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yaas\OneDrive\Desktop\ESE 5030\HW10\"/>
    </mc:Choice>
  </mc:AlternateContent>
  <xr:revisionPtr revIDLastSave="0" documentId="13_ncr:1_{AADECCB1-1196-4CDB-8E90-1ECAD0088F12}" xr6:coauthVersionLast="47" xr6:coauthVersionMax="47" xr10:uidLastSave="{00000000-0000-0000-0000-000000000000}"/>
  <bookViews>
    <workbookView xWindow="-120" yWindow="-120" windowWidth="29040" windowHeight="15720" xr2:uid="{6D158900-334A-4539-8CF3-613A5AF1CD7C}"/>
  </bookViews>
  <sheets>
    <sheet name="Sheet1" sheetId="1" r:id="rId1"/>
  </sheets>
  <definedNames>
    <definedName name="_xlchart.v1.0" hidden="1">Sheet1!$K$6:$K$55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62" i="1" l="1"/>
  <c r="AG62" i="1"/>
  <c r="AH62" i="1"/>
  <c r="AI62" i="1"/>
  <c r="AJ62" i="1"/>
  <c r="AK62" i="1"/>
  <c r="AL62" i="1"/>
  <c r="AM62" i="1"/>
  <c r="AF62" i="1"/>
  <c r="AG61" i="1"/>
  <c r="AH61" i="1"/>
  <c r="AI61" i="1"/>
  <c r="AJ61" i="1"/>
  <c r="AK61" i="1"/>
  <c r="AL61" i="1"/>
  <c r="AM61" i="1"/>
  <c r="AF61" i="1"/>
  <c r="AG60" i="1"/>
  <c r="AH60" i="1"/>
  <c r="AI60" i="1"/>
  <c r="AJ60" i="1"/>
  <c r="AK60" i="1"/>
  <c r="AL60" i="1"/>
  <c r="AM60" i="1"/>
  <c r="AF60" i="1"/>
  <c r="AG59" i="1"/>
  <c r="AH59" i="1"/>
  <c r="AI59" i="1"/>
  <c r="AJ59" i="1"/>
  <c r="AK59" i="1"/>
  <c r="AL59" i="1"/>
  <c r="AM59" i="1"/>
  <c r="AF59" i="1"/>
  <c r="AM58" i="1"/>
  <c r="AL58" i="1"/>
  <c r="AK58" i="1"/>
  <c r="AJ58" i="1"/>
  <c r="AI58" i="1"/>
  <c r="AH58" i="1"/>
  <c r="AG58" i="1"/>
  <c r="AF58" i="1"/>
  <c r="AH7" i="1"/>
  <c r="AI7" i="1"/>
  <c r="AJ7" i="1"/>
  <c r="AK7" i="1"/>
  <c r="AL7" i="1"/>
  <c r="AM7" i="1"/>
  <c r="AH8" i="1"/>
  <c r="AI8" i="1"/>
  <c r="AJ8" i="1"/>
  <c r="AK8" i="1"/>
  <c r="AL8" i="1"/>
  <c r="AM8" i="1"/>
  <c r="AH9" i="1"/>
  <c r="AI9" i="1"/>
  <c r="AJ9" i="1"/>
  <c r="AK9" i="1"/>
  <c r="AL9" i="1"/>
  <c r="AM9" i="1"/>
  <c r="AH10" i="1"/>
  <c r="AI10" i="1"/>
  <c r="AJ10" i="1"/>
  <c r="AK10" i="1"/>
  <c r="AL10" i="1"/>
  <c r="AM10" i="1"/>
  <c r="AH11" i="1"/>
  <c r="AI11" i="1"/>
  <c r="AJ11" i="1"/>
  <c r="AK11" i="1"/>
  <c r="AL11" i="1"/>
  <c r="AM11" i="1"/>
  <c r="AH12" i="1"/>
  <c r="AI12" i="1"/>
  <c r="AJ12" i="1"/>
  <c r="AK12" i="1"/>
  <c r="AL12" i="1"/>
  <c r="AM12" i="1"/>
  <c r="AH13" i="1"/>
  <c r="AI13" i="1"/>
  <c r="AJ13" i="1"/>
  <c r="AK13" i="1"/>
  <c r="AL13" i="1"/>
  <c r="AM13" i="1"/>
  <c r="AH14" i="1"/>
  <c r="AI14" i="1"/>
  <c r="AJ14" i="1"/>
  <c r="AK14" i="1"/>
  <c r="AL14" i="1"/>
  <c r="AM14" i="1"/>
  <c r="AH15" i="1"/>
  <c r="AI15" i="1"/>
  <c r="AJ15" i="1"/>
  <c r="AK15" i="1"/>
  <c r="AL15" i="1"/>
  <c r="AM15" i="1"/>
  <c r="AH16" i="1"/>
  <c r="AI16" i="1"/>
  <c r="AJ16" i="1"/>
  <c r="AK16" i="1"/>
  <c r="AL16" i="1"/>
  <c r="AM16" i="1"/>
  <c r="AH17" i="1"/>
  <c r="AI17" i="1"/>
  <c r="AJ17" i="1"/>
  <c r="AK17" i="1"/>
  <c r="AL17" i="1"/>
  <c r="AM17" i="1"/>
  <c r="AH18" i="1"/>
  <c r="AI18" i="1"/>
  <c r="AJ18" i="1"/>
  <c r="AK18" i="1"/>
  <c r="AL18" i="1"/>
  <c r="AM18" i="1"/>
  <c r="AH19" i="1"/>
  <c r="AI19" i="1"/>
  <c r="AJ19" i="1"/>
  <c r="AK19" i="1"/>
  <c r="AL19" i="1"/>
  <c r="AM19" i="1"/>
  <c r="AH20" i="1"/>
  <c r="AI20" i="1"/>
  <c r="AJ20" i="1"/>
  <c r="AK20" i="1"/>
  <c r="AL20" i="1"/>
  <c r="AM20" i="1"/>
  <c r="AH21" i="1"/>
  <c r="AI21" i="1"/>
  <c r="AJ21" i="1"/>
  <c r="AK21" i="1"/>
  <c r="AL21" i="1"/>
  <c r="AM21" i="1"/>
  <c r="AH22" i="1"/>
  <c r="AI22" i="1"/>
  <c r="AJ22" i="1"/>
  <c r="AK22" i="1"/>
  <c r="AL22" i="1"/>
  <c r="AM22" i="1"/>
  <c r="AH23" i="1"/>
  <c r="AI23" i="1"/>
  <c r="AJ23" i="1"/>
  <c r="AK23" i="1"/>
  <c r="AL23" i="1"/>
  <c r="AM23" i="1"/>
  <c r="AH24" i="1"/>
  <c r="AI24" i="1"/>
  <c r="AJ24" i="1"/>
  <c r="AK24" i="1"/>
  <c r="AL24" i="1"/>
  <c r="AM24" i="1"/>
  <c r="AH25" i="1"/>
  <c r="AI25" i="1"/>
  <c r="AJ25" i="1"/>
  <c r="AK25" i="1"/>
  <c r="AL25" i="1"/>
  <c r="AM25" i="1"/>
  <c r="AH26" i="1"/>
  <c r="AI26" i="1"/>
  <c r="AJ26" i="1"/>
  <c r="AK26" i="1"/>
  <c r="AL26" i="1"/>
  <c r="AM26" i="1"/>
  <c r="AH27" i="1"/>
  <c r="AI27" i="1"/>
  <c r="AJ27" i="1"/>
  <c r="AK27" i="1"/>
  <c r="AL27" i="1"/>
  <c r="AM27" i="1"/>
  <c r="AH28" i="1"/>
  <c r="AI28" i="1"/>
  <c r="AJ28" i="1"/>
  <c r="AK28" i="1"/>
  <c r="AL28" i="1"/>
  <c r="AM28" i="1"/>
  <c r="AH29" i="1"/>
  <c r="AI29" i="1"/>
  <c r="AJ29" i="1"/>
  <c r="AK29" i="1"/>
  <c r="AL29" i="1"/>
  <c r="AM29" i="1"/>
  <c r="AH30" i="1"/>
  <c r="AI30" i="1"/>
  <c r="AJ30" i="1"/>
  <c r="AK30" i="1"/>
  <c r="AL30" i="1"/>
  <c r="AM30" i="1"/>
  <c r="AH31" i="1"/>
  <c r="AI31" i="1"/>
  <c r="AJ31" i="1"/>
  <c r="AK31" i="1"/>
  <c r="AL31" i="1"/>
  <c r="AM31" i="1"/>
  <c r="AH32" i="1"/>
  <c r="AI32" i="1"/>
  <c r="AJ32" i="1"/>
  <c r="AK32" i="1"/>
  <c r="AL32" i="1"/>
  <c r="AM32" i="1"/>
  <c r="AH33" i="1"/>
  <c r="AI33" i="1"/>
  <c r="AJ33" i="1"/>
  <c r="AK33" i="1"/>
  <c r="AL33" i="1"/>
  <c r="AM33" i="1"/>
  <c r="AH34" i="1"/>
  <c r="AI34" i="1"/>
  <c r="AJ34" i="1"/>
  <c r="AK34" i="1"/>
  <c r="AL34" i="1"/>
  <c r="AM34" i="1"/>
  <c r="AH35" i="1"/>
  <c r="AI35" i="1"/>
  <c r="AJ35" i="1"/>
  <c r="AK35" i="1"/>
  <c r="AL35" i="1"/>
  <c r="AM35" i="1"/>
  <c r="AH36" i="1"/>
  <c r="AI36" i="1"/>
  <c r="AJ36" i="1"/>
  <c r="AK36" i="1"/>
  <c r="AL36" i="1"/>
  <c r="AM36" i="1"/>
  <c r="AH37" i="1"/>
  <c r="AI37" i="1"/>
  <c r="AJ37" i="1"/>
  <c r="AK37" i="1"/>
  <c r="AL37" i="1"/>
  <c r="AM37" i="1"/>
  <c r="AH38" i="1"/>
  <c r="AI38" i="1"/>
  <c r="AJ38" i="1"/>
  <c r="AK38" i="1"/>
  <c r="AL38" i="1"/>
  <c r="AM38" i="1"/>
  <c r="AH39" i="1"/>
  <c r="AI39" i="1"/>
  <c r="AJ39" i="1"/>
  <c r="AK39" i="1"/>
  <c r="AL39" i="1"/>
  <c r="AM39" i="1"/>
  <c r="AH40" i="1"/>
  <c r="AI40" i="1"/>
  <c r="AJ40" i="1"/>
  <c r="AK40" i="1"/>
  <c r="AL40" i="1"/>
  <c r="AM40" i="1"/>
  <c r="AH41" i="1"/>
  <c r="AI41" i="1"/>
  <c r="AJ41" i="1"/>
  <c r="AK41" i="1"/>
  <c r="AL41" i="1"/>
  <c r="AM41" i="1"/>
  <c r="AH42" i="1"/>
  <c r="AI42" i="1"/>
  <c r="AJ42" i="1"/>
  <c r="AK42" i="1"/>
  <c r="AL42" i="1"/>
  <c r="AM42" i="1"/>
  <c r="AH43" i="1"/>
  <c r="AI43" i="1"/>
  <c r="AJ43" i="1"/>
  <c r="AK43" i="1"/>
  <c r="AL43" i="1"/>
  <c r="AM43" i="1"/>
  <c r="AH44" i="1"/>
  <c r="AI44" i="1"/>
  <c r="AJ44" i="1"/>
  <c r="AK44" i="1"/>
  <c r="AL44" i="1"/>
  <c r="AM44" i="1"/>
  <c r="AH45" i="1"/>
  <c r="AI45" i="1"/>
  <c r="AJ45" i="1"/>
  <c r="AK45" i="1"/>
  <c r="AL45" i="1"/>
  <c r="AM45" i="1"/>
  <c r="AH46" i="1"/>
  <c r="AI46" i="1"/>
  <c r="AJ46" i="1"/>
  <c r="AK46" i="1"/>
  <c r="AL46" i="1"/>
  <c r="AM46" i="1"/>
  <c r="AH47" i="1"/>
  <c r="AI47" i="1"/>
  <c r="AJ47" i="1"/>
  <c r="AK47" i="1"/>
  <c r="AL47" i="1"/>
  <c r="AM47" i="1"/>
  <c r="AH48" i="1"/>
  <c r="AI48" i="1"/>
  <c r="AJ48" i="1"/>
  <c r="AK48" i="1"/>
  <c r="AL48" i="1"/>
  <c r="AM48" i="1"/>
  <c r="AH49" i="1"/>
  <c r="AI49" i="1"/>
  <c r="AJ49" i="1"/>
  <c r="AK49" i="1"/>
  <c r="AL49" i="1"/>
  <c r="AM49" i="1"/>
  <c r="AH50" i="1"/>
  <c r="AI50" i="1"/>
  <c r="AJ50" i="1"/>
  <c r="AK50" i="1"/>
  <c r="AL50" i="1"/>
  <c r="AM50" i="1"/>
  <c r="AH51" i="1"/>
  <c r="AI51" i="1"/>
  <c r="AJ51" i="1"/>
  <c r="AK51" i="1"/>
  <c r="AL51" i="1"/>
  <c r="AM51" i="1"/>
  <c r="AH52" i="1"/>
  <c r="AI52" i="1"/>
  <c r="AJ52" i="1"/>
  <c r="AK52" i="1"/>
  <c r="AL52" i="1"/>
  <c r="AM52" i="1"/>
  <c r="AH53" i="1"/>
  <c r="AI53" i="1"/>
  <c r="AJ53" i="1"/>
  <c r="AK53" i="1"/>
  <c r="AL53" i="1"/>
  <c r="AM53" i="1"/>
  <c r="AH54" i="1"/>
  <c r="AI54" i="1"/>
  <c r="AJ54" i="1"/>
  <c r="AK54" i="1"/>
  <c r="AL54" i="1"/>
  <c r="AM54" i="1"/>
  <c r="AH55" i="1"/>
  <c r="AI55" i="1"/>
  <c r="AJ55" i="1"/>
  <c r="AK55" i="1"/>
  <c r="AL55" i="1"/>
  <c r="AM55" i="1"/>
  <c r="AH56" i="1"/>
  <c r="AI56" i="1"/>
  <c r="AJ56" i="1"/>
  <c r="AK56" i="1"/>
  <c r="AL56" i="1"/>
  <c r="AM6" i="1"/>
  <c r="AL6" i="1"/>
  <c r="AK6" i="1"/>
  <c r="AJ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I6" i="1"/>
  <c r="AH6" i="1"/>
  <c r="AG6" i="1"/>
  <c r="AF6" i="1"/>
  <c r="AL4" i="1"/>
  <c r="AK4" i="1"/>
  <c r="AJ4" i="1"/>
  <c r="AI4" i="1"/>
  <c r="AH4" i="1"/>
  <c r="AG4" i="1"/>
  <c r="AF4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13" i="1"/>
  <c r="Q6" i="1"/>
  <c r="P6" i="1"/>
  <c r="N57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6" i="1"/>
  <c r="M57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6" i="1"/>
  <c r="L57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6" i="1"/>
  <c r="K57" i="1"/>
</calcChain>
</file>

<file path=xl/sharedStrings.xml><?xml version="1.0" encoding="utf-8"?>
<sst xmlns="http://schemas.openxmlformats.org/spreadsheetml/2006/main" count="31" uniqueCount="31">
  <si>
    <t>S.No.</t>
  </si>
  <si>
    <t>Time</t>
  </si>
  <si>
    <t>Sorted Time</t>
  </si>
  <si>
    <t>yk</t>
  </si>
  <si>
    <t>Mean:</t>
  </si>
  <si>
    <t>&lt;y&gt;</t>
  </si>
  <si>
    <t>&lt;x&gt;</t>
  </si>
  <si>
    <t>x^2</t>
  </si>
  <si>
    <t>&lt;x^2&gt;</t>
  </si>
  <si>
    <t>&lt;xy&gt;</t>
  </si>
  <si>
    <t>xy</t>
  </si>
  <si>
    <t>beta0</t>
  </si>
  <si>
    <t>beta1</t>
  </si>
  <si>
    <t>X</t>
  </si>
  <si>
    <t>Y(betas)</t>
  </si>
  <si>
    <t>infinity</t>
  </si>
  <si>
    <t>[1.2630,2.7212)</t>
  </si>
  <si>
    <t>[0,1.2630)</t>
  </si>
  <si>
    <t>[2.7212,4.4458)</t>
  </si>
  <si>
    <t>[4.4458,6.5565)</t>
  </si>
  <si>
    <t>[6.5565,9.2777)</t>
  </si>
  <si>
    <t>[9.2777,13.1131)</t>
  </si>
  <si>
    <t>[13.1131,19.6696)</t>
  </si>
  <si>
    <t>[19.6696,infinity)</t>
  </si>
  <si>
    <t>C:</t>
  </si>
  <si>
    <t>O:</t>
  </si>
  <si>
    <t>E:</t>
  </si>
  <si>
    <t>O-E:</t>
  </si>
  <si>
    <t>(O-E)^2:</t>
  </si>
  <si>
    <t>(O-E)^2/E:</t>
  </si>
  <si>
    <t>Chi square: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</si>
</sst>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Linear Regression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Sheet1!$P$13:$P$27</c:f>
              <c:numCache>
                <c:formatCode>General</c:formatCode>
                <c:ptCount val="1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</c:numCache>
            </c:numRef>
          </c:cat>
          <c:val>
            <c:numRef>
              <c:f>Sheet1!$Q$13:$Q$27</c:f>
              <c:numCache>
                <c:formatCode>General</c:formatCode>
                <c:ptCount val="15"/>
                <c:pt idx="0">
                  <c:v>2.6128783558434869</c:v>
                </c:pt>
                <c:pt idx="1">
                  <c:v>9.7814454835389242</c:v>
                </c:pt>
                <c:pt idx="2">
                  <c:v>16.950012611234364</c:v>
                </c:pt>
                <c:pt idx="3">
                  <c:v>24.1185797389298</c:v>
                </c:pt>
                <c:pt idx="4">
                  <c:v>31.287146866625239</c:v>
                </c:pt>
                <c:pt idx="5">
                  <c:v>38.455713994320675</c:v>
                </c:pt>
                <c:pt idx="6">
                  <c:v>45.624281122016107</c:v>
                </c:pt>
                <c:pt idx="7">
                  <c:v>52.792848249711547</c:v>
                </c:pt>
                <c:pt idx="8">
                  <c:v>59.961415377406986</c:v>
                </c:pt>
                <c:pt idx="9">
                  <c:v>67.129982505102433</c:v>
                </c:pt>
                <c:pt idx="10">
                  <c:v>74.298549632797872</c:v>
                </c:pt>
                <c:pt idx="11">
                  <c:v>81.467116760493312</c:v>
                </c:pt>
                <c:pt idx="12">
                  <c:v>88.635683888188737</c:v>
                </c:pt>
                <c:pt idx="13">
                  <c:v>95.804251015884176</c:v>
                </c:pt>
                <c:pt idx="14">
                  <c:v>102.97281814357962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1A-43E9-B602-C12359D4B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8324048"/>
        <c:axId val="1931191104"/>
      </c:lineChar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Sheet1!$K$6:$K$55</c:f>
              <c:numCache>
                <c:formatCode>General</c:formatCode>
                <c:ptCount val="50"/>
                <c:pt idx="0">
                  <c:v>0.315</c:v>
                </c:pt>
                <c:pt idx="1">
                  <c:v>0.377</c:v>
                </c:pt>
                <c:pt idx="2">
                  <c:v>0.65100000000000002</c:v>
                </c:pt>
                <c:pt idx="3">
                  <c:v>0.66100000000000003</c:v>
                </c:pt>
                <c:pt idx="4">
                  <c:v>0.79</c:v>
                </c:pt>
                <c:pt idx="5">
                  <c:v>0.92100000000000004</c:v>
                </c:pt>
                <c:pt idx="6">
                  <c:v>0.96499999999999997</c:v>
                </c:pt>
                <c:pt idx="7">
                  <c:v>1.5429999999999999</c:v>
                </c:pt>
                <c:pt idx="8">
                  <c:v>1.875</c:v>
                </c:pt>
                <c:pt idx="9">
                  <c:v>1.9</c:v>
                </c:pt>
                <c:pt idx="10">
                  <c:v>2.169</c:v>
                </c:pt>
                <c:pt idx="11">
                  <c:v>2.42</c:v>
                </c:pt>
                <c:pt idx="12">
                  <c:v>2.7309999999999999</c:v>
                </c:pt>
                <c:pt idx="13">
                  <c:v>2.758</c:v>
                </c:pt>
                <c:pt idx="14">
                  <c:v>2.984</c:v>
                </c:pt>
                <c:pt idx="15">
                  <c:v>3.411</c:v>
                </c:pt>
                <c:pt idx="16">
                  <c:v>3.6240000000000001</c:v>
                </c:pt>
                <c:pt idx="17">
                  <c:v>3.827</c:v>
                </c:pt>
                <c:pt idx="18">
                  <c:v>4.37</c:v>
                </c:pt>
                <c:pt idx="19">
                  <c:v>4.6360000000000001</c:v>
                </c:pt>
                <c:pt idx="20">
                  <c:v>4.91</c:v>
                </c:pt>
                <c:pt idx="21">
                  <c:v>5.1239999999999997</c:v>
                </c:pt>
                <c:pt idx="22">
                  <c:v>5.6920000000000002</c:v>
                </c:pt>
                <c:pt idx="23">
                  <c:v>5.7450000000000001</c:v>
                </c:pt>
                <c:pt idx="24">
                  <c:v>6.2549999999999999</c:v>
                </c:pt>
                <c:pt idx="25">
                  <c:v>6.6360000000000001</c:v>
                </c:pt>
                <c:pt idx="26">
                  <c:v>6.6749999999999998</c:v>
                </c:pt>
                <c:pt idx="27">
                  <c:v>6.8920000000000003</c:v>
                </c:pt>
                <c:pt idx="28">
                  <c:v>6.8920000000000003</c:v>
                </c:pt>
                <c:pt idx="29">
                  <c:v>7.093</c:v>
                </c:pt>
                <c:pt idx="30">
                  <c:v>7.8970000000000002</c:v>
                </c:pt>
                <c:pt idx="31">
                  <c:v>8.9890000000000008</c:v>
                </c:pt>
                <c:pt idx="32">
                  <c:v>9.0630000000000006</c:v>
                </c:pt>
                <c:pt idx="33">
                  <c:v>10.244</c:v>
                </c:pt>
                <c:pt idx="34">
                  <c:v>10.613</c:v>
                </c:pt>
                <c:pt idx="35">
                  <c:v>11.209</c:v>
                </c:pt>
                <c:pt idx="36">
                  <c:v>12.106999999999999</c:v>
                </c:pt>
                <c:pt idx="37">
                  <c:v>12.413</c:v>
                </c:pt>
                <c:pt idx="38">
                  <c:v>12.711</c:v>
                </c:pt>
                <c:pt idx="39">
                  <c:v>12.801</c:v>
                </c:pt>
                <c:pt idx="40">
                  <c:v>13.243</c:v>
                </c:pt>
                <c:pt idx="41">
                  <c:v>13.509</c:v>
                </c:pt>
                <c:pt idx="42">
                  <c:v>15.032999999999999</c:v>
                </c:pt>
                <c:pt idx="43">
                  <c:v>15.512</c:v>
                </c:pt>
                <c:pt idx="44">
                  <c:v>16.713000000000001</c:v>
                </c:pt>
                <c:pt idx="45">
                  <c:v>17.602</c:v>
                </c:pt>
                <c:pt idx="46">
                  <c:v>20.248999999999999</c:v>
                </c:pt>
                <c:pt idx="47">
                  <c:v>27.969000000000001</c:v>
                </c:pt>
                <c:pt idx="48">
                  <c:v>58.091000000000001</c:v>
                </c:pt>
                <c:pt idx="49">
                  <c:v>62.146000000000001</c:v>
                </c:pt>
              </c:numCache>
            </c:numRef>
          </c:xVal>
          <c:yVal>
            <c:numRef>
              <c:f>Sheet1!$L$6:$L$55</c:f>
              <c:numCache>
                <c:formatCode>General</c:formatCode>
                <c:ptCount val="50"/>
                <c:pt idx="0">
                  <c:v>9.5067332878572663E-2</c:v>
                </c:pt>
                <c:pt idx="1">
                  <c:v>0.28811729870275665</c:v>
                </c:pt>
                <c:pt idx="2">
                  <c:v>0.48518942680716753</c:v>
                </c:pt>
                <c:pt idx="3">
                  <c:v>0.68645489200784937</c:v>
                </c:pt>
                <c:pt idx="4">
                  <c:v>0.89209603440000818</c:v>
                </c:pt>
                <c:pt idx="5">
                  <c:v>1.1023073520229962</c:v>
                </c:pt>
                <c:pt idx="6">
                  <c:v>1.3172966063557292</c:v>
                </c:pt>
                <c:pt idx="7">
                  <c:v>1.5372860563909931</c:v>
                </c:pt>
                <c:pt idx="8">
                  <c:v>1.7625138396627202</c:v>
                </c:pt>
                <c:pt idx="9">
                  <c:v>1.9932355217385156</c:v>
                </c:pt>
                <c:pt idx="10">
                  <c:v>2.2297258394558224</c:v>
                </c:pt>
                <c:pt idx="11">
                  <c:v>2.4722806677190574</c:v>
                </c:pt>
                <c:pt idx="12">
                  <c:v>2.7212192451700905</c:v>
                </c:pt>
                <c:pt idx="13">
                  <c:v>2.9768867007281061</c:v>
                </c:pt>
                <c:pt idx="14">
                  <c:v>3.2396569311646286</c:v>
                </c:pt>
                <c:pt idx="15">
                  <c:v>3.509935889917648</c:v>
                </c:pt>
                <c:pt idx="16">
                  <c:v>3.7881653597502019</c:v>
                </c:pt>
                <c:pt idx="17">
                  <c:v>4.0748272972684569</c:v>
                </c:pt>
                <c:pt idx="18">
                  <c:v>4.3704488565790012</c:v>
                </c:pt>
                <c:pt idx="19">
                  <c:v>4.6756082236046241</c:v>
                </c:pt>
                <c:pt idx="20">
                  <c:v>4.9909414232862055</c:v>
                </c:pt>
                <c:pt idx="21">
                  <c:v>5.3171503010845251</c:v>
                </c:pt>
                <c:pt idx="22">
                  <c:v>5.6550119305875057</c:v>
                </c:pt>
                <c:pt idx="23">
                  <c:v>6.0053897643645291</c:v>
                </c:pt>
                <c:pt idx="24">
                  <c:v>6.3692469306683526</c:v>
                </c:pt>
                <c:pt idx="25">
                  <c:v>6.7476621914194865</c:v>
                </c:pt>
                <c:pt idx="26">
                  <c:v>7.141849227396027</c:v>
                </c:pt>
                <c:pt idx="27">
                  <c:v>7.5531801194474504</c:v>
                </c:pt>
                <c:pt idx="28">
                  <c:v>7.983214171324386</c:v>
                </c:pt>
                <c:pt idx="29">
                  <c:v>8.4337336020796236</c:v>
                </c:pt>
                <c:pt idx="30">
                  <c:v>8.9067881715458164</c:v>
                </c:pt>
                <c:pt idx="31">
                  <c:v>9.4047515638324413</c:v>
                </c:pt>
                <c:pt idx="32">
                  <c:v>9.9303934542879357</c:v>
                </c:pt>
                <c:pt idx="33">
                  <c:v>10.486972804864866</c:v>
                </c:pt>
                <c:pt idx="34">
                  <c:v>11.078360363994138</c:v>
                </c:pt>
                <c:pt idx="35">
                  <c:v>11.70920207834202</c:v>
                </c:pt>
                <c:pt idx="36">
                  <c:v>12.385140993724807</c:v>
                </c:pt>
                <c:pt idx="37">
                  <c:v>13.113124717156383</c:v>
                </c:pt>
                <c:pt idx="38">
                  <c:v>13.901841361903939</c:v>
                </c:pt>
                <c:pt idx="39">
                  <c:v>14.762354328565294</c:v>
                </c:pt>
                <c:pt idx="40">
                  <c:v>15.709055773070819</c:v>
                </c:pt>
                <c:pt idx="41">
                  <c:v>16.761152402654641</c:v>
                </c:pt>
                <c:pt idx="42">
                  <c:v>17.945085591433738</c:v>
                </c:pt>
                <c:pt idx="43">
                  <c:v>19.298693643532108</c:v>
                </c:pt>
                <c:pt idx="44">
                  <c:v>20.878878276851161</c:v>
                </c:pt>
                <c:pt idx="45">
                  <c:v>22.777046465711102</c:v>
                </c:pt>
                <c:pt idx="46">
                  <c:v>25.154259800551593</c:v>
                </c:pt>
                <c:pt idx="47">
                  <c:v>28.336991063420022</c:v>
                </c:pt>
                <c:pt idx="48">
                  <c:v>33.168951937697386</c:v>
                </c:pt>
                <c:pt idx="49">
                  <c:v>43.560857409683678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1A-43E9-B602-C12359D4B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538352"/>
        <c:axId val="1850926992"/>
      </c:scatterChart>
      <c:valAx>
        <c:axId val="204053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926992"/>
        <c:crosses val="autoZero"/>
        <c:crossBetween val="midCat"/>
      </c:valAx>
      <c:valAx>
        <c:axId val="18509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538352"/>
        <c:crosses val="autoZero"/>
        <c:crossBetween val="midCat"/>
      </c:valAx>
      <c:valAx>
        <c:axId val="19311911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324048"/>
        <c:crosses val="max"/>
        <c:crossBetween val="between"/>
      </c:valAx>
      <c:catAx>
        <c:axId val="1848324048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191104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4079941F-A7CE-48EB-AAE7-B95484C5162C}">
          <cx:dataId val="0"/>
          <cx:layoutPr>
            <cx:binning intervalClosed="r">
              <cx:binSize val="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47624</xdr:colOff>
      <xdr:row>7</xdr:row>
      <xdr:rowOff>85725</xdr:rowOff>
    </xdr:from>
    <xdr:to>
      <xdr:col>29</xdr:col>
      <xdr:colOff>476249</xdr:colOff>
      <xdr:row>25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A239CEF-0626-7407-68ED-FEF74824BB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82424" y="1419225"/>
              <a:ext cx="6524625" cy="3486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590550</xdr:colOff>
      <xdr:row>31</xdr:row>
      <xdr:rowOff>142875</xdr:rowOff>
    </xdr:from>
    <xdr:to>
      <xdr:col>26</xdr:col>
      <xdr:colOff>285750</xdr:colOff>
      <xdr:row>46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266FC0-3020-6FD5-D515-FEDFBFD1A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65488-087A-4DB3-BF9A-4445D0E69F51}">
  <dimension ref="H4:AP62"/>
  <sheetViews>
    <sheetView tabSelected="1" workbookViewId="0">
      <selection activeCell="O19" sqref="O19"/>
    </sheetView>
  </sheetViews>
  <sheetFormatPr defaultRowHeight="15" x14ac:dyDescent="0.25"/>
  <cols>
    <col min="11" max="11" width="11.42578125" customWidth="1"/>
    <col min="32" max="32" width="10.42578125" customWidth="1"/>
    <col min="33" max="33" width="14" customWidth="1"/>
    <col min="34" max="34" width="14.140625" customWidth="1"/>
    <col min="35" max="35" width="13.7109375" customWidth="1"/>
    <col min="36" max="36" width="14" customWidth="1"/>
    <col min="37" max="37" width="14.85546875" customWidth="1"/>
    <col min="38" max="38" width="16" customWidth="1"/>
    <col min="39" max="39" width="16.28515625" customWidth="1"/>
    <col min="41" max="41" width="11" customWidth="1"/>
    <col min="44" max="44" width="34.42578125" customWidth="1"/>
  </cols>
  <sheetData>
    <row r="4" spans="8:39" x14ac:dyDescent="0.25">
      <c r="AF4" s="1">
        <f>-1*$K$57*LN(1-(1/8))</f>
        <v>1.2630894666024748</v>
      </c>
      <c r="AG4" s="1">
        <f>-1*$K$57*LN(1-(2/8))</f>
        <v>2.7212192451700905</v>
      </c>
      <c r="AH4" s="1">
        <f>-1*$K$57*LN(1-(3/8))</f>
        <v>4.4458207294709231</v>
      </c>
      <c r="AI4" s="1">
        <f>-1*$K$57*LN(1-(4/8))</f>
        <v>6.5565623585781916</v>
      </c>
      <c r="AJ4" s="1">
        <f>-1*$K$57*LN(1-(5/8))</f>
        <v>9.2777816037482808</v>
      </c>
      <c r="AK4" s="1">
        <f>-1*$K$57*LN(1-(6/8))</f>
        <v>13.113124717156383</v>
      </c>
      <c r="AL4" s="1">
        <f>-1*$K$57*LN(1-(7/8))</f>
        <v>19.669687075734572</v>
      </c>
      <c r="AM4" s="1" t="s">
        <v>15</v>
      </c>
    </row>
    <row r="5" spans="8:39" x14ac:dyDescent="0.25">
      <c r="H5" t="s">
        <v>0</v>
      </c>
      <c r="I5" t="s">
        <v>1</v>
      </c>
      <c r="K5" t="s">
        <v>2</v>
      </c>
      <c r="L5" t="s">
        <v>3</v>
      </c>
      <c r="M5" t="s">
        <v>7</v>
      </c>
      <c r="N5" t="s">
        <v>10</v>
      </c>
      <c r="P5" t="s">
        <v>11</v>
      </c>
      <c r="Q5" t="s">
        <v>12</v>
      </c>
      <c r="AE5" t="s">
        <v>24</v>
      </c>
      <c r="AF5" s="1" t="s">
        <v>17</v>
      </c>
      <c r="AG5" s="1" t="s">
        <v>16</v>
      </c>
      <c r="AH5" s="1" t="s">
        <v>18</v>
      </c>
      <c r="AI5" s="1" t="s">
        <v>19</v>
      </c>
      <c r="AJ5" s="1" t="s">
        <v>20</v>
      </c>
      <c r="AK5" s="1" t="s">
        <v>21</v>
      </c>
      <c r="AL5" s="1" t="s">
        <v>22</v>
      </c>
      <c r="AM5" s="1" t="s">
        <v>23</v>
      </c>
    </row>
    <row r="6" spans="8:39" x14ac:dyDescent="0.25">
      <c r="H6">
        <v>1</v>
      </c>
      <c r="I6">
        <v>0.66100000000000003</v>
      </c>
      <c r="K6">
        <v>0.315</v>
      </c>
      <c r="L6">
        <f t="shared" ref="L6:L37" si="0">-$K$57*LN(1-((H6-0.5)/50))</f>
        <v>9.5067332878572663E-2</v>
      </c>
      <c r="M6">
        <f>K6^2</f>
        <v>9.9225000000000008E-2</v>
      </c>
      <c r="N6">
        <f>K6*L6</f>
        <v>2.9946209856750391E-2</v>
      </c>
      <c r="P6">
        <f>((M57*L57)-(K57*N57))/(M57-(K57^2))</f>
        <v>2.6128783558434869</v>
      </c>
      <c r="Q6">
        <f>(N57-(K57*L57))/(M57-(K57^2))</f>
        <v>0.71685671276954377</v>
      </c>
      <c r="AF6">
        <f>IF(AND(K6&gt;=0,K6&lt;1.263),1,"")</f>
        <v>1</v>
      </c>
      <c r="AG6" t="str">
        <f>IF(AND(K6&gt;=1.263,K6&lt;2.7212),1,"")</f>
        <v/>
      </c>
      <c r="AH6" t="str">
        <f>IF(AND(K6&gt;=2.7212,K6&lt;4.4458),1,"")</f>
        <v/>
      </c>
      <c r="AI6" t="str">
        <f>IF(AND(K6&gt;=4.4458,K6&lt;6.5565),1,"")</f>
        <v/>
      </c>
      <c r="AJ6" t="str">
        <f>IF(AND(K6&gt;=6.5565,K6&lt;9.2777),1,"")</f>
        <v/>
      </c>
      <c r="AK6" t="str">
        <f>IF(AND(K6&gt;=9.2777,K6&lt;13.1131),1,"")</f>
        <v/>
      </c>
      <c r="AL6" t="str">
        <f>IF(AND(K6&gt;=13.1131,K6&lt;19.6696),1,"")</f>
        <v/>
      </c>
      <c r="AM6" t="str">
        <f>IF(K6&gt;=19.6696,1,"")</f>
        <v/>
      </c>
    </row>
    <row r="7" spans="8:39" x14ac:dyDescent="0.25">
      <c r="H7">
        <v>2</v>
      </c>
      <c r="I7">
        <v>5.1239999999999997</v>
      </c>
      <c r="K7">
        <v>0.377</v>
      </c>
      <c r="L7">
        <f t="shared" si="0"/>
        <v>0.28811729870275665</v>
      </c>
      <c r="M7">
        <f t="shared" ref="M7:M55" si="1">K7^2</f>
        <v>0.14212900000000001</v>
      </c>
      <c r="N7">
        <f t="shared" ref="N7:N55" si="2">K7*L7</f>
        <v>0.10862022161093926</v>
      </c>
      <c r="AF7">
        <f t="shared" ref="AF7:AF54" si="3">IF(AND(K7&gt;=0,K7&lt;1.263),1,"")</f>
        <v>1</v>
      </c>
      <c r="AG7" t="str">
        <f t="shared" ref="AG7:AG56" si="4">IF(AND(K7&gt;=1.263,K7&lt;2.7212),1,"")</f>
        <v/>
      </c>
      <c r="AH7" t="str">
        <f t="shared" ref="AH7:AH56" si="5">IF(AND(K7&gt;=2.7212,K7&lt;4.4458),1,"")</f>
        <v/>
      </c>
      <c r="AI7" t="str">
        <f t="shared" ref="AI7:AI56" si="6">IF(AND(K7&gt;=4.4458,K7&lt;6.5565),1,"")</f>
        <v/>
      </c>
      <c r="AJ7" t="str">
        <f t="shared" ref="AJ7:AJ56" si="7">IF(AND(K7&gt;=6.5565,K7&lt;9.2777),1,"")</f>
        <v/>
      </c>
      <c r="AK7" t="str">
        <f t="shared" ref="AK7:AK56" si="8">IF(AND(K7&gt;=9.2777,K7&lt;13.1131),1,"")</f>
        <v/>
      </c>
      <c r="AL7" t="str">
        <f t="shared" ref="AL7:AL56" si="9">IF(AND(K7&gt;=13.1131,K7&lt;19.6696),1,"")</f>
        <v/>
      </c>
      <c r="AM7" t="str">
        <f t="shared" ref="AM7:AM56" si="10">IF(K7&gt;=19.6696,1,"")</f>
        <v/>
      </c>
    </row>
    <row r="8" spans="8:39" x14ac:dyDescent="0.25">
      <c r="H8">
        <v>3</v>
      </c>
      <c r="I8">
        <v>13.509</v>
      </c>
      <c r="K8">
        <v>0.65100000000000002</v>
      </c>
      <c r="L8">
        <f t="shared" si="0"/>
        <v>0.48518942680716753</v>
      </c>
      <c r="M8">
        <f t="shared" si="1"/>
        <v>0.42380100000000004</v>
      </c>
      <c r="N8">
        <f t="shared" si="2"/>
        <v>0.31585831685146609</v>
      </c>
      <c r="AF8">
        <f t="shared" si="3"/>
        <v>1</v>
      </c>
      <c r="AG8" t="str">
        <f t="shared" si="4"/>
        <v/>
      </c>
      <c r="AH8" t="str">
        <f t="shared" si="5"/>
        <v/>
      </c>
      <c r="AI8" t="str">
        <f t="shared" si="6"/>
        <v/>
      </c>
      <c r="AJ8" t="str">
        <f t="shared" si="7"/>
        <v/>
      </c>
      <c r="AK8" t="str">
        <f t="shared" si="8"/>
        <v/>
      </c>
      <c r="AL8" t="str">
        <f t="shared" si="9"/>
        <v/>
      </c>
      <c r="AM8" t="str">
        <f t="shared" si="10"/>
        <v/>
      </c>
    </row>
    <row r="9" spans="8:39" x14ac:dyDescent="0.25">
      <c r="H9">
        <v>4</v>
      </c>
      <c r="I9">
        <v>15.512</v>
      </c>
      <c r="K9">
        <v>0.66100000000000003</v>
      </c>
      <c r="L9">
        <f t="shared" si="0"/>
        <v>0.68645489200784937</v>
      </c>
      <c r="M9">
        <f t="shared" si="1"/>
        <v>0.43692100000000006</v>
      </c>
      <c r="N9">
        <f t="shared" si="2"/>
        <v>0.45374668361718845</v>
      </c>
      <c r="AF9">
        <f t="shared" si="3"/>
        <v>1</v>
      </c>
      <c r="AG9" t="str">
        <f t="shared" si="4"/>
        <v/>
      </c>
      <c r="AH9" t="str">
        <f t="shared" si="5"/>
        <v/>
      </c>
      <c r="AI9" t="str">
        <f t="shared" si="6"/>
        <v/>
      </c>
      <c r="AJ9" t="str">
        <f t="shared" si="7"/>
        <v/>
      </c>
      <c r="AK9" t="str">
        <f t="shared" si="8"/>
        <v/>
      </c>
      <c r="AL9" t="str">
        <f t="shared" si="9"/>
        <v/>
      </c>
      <c r="AM9" t="str">
        <f t="shared" si="10"/>
        <v/>
      </c>
    </row>
    <row r="10" spans="8:39" x14ac:dyDescent="0.25">
      <c r="H10">
        <v>5</v>
      </c>
      <c r="I10">
        <v>2.7309999999999999</v>
      </c>
      <c r="K10">
        <v>0.79</v>
      </c>
      <c r="L10">
        <f t="shared" si="0"/>
        <v>0.89209603440000818</v>
      </c>
      <c r="M10">
        <f t="shared" si="1"/>
        <v>0.6241000000000001</v>
      </c>
      <c r="N10">
        <f t="shared" si="2"/>
        <v>0.70475586717600647</v>
      </c>
      <c r="AF10">
        <f t="shared" si="3"/>
        <v>1</v>
      </c>
      <c r="AG10" t="str">
        <f t="shared" si="4"/>
        <v/>
      </c>
      <c r="AH10" t="str">
        <f t="shared" si="5"/>
        <v/>
      </c>
      <c r="AI10" t="str">
        <f t="shared" si="6"/>
        <v/>
      </c>
      <c r="AJ10" t="str">
        <f t="shared" si="7"/>
        <v/>
      </c>
      <c r="AK10" t="str">
        <f t="shared" si="8"/>
        <v/>
      </c>
      <c r="AL10" t="str">
        <f t="shared" si="9"/>
        <v/>
      </c>
      <c r="AM10" t="str">
        <f t="shared" si="10"/>
        <v/>
      </c>
    </row>
    <row r="11" spans="8:39" x14ac:dyDescent="0.25">
      <c r="H11">
        <v>6</v>
      </c>
      <c r="I11">
        <v>2.42</v>
      </c>
      <c r="K11">
        <v>0.92100000000000004</v>
      </c>
      <c r="L11">
        <f t="shared" si="0"/>
        <v>1.1023073520229962</v>
      </c>
      <c r="M11">
        <f t="shared" si="1"/>
        <v>0.84824100000000002</v>
      </c>
      <c r="N11">
        <f t="shared" si="2"/>
        <v>1.0152250712131796</v>
      </c>
      <c r="AF11">
        <f t="shared" si="3"/>
        <v>1</v>
      </c>
      <c r="AG11" t="str">
        <f t="shared" si="4"/>
        <v/>
      </c>
      <c r="AH11" t="str">
        <f t="shared" si="5"/>
        <v/>
      </c>
      <c r="AI11" t="str">
        <f t="shared" si="6"/>
        <v/>
      </c>
      <c r="AJ11" t="str">
        <f t="shared" si="7"/>
        <v/>
      </c>
      <c r="AK11" t="str">
        <f t="shared" si="8"/>
        <v/>
      </c>
      <c r="AL11" t="str">
        <f t="shared" si="9"/>
        <v/>
      </c>
      <c r="AM11" t="str">
        <f t="shared" si="10"/>
        <v/>
      </c>
    </row>
    <row r="12" spans="8:39" x14ac:dyDescent="0.25">
      <c r="H12">
        <v>7</v>
      </c>
      <c r="I12">
        <v>6.2549999999999999</v>
      </c>
      <c r="K12">
        <v>0.96499999999999997</v>
      </c>
      <c r="L12">
        <f t="shared" si="0"/>
        <v>1.3172966063557292</v>
      </c>
      <c r="M12">
        <f t="shared" si="1"/>
        <v>0.93122499999999997</v>
      </c>
      <c r="N12">
        <f t="shared" si="2"/>
        <v>1.2711912251332786</v>
      </c>
      <c r="P12" t="s">
        <v>13</v>
      </c>
      <c r="Q12" t="s">
        <v>14</v>
      </c>
      <c r="AF12">
        <f t="shared" si="3"/>
        <v>1</v>
      </c>
      <c r="AG12" t="str">
        <f t="shared" si="4"/>
        <v/>
      </c>
      <c r="AH12" t="str">
        <f t="shared" si="5"/>
        <v/>
      </c>
      <c r="AI12" t="str">
        <f t="shared" si="6"/>
        <v/>
      </c>
      <c r="AJ12" t="str">
        <f t="shared" si="7"/>
        <v/>
      </c>
      <c r="AK12" t="str">
        <f t="shared" si="8"/>
        <v/>
      </c>
      <c r="AL12" t="str">
        <f t="shared" si="9"/>
        <v/>
      </c>
      <c r="AM12" t="str">
        <f t="shared" si="10"/>
        <v/>
      </c>
    </row>
    <row r="13" spans="8:39" x14ac:dyDescent="0.25">
      <c r="H13">
        <v>8</v>
      </c>
      <c r="I13">
        <v>6.8920000000000003</v>
      </c>
      <c r="K13">
        <v>1.5429999999999999</v>
      </c>
      <c r="L13">
        <f t="shared" si="0"/>
        <v>1.5372860563909931</v>
      </c>
      <c r="M13">
        <f t="shared" si="1"/>
        <v>2.380849</v>
      </c>
      <c r="N13">
        <f t="shared" si="2"/>
        <v>2.3720323850113023</v>
      </c>
      <c r="P13">
        <v>0</v>
      </c>
      <c r="Q13">
        <f>$P$6+($Q$6*P13)</f>
        <v>2.6128783558434869</v>
      </c>
      <c r="AF13" t="str">
        <f t="shared" si="3"/>
        <v/>
      </c>
      <c r="AG13">
        <f t="shared" si="4"/>
        <v>1</v>
      </c>
      <c r="AH13" t="str">
        <f t="shared" si="5"/>
        <v/>
      </c>
      <c r="AI13" t="str">
        <f t="shared" si="6"/>
        <v/>
      </c>
      <c r="AJ13" t="str">
        <f t="shared" si="7"/>
        <v/>
      </c>
      <c r="AK13" t="str">
        <f t="shared" si="8"/>
        <v/>
      </c>
      <c r="AL13" t="str">
        <f t="shared" si="9"/>
        <v/>
      </c>
      <c r="AM13" t="str">
        <f t="shared" si="10"/>
        <v/>
      </c>
    </row>
    <row r="14" spans="8:39" x14ac:dyDescent="0.25">
      <c r="H14">
        <v>9</v>
      </c>
      <c r="I14">
        <v>12.413</v>
      </c>
      <c r="K14">
        <v>1.875</v>
      </c>
      <c r="L14">
        <f t="shared" si="0"/>
        <v>1.7625138396627202</v>
      </c>
      <c r="M14">
        <f t="shared" si="1"/>
        <v>3.515625</v>
      </c>
      <c r="N14">
        <f t="shared" si="2"/>
        <v>3.3047134493676005</v>
      </c>
      <c r="P14">
        <v>10</v>
      </c>
      <c r="Q14">
        <f t="shared" ref="Q14:Q28" si="11">$P$6+($Q$6*P14)</f>
        <v>9.7814454835389242</v>
      </c>
      <c r="AF14" t="str">
        <f t="shared" si="3"/>
        <v/>
      </c>
      <c r="AG14">
        <f t="shared" si="4"/>
        <v>1</v>
      </c>
      <c r="AH14" t="str">
        <f t="shared" si="5"/>
        <v/>
      </c>
      <c r="AI14" t="str">
        <f t="shared" si="6"/>
        <v/>
      </c>
      <c r="AJ14" t="str">
        <f t="shared" si="7"/>
        <v/>
      </c>
      <c r="AK14" t="str">
        <f t="shared" si="8"/>
        <v/>
      </c>
      <c r="AL14" t="str">
        <f t="shared" si="9"/>
        <v/>
      </c>
      <c r="AM14" t="str">
        <f t="shared" si="10"/>
        <v/>
      </c>
    </row>
    <row r="15" spans="8:39" x14ac:dyDescent="0.25">
      <c r="H15">
        <v>10</v>
      </c>
      <c r="I15">
        <v>4.37</v>
      </c>
      <c r="K15">
        <v>1.9</v>
      </c>
      <c r="L15">
        <f t="shared" si="0"/>
        <v>1.9932355217385156</v>
      </c>
      <c r="M15">
        <f t="shared" si="1"/>
        <v>3.61</v>
      </c>
      <c r="N15">
        <f t="shared" si="2"/>
        <v>3.7871474913031795</v>
      </c>
      <c r="P15">
        <v>20</v>
      </c>
      <c r="Q15">
        <f t="shared" si="11"/>
        <v>16.950012611234364</v>
      </c>
      <c r="AF15" t="str">
        <f t="shared" si="3"/>
        <v/>
      </c>
      <c r="AG15">
        <f t="shared" si="4"/>
        <v>1</v>
      </c>
      <c r="AH15" t="str">
        <f t="shared" si="5"/>
        <v/>
      </c>
      <c r="AI15" t="str">
        <f t="shared" si="6"/>
        <v/>
      </c>
      <c r="AJ15" t="str">
        <f t="shared" si="7"/>
        <v/>
      </c>
      <c r="AK15" t="str">
        <f t="shared" si="8"/>
        <v/>
      </c>
      <c r="AL15" t="str">
        <f t="shared" si="9"/>
        <v/>
      </c>
      <c r="AM15" t="str">
        <f t="shared" si="10"/>
        <v/>
      </c>
    </row>
    <row r="16" spans="8:39" x14ac:dyDescent="0.25">
      <c r="H16">
        <v>11</v>
      </c>
      <c r="I16">
        <v>4.91</v>
      </c>
      <c r="K16">
        <v>2.169</v>
      </c>
      <c r="L16">
        <f t="shared" si="0"/>
        <v>2.2297258394558224</v>
      </c>
      <c r="M16">
        <f t="shared" si="1"/>
        <v>4.704561</v>
      </c>
      <c r="N16">
        <f t="shared" si="2"/>
        <v>4.8362753457796792</v>
      </c>
      <c r="P16">
        <v>30</v>
      </c>
      <c r="Q16">
        <f t="shared" si="11"/>
        <v>24.1185797389298</v>
      </c>
      <c r="AF16" t="str">
        <f t="shared" si="3"/>
        <v/>
      </c>
      <c r="AG16">
        <f t="shared" si="4"/>
        <v>1</v>
      </c>
      <c r="AH16" t="str">
        <f t="shared" si="5"/>
        <v/>
      </c>
      <c r="AI16" t="str">
        <f t="shared" si="6"/>
        <v/>
      </c>
      <c r="AJ16" t="str">
        <f t="shared" si="7"/>
        <v/>
      </c>
      <c r="AK16" t="str">
        <f t="shared" si="8"/>
        <v/>
      </c>
      <c r="AL16" t="str">
        <f t="shared" si="9"/>
        <v/>
      </c>
      <c r="AM16" t="str">
        <f t="shared" si="10"/>
        <v/>
      </c>
    </row>
    <row r="17" spans="8:39" x14ac:dyDescent="0.25">
      <c r="H17">
        <v>12</v>
      </c>
      <c r="I17">
        <v>15.032999999999999</v>
      </c>
      <c r="K17">
        <v>2.42</v>
      </c>
      <c r="L17">
        <f t="shared" si="0"/>
        <v>2.4722806677190574</v>
      </c>
      <c r="M17">
        <f t="shared" si="1"/>
        <v>5.8563999999999998</v>
      </c>
      <c r="N17">
        <f t="shared" si="2"/>
        <v>5.982919215880119</v>
      </c>
      <c r="P17">
        <v>40</v>
      </c>
      <c r="Q17">
        <f t="shared" si="11"/>
        <v>31.287146866625239</v>
      </c>
      <c r="AF17" t="str">
        <f t="shared" si="3"/>
        <v/>
      </c>
      <c r="AG17">
        <f t="shared" si="4"/>
        <v>1</v>
      </c>
      <c r="AH17" t="str">
        <f t="shared" si="5"/>
        <v/>
      </c>
      <c r="AI17" t="str">
        <f t="shared" si="6"/>
        <v/>
      </c>
      <c r="AJ17" t="str">
        <f t="shared" si="7"/>
        <v/>
      </c>
      <c r="AK17" t="str">
        <f t="shared" si="8"/>
        <v/>
      </c>
      <c r="AL17" t="str">
        <f t="shared" si="9"/>
        <v/>
      </c>
      <c r="AM17" t="str">
        <f t="shared" si="10"/>
        <v/>
      </c>
    </row>
    <row r="18" spans="8:39" x14ac:dyDescent="0.25">
      <c r="H18">
        <v>13</v>
      </c>
      <c r="I18">
        <v>5.7450000000000001</v>
      </c>
      <c r="K18">
        <v>2.7309999999999999</v>
      </c>
      <c r="L18">
        <f t="shared" si="0"/>
        <v>2.7212192451700905</v>
      </c>
      <c r="M18">
        <f t="shared" si="1"/>
        <v>7.4583609999999991</v>
      </c>
      <c r="N18">
        <f t="shared" si="2"/>
        <v>7.4316497585595167</v>
      </c>
      <c r="P18">
        <v>50</v>
      </c>
      <c r="Q18">
        <f t="shared" si="11"/>
        <v>38.455713994320675</v>
      </c>
      <c r="AF18" t="str">
        <f t="shared" si="3"/>
        <v/>
      </c>
      <c r="AG18" t="str">
        <f t="shared" si="4"/>
        <v/>
      </c>
      <c r="AH18">
        <f t="shared" si="5"/>
        <v>1</v>
      </c>
      <c r="AI18" t="str">
        <f t="shared" si="6"/>
        <v/>
      </c>
      <c r="AJ18" t="str">
        <f t="shared" si="7"/>
        <v/>
      </c>
      <c r="AK18" t="str">
        <f t="shared" si="8"/>
        <v/>
      </c>
      <c r="AL18" t="str">
        <f t="shared" si="9"/>
        <v/>
      </c>
      <c r="AM18" t="str">
        <f t="shared" si="10"/>
        <v/>
      </c>
    </row>
    <row r="19" spans="8:39" x14ac:dyDescent="0.25">
      <c r="H19">
        <v>14</v>
      </c>
      <c r="I19">
        <v>2.758</v>
      </c>
      <c r="K19">
        <v>2.758</v>
      </c>
      <c r="L19">
        <f t="shared" si="0"/>
        <v>2.9768867007281061</v>
      </c>
      <c r="M19">
        <f t="shared" si="1"/>
        <v>7.6065639999999997</v>
      </c>
      <c r="N19">
        <f t="shared" si="2"/>
        <v>8.2102535206081164</v>
      </c>
      <c r="P19">
        <v>60</v>
      </c>
      <c r="Q19">
        <f t="shared" si="11"/>
        <v>45.624281122016107</v>
      </c>
      <c r="AF19" t="str">
        <f t="shared" si="3"/>
        <v/>
      </c>
      <c r="AG19" t="str">
        <f t="shared" si="4"/>
        <v/>
      </c>
      <c r="AH19">
        <f t="shared" si="5"/>
        <v>1</v>
      </c>
      <c r="AI19" t="str">
        <f t="shared" si="6"/>
        <v/>
      </c>
      <c r="AJ19" t="str">
        <f t="shared" si="7"/>
        <v/>
      </c>
      <c r="AK19" t="str">
        <f t="shared" si="8"/>
        <v/>
      </c>
      <c r="AL19" t="str">
        <f t="shared" si="9"/>
        <v/>
      </c>
      <c r="AM19" t="str">
        <f t="shared" si="10"/>
        <v/>
      </c>
    </row>
    <row r="20" spans="8:39" x14ac:dyDescent="0.25">
      <c r="H20">
        <v>15</v>
      </c>
      <c r="I20">
        <v>6.8920000000000003</v>
      </c>
      <c r="K20">
        <v>2.984</v>
      </c>
      <c r="L20">
        <f t="shared" si="0"/>
        <v>3.2396569311646286</v>
      </c>
      <c r="M20">
        <f t="shared" si="1"/>
        <v>8.9042560000000002</v>
      </c>
      <c r="N20">
        <f t="shared" si="2"/>
        <v>9.6671362825952514</v>
      </c>
      <c r="P20">
        <v>70</v>
      </c>
      <c r="Q20">
        <f t="shared" si="11"/>
        <v>52.792848249711547</v>
      </c>
      <c r="AF20" t="str">
        <f t="shared" si="3"/>
        <v/>
      </c>
      <c r="AG20" t="str">
        <f t="shared" si="4"/>
        <v/>
      </c>
      <c r="AH20">
        <f t="shared" si="5"/>
        <v>1</v>
      </c>
      <c r="AI20" t="str">
        <f t="shared" si="6"/>
        <v/>
      </c>
      <c r="AJ20" t="str">
        <f t="shared" si="7"/>
        <v/>
      </c>
      <c r="AK20" t="str">
        <f t="shared" si="8"/>
        <v/>
      </c>
      <c r="AL20" t="str">
        <f t="shared" si="9"/>
        <v/>
      </c>
      <c r="AM20" t="str">
        <f t="shared" si="10"/>
        <v/>
      </c>
    </row>
    <row r="21" spans="8:39" x14ac:dyDescent="0.25">
      <c r="H21">
        <v>16</v>
      </c>
      <c r="I21">
        <v>2.984</v>
      </c>
      <c r="K21">
        <v>3.411</v>
      </c>
      <c r="L21">
        <f t="shared" si="0"/>
        <v>3.509935889917648</v>
      </c>
      <c r="M21">
        <f t="shared" si="1"/>
        <v>11.634921</v>
      </c>
      <c r="N21">
        <f t="shared" si="2"/>
        <v>11.972391320509098</v>
      </c>
      <c r="P21">
        <v>80</v>
      </c>
      <c r="Q21">
        <f t="shared" si="11"/>
        <v>59.961415377406986</v>
      </c>
      <c r="AF21" t="str">
        <f t="shared" si="3"/>
        <v/>
      </c>
      <c r="AG21" t="str">
        <f t="shared" si="4"/>
        <v/>
      </c>
      <c r="AH21">
        <f t="shared" si="5"/>
        <v>1</v>
      </c>
      <c r="AI21" t="str">
        <f t="shared" si="6"/>
        <v/>
      </c>
      <c r="AJ21" t="str">
        <f t="shared" si="7"/>
        <v/>
      </c>
      <c r="AK21" t="str">
        <f t="shared" si="8"/>
        <v/>
      </c>
      <c r="AL21" t="str">
        <f t="shared" si="9"/>
        <v/>
      </c>
      <c r="AM21" t="str">
        <f t="shared" si="10"/>
        <v/>
      </c>
    </row>
    <row r="22" spans="8:39" x14ac:dyDescent="0.25">
      <c r="H22">
        <v>17</v>
      </c>
      <c r="I22">
        <v>27.969000000000001</v>
      </c>
      <c r="K22">
        <v>3.6240000000000001</v>
      </c>
      <c r="L22">
        <f t="shared" si="0"/>
        <v>3.7881653597502019</v>
      </c>
      <c r="M22">
        <f t="shared" si="1"/>
        <v>13.133376</v>
      </c>
      <c r="N22">
        <f t="shared" si="2"/>
        <v>13.728311263734732</v>
      </c>
      <c r="P22">
        <v>90</v>
      </c>
      <c r="Q22">
        <f t="shared" si="11"/>
        <v>67.129982505102433</v>
      </c>
      <c r="AF22" t="str">
        <f t="shared" si="3"/>
        <v/>
      </c>
      <c r="AG22" t="str">
        <f t="shared" si="4"/>
        <v/>
      </c>
      <c r="AH22">
        <f t="shared" si="5"/>
        <v>1</v>
      </c>
      <c r="AI22" t="str">
        <f t="shared" si="6"/>
        <v/>
      </c>
      <c r="AJ22" t="str">
        <f t="shared" si="7"/>
        <v/>
      </c>
      <c r="AK22" t="str">
        <f t="shared" si="8"/>
        <v/>
      </c>
      <c r="AL22" t="str">
        <f t="shared" si="9"/>
        <v/>
      </c>
      <c r="AM22" t="str">
        <f t="shared" si="10"/>
        <v/>
      </c>
    </row>
    <row r="23" spans="8:39" x14ac:dyDescent="0.25">
      <c r="H23">
        <v>18</v>
      </c>
      <c r="I23">
        <v>13.243</v>
      </c>
      <c r="K23">
        <v>3.827</v>
      </c>
      <c r="L23">
        <f t="shared" si="0"/>
        <v>4.0748272972684569</v>
      </c>
      <c r="M23">
        <f t="shared" si="1"/>
        <v>14.645928999999999</v>
      </c>
      <c r="N23">
        <f t="shared" si="2"/>
        <v>15.594364066646385</v>
      </c>
      <c r="P23">
        <v>100</v>
      </c>
      <c r="Q23">
        <f t="shared" si="11"/>
        <v>74.298549632797872</v>
      </c>
      <c r="AF23" t="str">
        <f t="shared" si="3"/>
        <v/>
      </c>
      <c r="AG23" t="str">
        <f t="shared" si="4"/>
        <v/>
      </c>
      <c r="AH23">
        <f t="shared" si="5"/>
        <v>1</v>
      </c>
      <c r="AI23" t="str">
        <f t="shared" si="6"/>
        <v/>
      </c>
      <c r="AJ23" t="str">
        <f t="shared" si="7"/>
        <v/>
      </c>
      <c r="AK23" t="str">
        <f t="shared" si="8"/>
        <v/>
      </c>
      <c r="AL23" t="str">
        <f t="shared" si="9"/>
        <v/>
      </c>
      <c r="AM23" t="str">
        <f t="shared" si="10"/>
        <v/>
      </c>
    </row>
    <row r="24" spans="8:39" x14ac:dyDescent="0.25">
      <c r="H24">
        <v>19</v>
      </c>
      <c r="I24">
        <v>2.169</v>
      </c>
      <c r="K24">
        <v>4.37</v>
      </c>
      <c r="L24">
        <f t="shared" si="0"/>
        <v>4.3704488565790012</v>
      </c>
      <c r="M24">
        <f t="shared" si="1"/>
        <v>19.096900000000002</v>
      </c>
      <c r="N24">
        <f t="shared" si="2"/>
        <v>19.098861503250237</v>
      </c>
      <c r="P24">
        <v>110</v>
      </c>
      <c r="Q24">
        <f t="shared" si="11"/>
        <v>81.467116760493312</v>
      </c>
      <c r="AF24" t="str">
        <f t="shared" si="3"/>
        <v/>
      </c>
      <c r="AG24" t="str">
        <f t="shared" si="4"/>
        <v/>
      </c>
      <c r="AH24">
        <f t="shared" si="5"/>
        <v>1</v>
      </c>
      <c r="AI24" t="str">
        <f t="shared" si="6"/>
        <v/>
      </c>
      <c r="AJ24" t="str">
        <f t="shared" si="7"/>
        <v/>
      </c>
      <c r="AK24" t="str">
        <f t="shared" si="8"/>
        <v/>
      </c>
      <c r="AL24" t="str">
        <f t="shared" si="9"/>
        <v/>
      </c>
      <c r="AM24" t="str">
        <f t="shared" si="10"/>
        <v/>
      </c>
    </row>
    <row r="25" spans="8:39" x14ac:dyDescent="0.25">
      <c r="H25">
        <v>20</v>
      </c>
      <c r="I25">
        <v>0.377</v>
      </c>
      <c r="K25">
        <v>4.6360000000000001</v>
      </c>
      <c r="L25">
        <f t="shared" si="0"/>
        <v>4.6756082236046241</v>
      </c>
      <c r="M25">
        <f t="shared" si="1"/>
        <v>21.492496000000003</v>
      </c>
      <c r="N25">
        <f t="shared" si="2"/>
        <v>21.67611972463104</v>
      </c>
      <c r="P25">
        <v>120</v>
      </c>
      <c r="Q25">
        <f t="shared" si="11"/>
        <v>88.635683888188737</v>
      </c>
      <c r="AF25" t="str">
        <f t="shared" si="3"/>
        <v/>
      </c>
      <c r="AG25" t="str">
        <f t="shared" si="4"/>
        <v/>
      </c>
      <c r="AH25" t="str">
        <f t="shared" si="5"/>
        <v/>
      </c>
      <c r="AI25">
        <f t="shared" si="6"/>
        <v>1</v>
      </c>
      <c r="AJ25" t="str">
        <f t="shared" si="7"/>
        <v/>
      </c>
      <c r="AK25" t="str">
        <f t="shared" si="8"/>
        <v/>
      </c>
      <c r="AL25" t="str">
        <f t="shared" si="9"/>
        <v/>
      </c>
      <c r="AM25" t="str">
        <f t="shared" si="10"/>
        <v/>
      </c>
    </row>
    <row r="26" spans="8:39" x14ac:dyDescent="0.25">
      <c r="H26">
        <v>21</v>
      </c>
      <c r="I26">
        <v>8.9890000000000008</v>
      </c>
      <c r="K26">
        <v>4.91</v>
      </c>
      <c r="L26">
        <f t="shared" si="0"/>
        <v>4.9909414232862055</v>
      </c>
      <c r="M26">
        <f t="shared" si="1"/>
        <v>24.1081</v>
      </c>
      <c r="N26">
        <f t="shared" si="2"/>
        <v>24.505522388335269</v>
      </c>
      <c r="P26">
        <v>130</v>
      </c>
      <c r="Q26">
        <f t="shared" si="11"/>
        <v>95.804251015884176</v>
      </c>
      <c r="AF26" t="str">
        <f t="shared" si="3"/>
        <v/>
      </c>
      <c r="AG26" t="str">
        <f t="shared" si="4"/>
        <v/>
      </c>
      <c r="AH26" t="str">
        <f t="shared" si="5"/>
        <v/>
      </c>
      <c r="AI26">
        <f t="shared" si="6"/>
        <v>1</v>
      </c>
      <c r="AJ26" t="str">
        <f t="shared" si="7"/>
        <v/>
      </c>
      <c r="AK26" t="str">
        <f t="shared" si="8"/>
        <v/>
      </c>
      <c r="AL26" t="str">
        <f t="shared" si="9"/>
        <v/>
      </c>
      <c r="AM26" t="str">
        <f t="shared" si="10"/>
        <v/>
      </c>
    </row>
    <row r="27" spans="8:39" x14ac:dyDescent="0.25">
      <c r="H27">
        <v>22</v>
      </c>
      <c r="I27">
        <v>58.091000000000001</v>
      </c>
      <c r="K27">
        <v>5.1239999999999997</v>
      </c>
      <c r="L27">
        <f t="shared" si="0"/>
        <v>5.3171503010845251</v>
      </c>
      <c r="M27">
        <f t="shared" si="1"/>
        <v>26.255375999999998</v>
      </c>
      <c r="N27">
        <f t="shared" si="2"/>
        <v>27.245078142757105</v>
      </c>
      <c r="P27">
        <v>140</v>
      </c>
      <c r="Q27">
        <f t="shared" si="11"/>
        <v>102.97281814357962</v>
      </c>
      <c r="AF27" t="str">
        <f t="shared" si="3"/>
        <v/>
      </c>
      <c r="AG27" t="str">
        <f t="shared" si="4"/>
        <v/>
      </c>
      <c r="AH27" t="str">
        <f t="shared" si="5"/>
        <v/>
      </c>
      <c r="AI27">
        <f t="shared" si="6"/>
        <v>1</v>
      </c>
      <c r="AJ27" t="str">
        <f t="shared" si="7"/>
        <v/>
      </c>
      <c r="AK27" t="str">
        <f t="shared" si="8"/>
        <v/>
      </c>
      <c r="AL27" t="str">
        <f t="shared" si="9"/>
        <v/>
      </c>
      <c r="AM27" t="str">
        <f t="shared" si="10"/>
        <v/>
      </c>
    </row>
    <row r="28" spans="8:39" x14ac:dyDescent="0.25">
      <c r="H28">
        <v>23</v>
      </c>
      <c r="I28">
        <v>0.65100000000000002</v>
      </c>
      <c r="K28">
        <v>5.6920000000000002</v>
      </c>
      <c r="L28">
        <f t="shared" si="0"/>
        <v>5.6550119305875057</v>
      </c>
      <c r="M28">
        <f t="shared" si="1"/>
        <v>32.398864000000003</v>
      </c>
      <c r="N28">
        <f t="shared" si="2"/>
        <v>32.188327908904085</v>
      </c>
      <c r="P28">
        <v>150</v>
      </c>
      <c r="Q28">
        <f t="shared" si="11"/>
        <v>110.14138527127506</v>
      </c>
      <c r="AF28" t="str">
        <f t="shared" si="3"/>
        <v/>
      </c>
      <c r="AG28" t="str">
        <f t="shared" si="4"/>
        <v/>
      </c>
      <c r="AH28" t="str">
        <f t="shared" si="5"/>
        <v/>
      </c>
      <c r="AI28">
        <f t="shared" si="6"/>
        <v>1</v>
      </c>
      <c r="AJ28" t="str">
        <f t="shared" si="7"/>
        <v/>
      </c>
      <c r="AK28" t="str">
        <f t="shared" si="8"/>
        <v/>
      </c>
      <c r="AL28" t="str">
        <f t="shared" si="9"/>
        <v/>
      </c>
      <c r="AM28" t="str">
        <f t="shared" si="10"/>
        <v/>
      </c>
    </row>
    <row r="29" spans="8:39" x14ac:dyDescent="0.25">
      <c r="H29">
        <v>24</v>
      </c>
      <c r="I29">
        <v>17.602</v>
      </c>
      <c r="K29">
        <v>5.7450000000000001</v>
      </c>
      <c r="L29">
        <f t="shared" si="0"/>
        <v>6.0053897643645291</v>
      </c>
      <c r="M29">
        <f t="shared" si="1"/>
        <v>33.005025000000003</v>
      </c>
      <c r="N29">
        <f t="shared" si="2"/>
        <v>34.500964196274218</v>
      </c>
      <c r="AF29" t="str">
        <f t="shared" si="3"/>
        <v/>
      </c>
      <c r="AG29" t="str">
        <f t="shared" si="4"/>
        <v/>
      </c>
      <c r="AH29" t="str">
        <f t="shared" si="5"/>
        <v/>
      </c>
      <c r="AI29">
        <f t="shared" si="6"/>
        <v>1</v>
      </c>
      <c r="AJ29" t="str">
        <f t="shared" si="7"/>
        <v/>
      </c>
      <c r="AK29" t="str">
        <f t="shared" si="8"/>
        <v/>
      </c>
      <c r="AL29" t="str">
        <f t="shared" si="9"/>
        <v/>
      </c>
      <c r="AM29" t="str">
        <f t="shared" si="10"/>
        <v/>
      </c>
    </row>
    <row r="30" spans="8:39" x14ac:dyDescent="0.25">
      <c r="H30">
        <v>25</v>
      </c>
      <c r="I30">
        <v>16.713000000000001</v>
      </c>
      <c r="K30">
        <v>6.2549999999999999</v>
      </c>
      <c r="L30">
        <f t="shared" si="0"/>
        <v>6.3692469306683526</v>
      </c>
      <c r="M30">
        <f t="shared" si="1"/>
        <v>39.125025000000001</v>
      </c>
      <c r="N30">
        <f t="shared" si="2"/>
        <v>39.839639551330542</v>
      </c>
      <c r="AF30" t="str">
        <f t="shared" si="3"/>
        <v/>
      </c>
      <c r="AG30" t="str">
        <f t="shared" si="4"/>
        <v/>
      </c>
      <c r="AH30" t="str">
        <f t="shared" si="5"/>
        <v/>
      </c>
      <c r="AI30">
        <f t="shared" si="6"/>
        <v>1</v>
      </c>
      <c r="AJ30" t="str">
        <f t="shared" si="7"/>
        <v/>
      </c>
      <c r="AK30" t="str">
        <f t="shared" si="8"/>
        <v/>
      </c>
      <c r="AL30" t="str">
        <f t="shared" si="9"/>
        <v/>
      </c>
      <c r="AM30" t="str">
        <f t="shared" si="10"/>
        <v/>
      </c>
    </row>
    <row r="31" spans="8:39" x14ac:dyDescent="0.25">
      <c r="H31">
        <v>26</v>
      </c>
      <c r="I31">
        <v>10.613</v>
      </c>
      <c r="K31">
        <v>6.6360000000000001</v>
      </c>
      <c r="L31">
        <f t="shared" si="0"/>
        <v>6.7476621914194865</v>
      </c>
      <c r="M31">
        <f t="shared" si="1"/>
        <v>44.036496</v>
      </c>
      <c r="N31">
        <f t="shared" si="2"/>
        <v>44.77748630225971</v>
      </c>
      <c r="AF31" t="str">
        <f t="shared" si="3"/>
        <v/>
      </c>
      <c r="AG31" t="str">
        <f t="shared" si="4"/>
        <v/>
      </c>
      <c r="AH31" t="str">
        <f t="shared" si="5"/>
        <v/>
      </c>
      <c r="AI31" t="str">
        <f t="shared" si="6"/>
        <v/>
      </c>
      <c r="AJ31">
        <f t="shared" si="7"/>
        <v>1</v>
      </c>
      <c r="AK31" t="str">
        <f t="shared" si="8"/>
        <v/>
      </c>
      <c r="AL31" t="str">
        <f t="shared" si="9"/>
        <v/>
      </c>
      <c r="AM31" t="str">
        <f t="shared" si="10"/>
        <v/>
      </c>
    </row>
    <row r="32" spans="8:39" x14ac:dyDescent="0.25">
      <c r="H32">
        <v>27</v>
      </c>
      <c r="I32">
        <v>12.106999999999999</v>
      </c>
      <c r="K32">
        <v>6.6749999999999998</v>
      </c>
      <c r="L32">
        <f t="shared" si="0"/>
        <v>7.141849227396027</v>
      </c>
      <c r="M32">
        <f t="shared" si="1"/>
        <v>44.555624999999999</v>
      </c>
      <c r="N32">
        <f t="shared" si="2"/>
        <v>47.671843592868477</v>
      </c>
      <c r="AF32" t="str">
        <f t="shared" si="3"/>
        <v/>
      </c>
      <c r="AG32" t="str">
        <f t="shared" si="4"/>
        <v/>
      </c>
      <c r="AH32" t="str">
        <f t="shared" si="5"/>
        <v/>
      </c>
      <c r="AI32" t="str">
        <f t="shared" si="6"/>
        <v/>
      </c>
      <c r="AJ32">
        <f t="shared" si="7"/>
        <v>1</v>
      </c>
      <c r="AK32" t="str">
        <f t="shared" si="8"/>
        <v/>
      </c>
      <c r="AL32" t="str">
        <f t="shared" si="9"/>
        <v/>
      </c>
      <c r="AM32" t="str">
        <f t="shared" si="10"/>
        <v/>
      </c>
    </row>
    <row r="33" spans="8:39" x14ac:dyDescent="0.25">
      <c r="H33">
        <v>28</v>
      </c>
      <c r="I33">
        <v>12.711</v>
      </c>
      <c r="K33">
        <v>6.8920000000000003</v>
      </c>
      <c r="L33">
        <f t="shared" si="0"/>
        <v>7.5531801194474504</v>
      </c>
      <c r="M33">
        <f t="shared" si="1"/>
        <v>47.499664000000003</v>
      </c>
      <c r="N33">
        <f t="shared" si="2"/>
        <v>52.056517383231828</v>
      </c>
      <c r="AF33" t="str">
        <f t="shared" si="3"/>
        <v/>
      </c>
      <c r="AG33" t="str">
        <f t="shared" si="4"/>
        <v/>
      </c>
      <c r="AH33" t="str">
        <f t="shared" si="5"/>
        <v/>
      </c>
      <c r="AI33" t="str">
        <f t="shared" si="6"/>
        <v/>
      </c>
      <c r="AJ33">
        <f t="shared" si="7"/>
        <v>1</v>
      </c>
      <c r="AK33" t="str">
        <f t="shared" si="8"/>
        <v/>
      </c>
      <c r="AL33" t="str">
        <f t="shared" si="9"/>
        <v/>
      </c>
      <c r="AM33" t="str">
        <f t="shared" si="10"/>
        <v/>
      </c>
    </row>
    <row r="34" spans="8:39" x14ac:dyDescent="0.25">
      <c r="H34">
        <v>29</v>
      </c>
      <c r="I34">
        <v>0.92100000000000004</v>
      </c>
      <c r="K34">
        <v>6.8920000000000003</v>
      </c>
      <c r="L34">
        <f t="shared" si="0"/>
        <v>7.983214171324386</v>
      </c>
      <c r="M34">
        <f t="shared" si="1"/>
        <v>47.499664000000003</v>
      </c>
      <c r="N34">
        <f t="shared" si="2"/>
        <v>55.020312068767673</v>
      </c>
      <c r="AF34" t="str">
        <f t="shared" si="3"/>
        <v/>
      </c>
      <c r="AG34" t="str">
        <f t="shared" si="4"/>
        <v/>
      </c>
      <c r="AH34" t="str">
        <f t="shared" si="5"/>
        <v/>
      </c>
      <c r="AI34" t="str">
        <f t="shared" si="6"/>
        <v/>
      </c>
      <c r="AJ34">
        <f t="shared" si="7"/>
        <v>1</v>
      </c>
      <c r="AK34" t="str">
        <f t="shared" si="8"/>
        <v/>
      </c>
      <c r="AL34" t="str">
        <f t="shared" si="9"/>
        <v/>
      </c>
      <c r="AM34" t="str">
        <f t="shared" si="10"/>
        <v/>
      </c>
    </row>
    <row r="35" spans="8:39" x14ac:dyDescent="0.25">
      <c r="H35">
        <v>30</v>
      </c>
      <c r="I35">
        <v>9.0630000000000006</v>
      </c>
      <c r="K35">
        <v>7.093</v>
      </c>
      <c r="L35">
        <f t="shared" si="0"/>
        <v>8.4337336020796236</v>
      </c>
      <c r="M35">
        <f t="shared" si="1"/>
        <v>50.310648999999998</v>
      </c>
      <c r="N35">
        <f t="shared" si="2"/>
        <v>59.82047243955077</v>
      </c>
      <c r="AF35" t="str">
        <f t="shared" si="3"/>
        <v/>
      </c>
      <c r="AG35" t="str">
        <f t="shared" si="4"/>
        <v/>
      </c>
      <c r="AH35" t="str">
        <f t="shared" si="5"/>
        <v/>
      </c>
      <c r="AI35" t="str">
        <f t="shared" si="6"/>
        <v/>
      </c>
      <c r="AJ35">
        <f t="shared" si="7"/>
        <v>1</v>
      </c>
      <c r="AK35" t="str">
        <f t="shared" si="8"/>
        <v/>
      </c>
      <c r="AL35" t="str">
        <f t="shared" si="9"/>
        <v/>
      </c>
      <c r="AM35" t="str">
        <f t="shared" si="10"/>
        <v/>
      </c>
    </row>
    <row r="36" spans="8:39" x14ac:dyDescent="0.25">
      <c r="H36">
        <v>31</v>
      </c>
      <c r="I36">
        <v>12.801</v>
      </c>
      <c r="K36">
        <v>7.8970000000000002</v>
      </c>
      <c r="L36">
        <f t="shared" si="0"/>
        <v>8.9067881715458164</v>
      </c>
      <c r="M36">
        <f t="shared" si="1"/>
        <v>62.362609000000006</v>
      </c>
      <c r="N36">
        <f t="shared" si="2"/>
        <v>70.33690619069732</v>
      </c>
      <c r="AF36" t="str">
        <f t="shared" si="3"/>
        <v/>
      </c>
      <c r="AG36" t="str">
        <f t="shared" si="4"/>
        <v/>
      </c>
      <c r="AH36" t="str">
        <f t="shared" si="5"/>
        <v/>
      </c>
      <c r="AI36" t="str">
        <f t="shared" si="6"/>
        <v/>
      </c>
      <c r="AJ36">
        <f t="shared" si="7"/>
        <v>1</v>
      </c>
      <c r="AK36" t="str">
        <f t="shared" si="8"/>
        <v/>
      </c>
      <c r="AL36" t="str">
        <f t="shared" si="9"/>
        <v/>
      </c>
      <c r="AM36" t="str">
        <f t="shared" si="10"/>
        <v/>
      </c>
    </row>
    <row r="37" spans="8:39" x14ac:dyDescent="0.25">
      <c r="H37">
        <v>32</v>
      </c>
      <c r="I37">
        <v>1.5429999999999999</v>
      </c>
      <c r="K37">
        <v>8.9890000000000008</v>
      </c>
      <c r="L37">
        <f t="shared" si="0"/>
        <v>9.4047515638324413</v>
      </c>
      <c r="M37">
        <f t="shared" si="1"/>
        <v>80.802121000000014</v>
      </c>
      <c r="N37">
        <f t="shared" si="2"/>
        <v>84.53931180728982</v>
      </c>
      <c r="AF37" t="str">
        <f t="shared" si="3"/>
        <v/>
      </c>
      <c r="AG37" t="str">
        <f t="shared" si="4"/>
        <v/>
      </c>
      <c r="AH37" t="str">
        <f t="shared" si="5"/>
        <v/>
      </c>
      <c r="AI37" t="str">
        <f t="shared" si="6"/>
        <v/>
      </c>
      <c r="AJ37">
        <f t="shared" si="7"/>
        <v>1</v>
      </c>
      <c r="AK37" t="str">
        <f t="shared" si="8"/>
        <v/>
      </c>
      <c r="AL37" t="str">
        <f t="shared" si="9"/>
        <v/>
      </c>
      <c r="AM37" t="str">
        <f t="shared" si="10"/>
        <v/>
      </c>
    </row>
    <row r="38" spans="8:39" x14ac:dyDescent="0.25">
      <c r="H38">
        <v>33</v>
      </c>
      <c r="I38">
        <v>0.96499999999999997</v>
      </c>
      <c r="K38">
        <v>9.0630000000000006</v>
      </c>
      <c r="L38">
        <f t="shared" ref="L38:L55" si="12">-$K$57*LN(1-((H38-0.5)/50))</f>
        <v>9.9303934542879357</v>
      </c>
      <c r="M38">
        <f t="shared" si="1"/>
        <v>82.137969000000012</v>
      </c>
      <c r="N38">
        <f t="shared" si="2"/>
        <v>89.999155876211574</v>
      </c>
      <c r="AF38" t="str">
        <f t="shared" si="3"/>
        <v/>
      </c>
      <c r="AG38" t="str">
        <f t="shared" si="4"/>
        <v/>
      </c>
      <c r="AH38" t="str">
        <f t="shared" si="5"/>
        <v/>
      </c>
      <c r="AI38" t="str">
        <f t="shared" si="6"/>
        <v/>
      </c>
      <c r="AJ38">
        <f t="shared" si="7"/>
        <v>1</v>
      </c>
      <c r="AK38" t="str">
        <f t="shared" si="8"/>
        <v/>
      </c>
      <c r="AL38" t="str">
        <f t="shared" si="9"/>
        <v/>
      </c>
      <c r="AM38" t="str">
        <f t="shared" si="10"/>
        <v/>
      </c>
    </row>
    <row r="39" spans="8:39" x14ac:dyDescent="0.25">
      <c r="H39">
        <v>34</v>
      </c>
      <c r="I39">
        <v>6.6749999999999998</v>
      </c>
      <c r="K39">
        <v>10.244</v>
      </c>
      <c r="L39">
        <f t="shared" si="12"/>
        <v>10.486972804864866</v>
      </c>
      <c r="M39">
        <f t="shared" si="1"/>
        <v>104.93953599999999</v>
      </c>
      <c r="N39">
        <f t="shared" si="2"/>
        <v>107.42854941303568</v>
      </c>
      <c r="AF39" t="str">
        <f t="shared" si="3"/>
        <v/>
      </c>
      <c r="AG39" t="str">
        <f t="shared" si="4"/>
        <v/>
      </c>
      <c r="AH39" t="str">
        <f t="shared" si="5"/>
        <v/>
      </c>
      <c r="AI39" t="str">
        <f t="shared" si="6"/>
        <v/>
      </c>
      <c r="AJ39" t="str">
        <f t="shared" si="7"/>
        <v/>
      </c>
      <c r="AK39">
        <f t="shared" si="8"/>
        <v>1</v>
      </c>
      <c r="AL39" t="str">
        <f t="shared" si="9"/>
        <v/>
      </c>
      <c r="AM39" t="str">
        <f t="shared" si="10"/>
        <v/>
      </c>
    </row>
    <row r="40" spans="8:39" x14ac:dyDescent="0.25">
      <c r="H40">
        <v>35</v>
      </c>
      <c r="I40">
        <v>5.6920000000000002</v>
      </c>
      <c r="K40">
        <v>10.613</v>
      </c>
      <c r="L40">
        <f t="shared" si="12"/>
        <v>11.078360363994138</v>
      </c>
      <c r="M40">
        <f t="shared" si="1"/>
        <v>112.635769</v>
      </c>
      <c r="N40">
        <f t="shared" si="2"/>
        <v>117.57463854306978</v>
      </c>
      <c r="AF40" t="str">
        <f t="shared" si="3"/>
        <v/>
      </c>
      <c r="AG40" t="str">
        <f t="shared" si="4"/>
        <v/>
      </c>
      <c r="AH40" t="str">
        <f t="shared" si="5"/>
        <v/>
      </c>
      <c r="AI40" t="str">
        <f t="shared" si="6"/>
        <v/>
      </c>
      <c r="AJ40" t="str">
        <f t="shared" si="7"/>
        <v/>
      </c>
      <c r="AK40">
        <f t="shared" si="8"/>
        <v>1</v>
      </c>
      <c r="AL40" t="str">
        <f t="shared" si="9"/>
        <v/>
      </c>
      <c r="AM40" t="str">
        <f t="shared" si="10"/>
        <v/>
      </c>
    </row>
    <row r="41" spans="8:39" x14ac:dyDescent="0.25">
      <c r="H41">
        <v>36</v>
      </c>
      <c r="I41">
        <v>3.827</v>
      </c>
      <c r="K41">
        <v>11.209</v>
      </c>
      <c r="L41">
        <f t="shared" si="12"/>
        <v>11.70920207834202</v>
      </c>
      <c r="M41">
        <f t="shared" si="1"/>
        <v>125.64168099999999</v>
      </c>
      <c r="N41">
        <f t="shared" si="2"/>
        <v>131.24844609613569</v>
      </c>
      <c r="AF41" t="str">
        <f t="shared" si="3"/>
        <v/>
      </c>
      <c r="AG41" t="str">
        <f t="shared" si="4"/>
        <v/>
      </c>
      <c r="AH41" t="str">
        <f t="shared" si="5"/>
        <v/>
      </c>
      <c r="AI41" t="str">
        <f t="shared" si="6"/>
        <v/>
      </c>
      <c r="AJ41" t="str">
        <f t="shared" si="7"/>
        <v/>
      </c>
      <c r="AK41">
        <f t="shared" si="8"/>
        <v>1</v>
      </c>
      <c r="AL41" t="str">
        <f t="shared" si="9"/>
        <v/>
      </c>
      <c r="AM41" t="str">
        <f t="shared" si="10"/>
        <v/>
      </c>
    </row>
    <row r="42" spans="8:39" x14ac:dyDescent="0.25">
      <c r="H42">
        <v>37</v>
      </c>
      <c r="I42">
        <v>4.6360000000000001</v>
      </c>
      <c r="K42">
        <v>12.106999999999999</v>
      </c>
      <c r="L42">
        <f t="shared" si="12"/>
        <v>12.385140993724807</v>
      </c>
      <c r="M42">
        <f t="shared" si="1"/>
        <v>146.57944899999998</v>
      </c>
      <c r="N42">
        <f t="shared" si="2"/>
        <v>149.94690201102622</v>
      </c>
      <c r="AF42" t="str">
        <f t="shared" si="3"/>
        <v/>
      </c>
      <c r="AG42" t="str">
        <f t="shared" si="4"/>
        <v/>
      </c>
      <c r="AH42" t="str">
        <f t="shared" si="5"/>
        <v/>
      </c>
      <c r="AI42" t="str">
        <f t="shared" si="6"/>
        <v/>
      </c>
      <c r="AJ42" t="str">
        <f t="shared" si="7"/>
        <v/>
      </c>
      <c r="AK42">
        <f t="shared" si="8"/>
        <v>1</v>
      </c>
      <c r="AL42" t="str">
        <f t="shared" si="9"/>
        <v/>
      </c>
      <c r="AM42" t="str">
        <f t="shared" si="10"/>
        <v/>
      </c>
    </row>
    <row r="43" spans="8:39" x14ac:dyDescent="0.25">
      <c r="H43">
        <v>38</v>
      </c>
      <c r="I43">
        <v>3.411</v>
      </c>
      <c r="K43">
        <v>12.413</v>
      </c>
      <c r="L43">
        <f t="shared" si="12"/>
        <v>13.113124717156383</v>
      </c>
      <c r="M43">
        <f t="shared" si="1"/>
        <v>154.08256900000001</v>
      </c>
      <c r="N43">
        <f t="shared" si="2"/>
        <v>162.77321711406219</v>
      </c>
      <c r="AF43" t="str">
        <f t="shared" si="3"/>
        <v/>
      </c>
      <c r="AG43" t="str">
        <f t="shared" si="4"/>
        <v/>
      </c>
      <c r="AH43" t="str">
        <f t="shared" si="5"/>
        <v/>
      </c>
      <c r="AI43" t="str">
        <f t="shared" si="6"/>
        <v/>
      </c>
      <c r="AJ43" t="str">
        <f t="shared" si="7"/>
        <v/>
      </c>
      <c r="AK43">
        <f t="shared" si="8"/>
        <v>1</v>
      </c>
      <c r="AL43" t="str">
        <f t="shared" si="9"/>
        <v/>
      </c>
      <c r="AM43" t="str">
        <f t="shared" si="10"/>
        <v/>
      </c>
    </row>
    <row r="44" spans="8:39" x14ac:dyDescent="0.25">
      <c r="H44">
        <v>39</v>
      </c>
      <c r="I44">
        <v>1.9</v>
      </c>
      <c r="K44">
        <v>12.711</v>
      </c>
      <c r="L44">
        <f t="shared" si="12"/>
        <v>13.901841361903939</v>
      </c>
      <c r="M44">
        <f t="shared" si="1"/>
        <v>161.56952100000001</v>
      </c>
      <c r="N44">
        <f t="shared" si="2"/>
        <v>176.70630555116097</v>
      </c>
      <c r="AF44" t="str">
        <f t="shared" si="3"/>
        <v/>
      </c>
      <c r="AG44" t="str">
        <f t="shared" si="4"/>
        <v/>
      </c>
      <c r="AH44" t="str">
        <f t="shared" si="5"/>
        <v/>
      </c>
      <c r="AI44" t="str">
        <f t="shared" si="6"/>
        <v/>
      </c>
      <c r="AJ44" t="str">
        <f t="shared" si="7"/>
        <v/>
      </c>
      <c r="AK44">
        <f t="shared" si="8"/>
        <v>1</v>
      </c>
      <c r="AL44" t="str">
        <f t="shared" si="9"/>
        <v/>
      </c>
      <c r="AM44" t="str">
        <f t="shared" si="10"/>
        <v/>
      </c>
    </row>
    <row r="45" spans="8:39" x14ac:dyDescent="0.25">
      <c r="H45">
        <v>40</v>
      </c>
      <c r="I45">
        <v>1.875</v>
      </c>
      <c r="K45">
        <v>12.801</v>
      </c>
      <c r="L45">
        <f t="shared" si="12"/>
        <v>14.762354328565294</v>
      </c>
      <c r="M45">
        <f t="shared" si="1"/>
        <v>163.865601</v>
      </c>
      <c r="N45">
        <f t="shared" si="2"/>
        <v>188.97289775996433</v>
      </c>
      <c r="AF45" t="str">
        <f t="shared" si="3"/>
        <v/>
      </c>
      <c r="AG45" t="str">
        <f t="shared" si="4"/>
        <v/>
      </c>
      <c r="AH45" t="str">
        <f t="shared" si="5"/>
        <v/>
      </c>
      <c r="AI45" t="str">
        <f t="shared" si="6"/>
        <v/>
      </c>
      <c r="AJ45" t="str">
        <f t="shared" si="7"/>
        <v/>
      </c>
      <c r="AK45">
        <f t="shared" si="8"/>
        <v>1</v>
      </c>
      <c r="AL45" t="str">
        <f t="shared" si="9"/>
        <v/>
      </c>
      <c r="AM45" t="str">
        <f t="shared" si="10"/>
        <v/>
      </c>
    </row>
    <row r="46" spans="8:39" x14ac:dyDescent="0.25">
      <c r="H46">
        <v>41</v>
      </c>
      <c r="I46">
        <v>20.248999999999999</v>
      </c>
      <c r="K46">
        <v>13.243</v>
      </c>
      <c r="L46">
        <f t="shared" si="12"/>
        <v>15.709055773070819</v>
      </c>
      <c r="M46">
        <f t="shared" si="1"/>
        <v>175.377049</v>
      </c>
      <c r="N46">
        <f t="shared" si="2"/>
        <v>208.03502560277687</v>
      </c>
      <c r="AF46" t="str">
        <f t="shared" si="3"/>
        <v/>
      </c>
      <c r="AG46" t="str">
        <f t="shared" si="4"/>
        <v/>
      </c>
      <c r="AH46" t="str">
        <f t="shared" si="5"/>
        <v/>
      </c>
      <c r="AI46" t="str">
        <f t="shared" si="6"/>
        <v/>
      </c>
      <c r="AJ46" t="str">
        <f t="shared" si="7"/>
        <v/>
      </c>
      <c r="AK46" t="str">
        <f t="shared" si="8"/>
        <v/>
      </c>
      <c r="AL46">
        <f t="shared" si="9"/>
        <v>1</v>
      </c>
      <c r="AM46" t="str">
        <f t="shared" si="10"/>
        <v/>
      </c>
    </row>
    <row r="47" spans="8:39" x14ac:dyDescent="0.25">
      <c r="H47">
        <v>42</v>
      </c>
      <c r="I47">
        <v>3.6240000000000001</v>
      </c>
      <c r="K47">
        <v>13.509</v>
      </c>
      <c r="L47">
        <f t="shared" si="12"/>
        <v>16.761152402654641</v>
      </c>
      <c r="M47">
        <f t="shared" si="1"/>
        <v>182.49308100000002</v>
      </c>
      <c r="N47">
        <f t="shared" si="2"/>
        <v>226.42640780746154</v>
      </c>
      <c r="AF47" t="str">
        <f t="shared" si="3"/>
        <v/>
      </c>
      <c r="AG47" t="str">
        <f t="shared" si="4"/>
        <v/>
      </c>
      <c r="AH47" t="str">
        <f t="shared" si="5"/>
        <v/>
      </c>
      <c r="AI47" t="str">
        <f t="shared" si="6"/>
        <v/>
      </c>
      <c r="AJ47" t="str">
        <f t="shared" si="7"/>
        <v/>
      </c>
      <c r="AK47" t="str">
        <f t="shared" si="8"/>
        <v/>
      </c>
      <c r="AL47">
        <f t="shared" si="9"/>
        <v>1</v>
      </c>
      <c r="AM47" t="str">
        <f t="shared" si="10"/>
        <v/>
      </c>
    </row>
    <row r="48" spans="8:39" x14ac:dyDescent="0.25">
      <c r="H48">
        <v>43</v>
      </c>
      <c r="I48">
        <v>62.146000000000001</v>
      </c>
      <c r="K48">
        <v>15.032999999999999</v>
      </c>
      <c r="L48">
        <f t="shared" si="12"/>
        <v>17.945085591433738</v>
      </c>
      <c r="M48">
        <f t="shared" si="1"/>
        <v>225.99108899999999</v>
      </c>
      <c r="N48">
        <f t="shared" si="2"/>
        <v>269.76847169602337</v>
      </c>
      <c r="AF48" t="str">
        <f t="shared" si="3"/>
        <v/>
      </c>
      <c r="AG48" t="str">
        <f t="shared" si="4"/>
        <v/>
      </c>
      <c r="AH48" t="str">
        <f t="shared" si="5"/>
        <v/>
      </c>
      <c r="AI48" t="str">
        <f t="shared" si="6"/>
        <v/>
      </c>
      <c r="AJ48" t="str">
        <f t="shared" si="7"/>
        <v/>
      </c>
      <c r="AK48" t="str">
        <f t="shared" si="8"/>
        <v/>
      </c>
      <c r="AL48">
        <f t="shared" si="9"/>
        <v>1</v>
      </c>
      <c r="AM48" t="str">
        <f t="shared" si="10"/>
        <v/>
      </c>
    </row>
    <row r="49" spans="8:42" x14ac:dyDescent="0.25">
      <c r="H49">
        <v>44</v>
      </c>
      <c r="I49">
        <v>11.209</v>
      </c>
      <c r="K49">
        <v>15.512</v>
      </c>
      <c r="L49">
        <f t="shared" si="12"/>
        <v>19.298693643532108</v>
      </c>
      <c r="M49">
        <f t="shared" si="1"/>
        <v>240.62214400000002</v>
      </c>
      <c r="N49">
        <f t="shared" si="2"/>
        <v>299.36133579847007</v>
      </c>
      <c r="AF49" t="str">
        <f t="shared" si="3"/>
        <v/>
      </c>
      <c r="AG49" t="str">
        <f t="shared" si="4"/>
        <v/>
      </c>
      <c r="AH49" t="str">
        <f t="shared" si="5"/>
        <v/>
      </c>
      <c r="AI49" t="str">
        <f t="shared" si="6"/>
        <v/>
      </c>
      <c r="AJ49" t="str">
        <f t="shared" si="7"/>
        <v/>
      </c>
      <c r="AK49" t="str">
        <f t="shared" si="8"/>
        <v/>
      </c>
      <c r="AL49">
        <f t="shared" si="9"/>
        <v>1</v>
      </c>
      <c r="AM49" t="str">
        <f t="shared" si="10"/>
        <v/>
      </c>
    </row>
    <row r="50" spans="8:42" x14ac:dyDescent="0.25">
      <c r="H50">
        <v>45</v>
      </c>
      <c r="I50">
        <v>6.6360000000000001</v>
      </c>
      <c r="K50">
        <v>16.713000000000001</v>
      </c>
      <c r="L50">
        <f t="shared" si="12"/>
        <v>20.878878276851161</v>
      </c>
      <c r="M50">
        <f t="shared" si="1"/>
        <v>279.32436900000005</v>
      </c>
      <c r="N50">
        <f t="shared" si="2"/>
        <v>348.94869264101345</v>
      </c>
      <c r="AF50" t="str">
        <f t="shared" si="3"/>
        <v/>
      </c>
      <c r="AG50" t="str">
        <f t="shared" si="4"/>
        <v/>
      </c>
      <c r="AH50" t="str">
        <f t="shared" si="5"/>
        <v/>
      </c>
      <c r="AI50" t="str">
        <f t="shared" si="6"/>
        <v/>
      </c>
      <c r="AJ50" t="str">
        <f t="shared" si="7"/>
        <v/>
      </c>
      <c r="AK50" t="str">
        <f t="shared" si="8"/>
        <v/>
      </c>
      <c r="AL50">
        <f t="shared" si="9"/>
        <v>1</v>
      </c>
      <c r="AM50" t="str">
        <f t="shared" si="10"/>
        <v/>
      </c>
    </row>
    <row r="51" spans="8:42" x14ac:dyDescent="0.25">
      <c r="H51">
        <v>46</v>
      </c>
      <c r="I51">
        <v>10.244</v>
      </c>
      <c r="K51">
        <v>17.602</v>
      </c>
      <c r="L51">
        <f t="shared" si="12"/>
        <v>22.777046465711102</v>
      </c>
      <c r="M51">
        <f t="shared" si="1"/>
        <v>309.83040399999999</v>
      </c>
      <c r="N51">
        <f t="shared" si="2"/>
        <v>400.92157188944685</v>
      </c>
      <c r="AF51" t="str">
        <f t="shared" si="3"/>
        <v/>
      </c>
      <c r="AG51" t="str">
        <f t="shared" si="4"/>
        <v/>
      </c>
      <c r="AH51" t="str">
        <f t="shared" si="5"/>
        <v/>
      </c>
      <c r="AI51" t="str">
        <f t="shared" si="6"/>
        <v/>
      </c>
      <c r="AJ51" t="str">
        <f t="shared" si="7"/>
        <v/>
      </c>
      <c r="AK51" t="str">
        <f t="shared" si="8"/>
        <v/>
      </c>
      <c r="AL51">
        <f t="shared" si="9"/>
        <v>1</v>
      </c>
      <c r="AM51" t="str">
        <f t="shared" si="10"/>
        <v/>
      </c>
    </row>
    <row r="52" spans="8:42" x14ac:dyDescent="0.25">
      <c r="H52">
        <v>47</v>
      </c>
      <c r="I52">
        <v>7.093</v>
      </c>
      <c r="K52">
        <v>20.248999999999999</v>
      </c>
      <c r="L52">
        <f t="shared" si="12"/>
        <v>25.154259800551593</v>
      </c>
      <c r="M52">
        <f t="shared" si="1"/>
        <v>410.02200099999993</v>
      </c>
      <c r="N52">
        <f t="shared" si="2"/>
        <v>509.34860670136919</v>
      </c>
      <c r="AF52" t="str">
        <f t="shared" si="3"/>
        <v/>
      </c>
      <c r="AG52" t="str">
        <f t="shared" si="4"/>
        <v/>
      </c>
      <c r="AH52" t="str">
        <f t="shared" si="5"/>
        <v/>
      </c>
      <c r="AI52" t="str">
        <f t="shared" si="6"/>
        <v/>
      </c>
      <c r="AJ52" t="str">
        <f t="shared" si="7"/>
        <v/>
      </c>
      <c r="AK52" t="str">
        <f t="shared" si="8"/>
        <v/>
      </c>
      <c r="AL52" t="str">
        <f t="shared" si="9"/>
        <v/>
      </c>
      <c r="AM52">
        <f t="shared" si="10"/>
        <v>1</v>
      </c>
    </row>
    <row r="53" spans="8:42" x14ac:dyDescent="0.25">
      <c r="H53">
        <v>48</v>
      </c>
      <c r="I53">
        <v>7.8970000000000002</v>
      </c>
      <c r="K53">
        <v>27.969000000000001</v>
      </c>
      <c r="L53">
        <f t="shared" si="12"/>
        <v>28.336991063420022</v>
      </c>
      <c r="M53">
        <f t="shared" si="1"/>
        <v>782.26496100000008</v>
      </c>
      <c r="N53">
        <f t="shared" si="2"/>
        <v>792.55730305279462</v>
      </c>
      <c r="AF53" t="str">
        <f t="shared" si="3"/>
        <v/>
      </c>
      <c r="AG53" t="str">
        <f t="shared" si="4"/>
        <v/>
      </c>
      <c r="AH53" t="str">
        <f t="shared" si="5"/>
        <v/>
      </c>
      <c r="AI53" t="str">
        <f t="shared" si="6"/>
        <v/>
      </c>
      <c r="AJ53" t="str">
        <f t="shared" si="7"/>
        <v/>
      </c>
      <c r="AK53" t="str">
        <f t="shared" si="8"/>
        <v/>
      </c>
      <c r="AL53" t="str">
        <f t="shared" si="9"/>
        <v/>
      </c>
      <c r="AM53">
        <f t="shared" si="10"/>
        <v>1</v>
      </c>
    </row>
    <row r="54" spans="8:42" x14ac:dyDescent="0.25">
      <c r="H54">
        <v>49</v>
      </c>
      <c r="I54">
        <v>0.315</v>
      </c>
      <c r="K54">
        <v>58.091000000000001</v>
      </c>
      <c r="L54">
        <f t="shared" si="12"/>
        <v>33.168951937697386</v>
      </c>
      <c r="M54">
        <f t="shared" si="1"/>
        <v>3374.5642809999999</v>
      </c>
      <c r="N54">
        <f t="shared" si="2"/>
        <v>1926.8175870127789</v>
      </c>
      <c r="AF54" t="str">
        <f t="shared" si="3"/>
        <v/>
      </c>
      <c r="AG54" t="str">
        <f t="shared" si="4"/>
        <v/>
      </c>
      <c r="AH54" t="str">
        <f t="shared" si="5"/>
        <v/>
      </c>
      <c r="AI54" t="str">
        <f t="shared" si="6"/>
        <v/>
      </c>
      <c r="AJ54" t="str">
        <f t="shared" si="7"/>
        <v/>
      </c>
      <c r="AK54" t="str">
        <f t="shared" si="8"/>
        <v/>
      </c>
      <c r="AL54" t="str">
        <f t="shared" si="9"/>
        <v/>
      </c>
      <c r="AM54">
        <f t="shared" si="10"/>
        <v>1</v>
      </c>
    </row>
    <row r="55" spans="8:42" x14ac:dyDescent="0.25">
      <c r="H55">
        <v>50</v>
      </c>
      <c r="I55">
        <v>0.79</v>
      </c>
      <c r="K55">
        <v>62.146000000000001</v>
      </c>
      <c r="L55">
        <f t="shared" si="12"/>
        <v>43.560857409683678</v>
      </c>
      <c r="M55">
        <f t="shared" si="1"/>
        <v>3862.1253160000001</v>
      </c>
      <c r="N55">
        <f t="shared" si="2"/>
        <v>2707.1330445822018</v>
      </c>
      <c r="AG55" t="str">
        <f t="shared" si="4"/>
        <v/>
      </c>
      <c r="AH55" t="str">
        <f t="shared" si="5"/>
        <v/>
      </c>
      <c r="AI55" t="str">
        <f t="shared" si="6"/>
        <v/>
      </c>
      <c r="AJ55" t="str">
        <f t="shared" si="7"/>
        <v/>
      </c>
      <c r="AK55" t="str">
        <f t="shared" si="8"/>
        <v/>
      </c>
      <c r="AL55" t="str">
        <f t="shared" si="9"/>
        <v/>
      </c>
      <c r="AM55">
        <f t="shared" si="10"/>
        <v>1</v>
      </c>
    </row>
    <row r="56" spans="8:42" x14ac:dyDescent="0.25">
      <c r="K56" t="s">
        <v>6</v>
      </c>
      <c r="L56" t="s">
        <v>5</v>
      </c>
      <c r="M56" t="s">
        <v>8</v>
      </c>
      <c r="N56" t="s">
        <v>9</v>
      </c>
      <c r="AG56" t="str">
        <f t="shared" si="4"/>
        <v/>
      </c>
      <c r="AH56" t="str">
        <f t="shared" si="5"/>
        <v/>
      </c>
      <c r="AI56" t="str">
        <f t="shared" si="6"/>
        <v/>
      </c>
      <c r="AJ56" t="str">
        <f t="shared" si="7"/>
        <v/>
      </c>
      <c r="AK56" t="str">
        <f t="shared" si="8"/>
        <v/>
      </c>
      <c r="AL56" t="str">
        <f t="shared" si="9"/>
        <v/>
      </c>
    </row>
    <row r="57" spans="8:42" x14ac:dyDescent="0.25">
      <c r="J57" t="s">
        <v>4</v>
      </c>
      <c r="K57">
        <f>AVERAGE(K6:K55)</f>
        <v>9.4591200000000022</v>
      </c>
      <c r="L57">
        <f>AVERAGE(L6:L55)</f>
        <v>9.3937120247361374</v>
      </c>
      <c r="M57">
        <f>AVERAGE(M6:M55)</f>
        <v>231.07143776000001</v>
      </c>
      <c r="N57">
        <f>AVERAGE(N6:N55)</f>
        <v>190.3606412008921</v>
      </c>
    </row>
    <row r="58" spans="8:42" x14ac:dyDescent="0.25">
      <c r="AE58" t="s">
        <v>25</v>
      </c>
      <c r="AF58">
        <f>SUM(AF6:AF55)</f>
        <v>7</v>
      </c>
      <c r="AG58">
        <f>SUM(AG6:AG55)</f>
        <v>5</v>
      </c>
      <c r="AH58">
        <f>SUM(AH6:AH55)</f>
        <v>7</v>
      </c>
      <c r="AI58">
        <f>SUM(AI6:AI55)</f>
        <v>6</v>
      </c>
      <c r="AJ58">
        <f>SUM(AJ6:AJ55)</f>
        <v>8</v>
      </c>
      <c r="AK58">
        <f>SUM(AK6:AK55)</f>
        <v>7</v>
      </c>
      <c r="AL58">
        <f>SUM(AL6:AL55)</f>
        <v>6</v>
      </c>
      <c r="AM58">
        <f>SUM(AM6:AM55)</f>
        <v>4</v>
      </c>
    </row>
    <row r="59" spans="8:42" x14ac:dyDescent="0.25">
      <c r="AE59" t="s">
        <v>26</v>
      </c>
      <c r="AF59">
        <f>50/8</f>
        <v>6.25</v>
      </c>
      <c r="AG59">
        <f t="shared" ref="AG59:AM59" si="13">50/8</f>
        <v>6.25</v>
      </c>
      <c r="AH59">
        <f t="shared" si="13"/>
        <v>6.25</v>
      </c>
      <c r="AI59">
        <f t="shared" si="13"/>
        <v>6.25</v>
      </c>
      <c r="AJ59">
        <f t="shared" si="13"/>
        <v>6.25</v>
      </c>
      <c r="AK59">
        <f t="shared" si="13"/>
        <v>6.25</v>
      </c>
      <c r="AL59">
        <f t="shared" si="13"/>
        <v>6.25</v>
      </c>
      <c r="AM59">
        <f t="shared" si="13"/>
        <v>6.25</v>
      </c>
    </row>
    <row r="60" spans="8:42" x14ac:dyDescent="0.25">
      <c r="AE60" t="s">
        <v>27</v>
      </c>
      <c r="AF60">
        <f>AF58-AF59</f>
        <v>0.75</v>
      </c>
      <c r="AG60">
        <f t="shared" ref="AG60:AM60" si="14">AG58-AG59</f>
        <v>-1.25</v>
      </c>
      <c r="AH60">
        <f t="shared" si="14"/>
        <v>0.75</v>
      </c>
      <c r="AI60">
        <f t="shared" si="14"/>
        <v>-0.25</v>
      </c>
      <c r="AJ60">
        <f t="shared" si="14"/>
        <v>1.75</v>
      </c>
      <c r="AK60">
        <f t="shared" si="14"/>
        <v>0.75</v>
      </c>
      <c r="AL60">
        <f t="shared" si="14"/>
        <v>-0.25</v>
      </c>
      <c r="AM60">
        <f t="shared" si="14"/>
        <v>-2.25</v>
      </c>
    </row>
    <row r="61" spans="8:42" x14ac:dyDescent="0.25">
      <c r="AE61" t="s">
        <v>28</v>
      </c>
      <c r="AF61">
        <f>AF60^2</f>
        <v>0.5625</v>
      </c>
      <c r="AG61">
        <f t="shared" ref="AG61:AM61" si="15">AG60^2</f>
        <v>1.5625</v>
      </c>
      <c r="AH61">
        <f t="shared" si="15"/>
        <v>0.5625</v>
      </c>
      <c r="AI61">
        <f t="shared" si="15"/>
        <v>6.25E-2</v>
      </c>
      <c r="AJ61">
        <f t="shared" si="15"/>
        <v>3.0625</v>
      </c>
      <c r="AK61">
        <f t="shared" si="15"/>
        <v>0.5625</v>
      </c>
      <c r="AL61">
        <f t="shared" si="15"/>
        <v>6.25E-2</v>
      </c>
      <c r="AM61">
        <f t="shared" si="15"/>
        <v>5.0625</v>
      </c>
    </row>
    <row r="62" spans="8:42" x14ac:dyDescent="0.25">
      <c r="AE62" t="s">
        <v>29</v>
      </c>
      <c r="AF62">
        <f>AF61/AF59</f>
        <v>0.09</v>
      </c>
      <c r="AG62">
        <f t="shared" ref="AG62:AM62" si="16">AG61/AG59</f>
        <v>0.25</v>
      </c>
      <c r="AH62">
        <f t="shared" si="16"/>
        <v>0.09</v>
      </c>
      <c r="AI62">
        <f t="shared" si="16"/>
        <v>0.01</v>
      </c>
      <c r="AJ62">
        <f t="shared" si="16"/>
        <v>0.49</v>
      </c>
      <c r="AK62">
        <f t="shared" si="16"/>
        <v>0.09</v>
      </c>
      <c r="AL62">
        <f t="shared" si="16"/>
        <v>0.01</v>
      </c>
      <c r="AM62">
        <f t="shared" si="16"/>
        <v>0.81</v>
      </c>
      <c r="AO62" t="s">
        <v>30</v>
      </c>
      <c r="AP62" s="2">
        <f>SUM(AF62:AM62)</f>
        <v>1.84</v>
      </c>
    </row>
  </sheetData>
  <sortState xmlns:xlrd2="http://schemas.microsoft.com/office/spreadsheetml/2017/richdata2" ref="K6:K55">
    <sortCondition ref="K6:K5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Vyaas Valsaraj</dc:creator>
  <cp:lastModifiedBy>Vyaas Valsaraj</cp:lastModifiedBy>
  <dcterms:created xsi:type="dcterms:W3CDTF">2024-04-29T23:44:03Z</dcterms:created>
  <dcterms:modified xsi:type="dcterms:W3CDTF">2024-05-01T22:20:11Z</dcterms:modified>
</cp:coreProperties>
</file>