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9200" windowHeight="11595" tabRatio="810"/>
  </bookViews>
  <sheets>
    <sheet name="Resumen" sheetId="12" r:id="rId1"/>
    <sheet name="Backlog Producto" sheetId="4" r:id="rId2"/>
    <sheet name="Pila-Sprint1" sheetId="9" r:id="rId3"/>
    <sheet name="Diario-Restante" sheetId="14" r:id="rId4"/>
    <sheet name="Diario-Realizado" sheetId="15" r:id="rId5"/>
    <sheet name="Burns" sheetId="16" r:id="rId6"/>
  </sheets>
  <definedNames>
    <definedName name="_xlnm._FilterDatabase" localSheetId="1" hidden="1">'Backlog Producto'!$A$1:$D$15</definedName>
  </definedNames>
  <calcPr calcId="152511"/>
</workbook>
</file>

<file path=xl/calcChain.xml><?xml version="1.0" encoding="utf-8"?>
<calcChain xmlns="http://schemas.openxmlformats.org/spreadsheetml/2006/main">
  <c r="C20" i="9" l="1"/>
  <c r="C15" i="9"/>
  <c r="C11" i="9"/>
  <c r="C3" i="9"/>
  <c r="F13" i="12"/>
  <c r="F12" i="12"/>
  <c r="B22" i="4" l="1"/>
  <c r="B23" i="4"/>
  <c r="B21" i="4"/>
  <c r="E7" i="15" l="1"/>
  <c r="F7" i="15"/>
  <c r="G7" i="15"/>
  <c r="H7" i="15"/>
  <c r="I7" i="15"/>
  <c r="J7" i="15"/>
  <c r="K7" i="15"/>
  <c r="L7" i="15"/>
  <c r="M7" i="15"/>
  <c r="N7" i="15"/>
  <c r="F6" i="15"/>
  <c r="E6" i="15"/>
  <c r="F7" i="14"/>
  <c r="G7" i="14"/>
  <c r="H7" i="14"/>
  <c r="I7" i="14"/>
  <c r="J7" i="14"/>
  <c r="K7" i="14"/>
  <c r="L7" i="14"/>
  <c r="M7" i="14"/>
  <c r="N7" i="14"/>
  <c r="E7" i="14"/>
  <c r="D28" i="16"/>
  <c r="E28" i="16"/>
  <c r="F28" i="16"/>
  <c r="G28" i="16"/>
  <c r="H28" i="16"/>
  <c r="I28" i="16"/>
  <c r="J28" i="16"/>
  <c r="K28" i="16"/>
  <c r="L28" i="16"/>
  <c r="C28" i="16"/>
  <c r="N5" i="15"/>
  <c r="L5" i="15"/>
  <c r="K5" i="15"/>
  <c r="J5" i="15"/>
  <c r="I5" i="15"/>
  <c r="H5" i="15"/>
  <c r="G5" i="15"/>
  <c r="F5" i="15"/>
  <c r="E5" i="15"/>
  <c r="N3" i="15"/>
  <c r="M3" i="15"/>
  <c r="L3" i="15"/>
  <c r="K3" i="15"/>
  <c r="J3" i="15"/>
  <c r="I3" i="15"/>
  <c r="H3" i="15"/>
  <c r="G3" i="15"/>
  <c r="F3" i="15"/>
  <c r="E3" i="15"/>
  <c r="D6" i="14"/>
  <c r="D7" i="15" l="1"/>
  <c r="H6" i="15"/>
  <c r="G6" i="15"/>
  <c r="K6" i="15"/>
  <c r="M6" i="15"/>
  <c r="N6" i="15"/>
  <c r="J6" i="15"/>
  <c r="I6" i="15"/>
  <c r="L6" i="15"/>
  <c r="D7" i="14" l="1"/>
  <c r="N3" i="14"/>
  <c r="M3" i="14"/>
  <c r="L3" i="14"/>
  <c r="K3" i="14"/>
  <c r="J3" i="14"/>
  <c r="I3" i="14"/>
  <c r="H3" i="14"/>
  <c r="G3" i="14"/>
  <c r="F3" i="14"/>
  <c r="E3" i="14"/>
  <c r="E5" i="14"/>
  <c r="F5" i="14"/>
  <c r="N6" i="14"/>
  <c r="M6" i="14"/>
  <c r="L6" i="14"/>
  <c r="K6" i="14"/>
  <c r="J6" i="14"/>
  <c r="I6" i="14"/>
  <c r="H6" i="14"/>
  <c r="G6" i="14"/>
  <c r="F6" i="14"/>
  <c r="E6" i="14"/>
  <c r="C18" i="9"/>
  <c r="C2" i="9"/>
  <c r="C8" i="9"/>
  <c r="E14" i="12"/>
  <c r="F14" i="12"/>
  <c r="G5" i="14" l="1"/>
  <c r="B27" i="16"/>
  <c r="E2" i="4"/>
  <c r="C29" i="16" l="1"/>
  <c r="L29" i="16"/>
  <c r="D29" i="16"/>
  <c r="G29" i="16"/>
  <c r="E29" i="16"/>
  <c r="F29" i="16"/>
  <c r="K29" i="16"/>
  <c r="I29" i="16"/>
  <c r="J29" i="16"/>
  <c r="H29" i="16"/>
  <c r="H5" i="14"/>
  <c r="I5" i="14" l="1"/>
  <c r="K5" i="14" l="1"/>
  <c r="J5" i="14"/>
  <c r="L5" i="14" l="1"/>
  <c r="N5" i="14" l="1"/>
</calcChain>
</file>

<file path=xl/sharedStrings.xml><?xml version="1.0" encoding="utf-8"?>
<sst xmlns="http://schemas.openxmlformats.org/spreadsheetml/2006/main" count="275" uniqueCount="135">
  <si>
    <t>ID</t>
  </si>
  <si>
    <t>Nombre</t>
  </si>
  <si>
    <t>Estimado</t>
  </si>
  <si>
    <t>Definición de terminado</t>
  </si>
  <si>
    <t>Notas</t>
  </si>
  <si>
    <t>ID0001</t>
  </si>
  <si>
    <t>ID0002</t>
  </si>
  <si>
    <t>ID0003</t>
  </si>
  <si>
    <t>ID0004</t>
  </si>
  <si>
    <t>Sprint</t>
  </si>
  <si>
    <t>Real</t>
  </si>
  <si>
    <t>ID0006</t>
  </si>
  <si>
    <t>ID0005</t>
  </si>
  <si>
    <t>ID0007</t>
  </si>
  <si>
    <t>ID0001_T1</t>
  </si>
  <si>
    <t>ID0001_T2</t>
  </si>
  <si>
    <t>ID0001_T3</t>
  </si>
  <si>
    <t>ID002_T1</t>
  </si>
  <si>
    <t>ID002_T2</t>
  </si>
  <si>
    <t>ID002_T3</t>
  </si>
  <si>
    <t>ID002_T4</t>
  </si>
  <si>
    <t>ID002_T5</t>
  </si>
  <si>
    <t>ID002_T6</t>
  </si>
  <si>
    <t>ID003_T1</t>
  </si>
  <si>
    <t>ID003_T2</t>
  </si>
  <si>
    <t>ID004_T1</t>
  </si>
  <si>
    <t>ID004_T2</t>
  </si>
  <si>
    <t>ID005_T1</t>
  </si>
  <si>
    <t>ID005_T2</t>
  </si>
  <si>
    <t>ID005_T3</t>
  </si>
  <si>
    <t>ID006_T1</t>
  </si>
  <si>
    <t>ID006_T2</t>
  </si>
  <si>
    <t>ID006_T3</t>
  </si>
  <si>
    <t>ID006_T4</t>
  </si>
  <si>
    <t>ID006_T5</t>
  </si>
  <si>
    <t>ID007_T1</t>
  </si>
  <si>
    <t>ID007_T2</t>
  </si>
  <si>
    <t>Imp</t>
  </si>
  <si>
    <t>Estado</t>
  </si>
  <si>
    <t>ID005_T4</t>
  </si>
  <si>
    <t>ID005_T5</t>
  </si>
  <si>
    <t>ID005_T6</t>
  </si>
  <si>
    <t>ID0008</t>
  </si>
  <si>
    <t>ID0008_T1</t>
  </si>
  <si>
    <t>ID0009</t>
  </si>
  <si>
    <t>ID0008_T2</t>
  </si>
  <si>
    <t>ID0008_T3</t>
  </si>
  <si>
    <t>ID0009_T1</t>
  </si>
  <si>
    <t>ID0009_T2</t>
  </si>
  <si>
    <t>ID0009_T3</t>
  </si>
  <si>
    <t>ID0008_T4</t>
  </si>
  <si>
    <t>Cliente</t>
  </si>
  <si>
    <t>Rol</t>
  </si>
  <si>
    <t>Persona de contacto</t>
  </si>
  <si>
    <t>Observaciones</t>
  </si>
  <si>
    <t>Amalia</t>
  </si>
  <si>
    <t>Sponsor (el que paga)</t>
  </si>
  <si>
    <t>amalia.ortiz@unavarra.es</t>
  </si>
  <si>
    <t>Fechas de proyecto</t>
  </si>
  <si>
    <t>Inicio Proyecto</t>
  </si>
  <si>
    <t>Fin Proyecto</t>
  </si>
  <si>
    <t>Prevista</t>
  </si>
  <si>
    <t>Desviación (real-prevista) en días</t>
  </si>
  <si>
    <t>Hitos del proyecto</t>
  </si>
  <si>
    <t xml:space="preserve">Hito </t>
  </si>
  <si>
    <t>Fecha Prevista</t>
  </si>
  <si>
    <t>Fecha Real</t>
  </si>
  <si>
    <t>Descripción / Observaciones</t>
  </si>
  <si>
    <t>Sprint 1</t>
  </si>
  <si>
    <t>Finalización sprint</t>
  </si>
  <si>
    <t>Recursos internos</t>
  </si>
  <si>
    <t>Responsabilidad</t>
  </si>
  <si>
    <t>*</t>
  </si>
  <si>
    <t>jdP</t>
  </si>
  <si>
    <t>Gestionar el proyecto, análisis, diseño, desarrollo y verificación</t>
  </si>
  <si>
    <t>desarrollador</t>
  </si>
  <si>
    <t>Análisis, diseño, desarrollo y verificación</t>
  </si>
  <si>
    <t>* NOTA: añadir todas las filas que sean necesarias.</t>
  </si>
  <si>
    <t>Observaciones a tener en cuenta</t>
  </si>
  <si>
    <t>Nº de personas/equipo = 4</t>
  </si>
  <si>
    <t>Realizado</t>
  </si>
  <si>
    <t>Tareas pendientes</t>
  </si>
  <si>
    <t>Horas de trabajo pendientes</t>
  </si>
  <si>
    <t>ESFUERZO</t>
  </si>
  <si>
    <t>Responable</t>
  </si>
  <si>
    <t>Calendario de la iteración</t>
  </si>
  <si>
    <t>Tiempo a Dedicar Total</t>
  </si>
  <si>
    <t>Tiempo a Dedicar Diario</t>
  </si>
  <si>
    <t>Tiempo Restante</t>
  </si>
  <si>
    <t>Acumulado</t>
  </si>
  <si>
    <t>Velocidad del equipo = 20%</t>
  </si>
  <si>
    <t>Jornadas (días/persona)</t>
  </si>
  <si>
    <t>Horas (horas/persona)</t>
  </si>
  <si>
    <t>Horas Totales</t>
  </si>
  <si>
    <t>Titulo del proyecto: Quiz</t>
  </si>
  <si>
    <t>Sprint 2</t>
  </si>
  <si>
    <t>Como cliente quiero preguntas relacionados con la informática</t>
  </si>
  <si>
    <t>Como cliente quiero una aplicación/juego de preguntas similar al Quiz up</t>
  </si>
  <si>
    <t>Como cliente quiero que se guarden las puntuaciones de los jugadores y muestre un ranking</t>
  </si>
  <si>
    <t>Como desarrollador quiero controlar el acceso de los usuarios mediante un login</t>
  </si>
  <si>
    <t>Como desarrollador quiero almacenar los datos de la aplicación en una base de datos</t>
  </si>
  <si>
    <t>Como cliente quiero  poder jugar contra otra persona</t>
  </si>
  <si>
    <t>Como desarrollador quiero realizar la aplicación en un entorno web</t>
  </si>
  <si>
    <t>Semanas de trabajo completas = 4</t>
  </si>
  <si>
    <t>Validación de datos</t>
  </si>
  <si>
    <t>Registro de usuarios (nombre y contraseña)</t>
  </si>
  <si>
    <t>Acceso al sistema</t>
  </si>
  <si>
    <t>Como cliente quiero un interfaz de juego similar al Quiz up</t>
  </si>
  <si>
    <t>Como cliente quiero un interfaz de acceso al sistema</t>
  </si>
  <si>
    <t>Interfaz de registro</t>
  </si>
  <si>
    <t>Interfaz de login</t>
  </si>
  <si>
    <t>Pruebas de validación, registro y acceso</t>
  </si>
  <si>
    <t>Creación de la base de datos</t>
  </si>
  <si>
    <t>Crear la conexión con la base de datos</t>
  </si>
  <si>
    <t>Pruebas de acceso  y escritura a la base de datos</t>
  </si>
  <si>
    <t>Familiarizarse con LAMP</t>
  </si>
  <si>
    <t>Instalación de apache, mysql y php</t>
  </si>
  <si>
    <t>Crear las preguntas y almacenarlas en la base de datos</t>
  </si>
  <si>
    <t>Manejo de usuarios</t>
  </si>
  <si>
    <t>Tomar preguntas de la base de datos</t>
  </si>
  <si>
    <t>Mostras preguntas</t>
  </si>
  <si>
    <t>Gestionar respuestas</t>
  </si>
  <si>
    <t>Mostrar puntuaciones</t>
  </si>
  <si>
    <t>Investigar</t>
  </si>
  <si>
    <t>ID001_T1</t>
  </si>
  <si>
    <t>ID001_T2</t>
  </si>
  <si>
    <t>ID001_T3</t>
  </si>
  <si>
    <t>ID001_T4</t>
  </si>
  <si>
    <t>ID001_T5</t>
  </si>
  <si>
    <t>ID008_T1</t>
  </si>
  <si>
    <t>ID008_T2</t>
  </si>
  <si>
    <t>Gonzalo</t>
  </si>
  <si>
    <t>Edson</t>
  </si>
  <si>
    <t>Victor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</si>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</sst>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color indexed="23"/>
      <name val="Arial"/>
      <family val="2"/>
    </font>
    <font>
      <sz val="12"/>
      <name val="Arial"/>
      <family val="2"/>
    </font>
    <font>
      <sz val="14"/>
      <color rgb="FF002060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4" fillId="0" borderId="0"/>
  </cellStyleXfs>
  <cellXfs count="1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4" fillId="0" borderId="2" xfId="0" applyFont="1" applyBorder="1"/>
    <xf numFmtId="0" fontId="0" fillId="0" borderId="10" xfId="0" applyBorder="1"/>
    <xf numFmtId="0" fontId="0" fillId="0" borderId="11" xfId="0" applyBorder="1"/>
    <xf numFmtId="0" fontId="5" fillId="0" borderId="10" xfId="2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0" fillId="0" borderId="8" xfId="0" applyBorder="1"/>
    <xf numFmtId="0" fontId="0" fillId="0" borderId="7" xfId="0" applyBorder="1"/>
    <xf numFmtId="0" fontId="2" fillId="0" borderId="19" xfId="0" applyFont="1" applyBorder="1"/>
    <xf numFmtId="0" fontId="2" fillId="0" borderId="18" xfId="0" applyFont="1" applyBorder="1"/>
    <xf numFmtId="0" fontId="0" fillId="0" borderId="20" xfId="0" applyBorder="1"/>
    <xf numFmtId="0" fontId="0" fillId="0" borderId="21" xfId="0" applyBorder="1"/>
    <xf numFmtId="14" fontId="0" fillId="0" borderId="19" xfId="0" applyNumberFormat="1" applyBorder="1"/>
    <xf numFmtId="0" fontId="2" fillId="0" borderId="10" xfId="0" applyFont="1" applyBorder="1"/>
    <xf numFmtId="0" fontId="0" fillId="0" borderId="4" xfId="0" applyBorder="1"/>
    <xf numFmtId="0" fontId="2" fillId="0" borderId="0" xfId="0" applyFont="1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2" xfId="0" applyFont="1" applyBorder="1"/>
    <xf numFmtId="0" fontId="4" fillId="0" borderId="11" xfId="0" applyFont="1" applyFill="1" applyBorder="1"/>
    <xf numFmtId="0" fontId="4" fillId="0" borderId="26" xfId="0" applyFont="1" applyBorder="1"/>
    <xf numFmtId="0" fontId="6" fillId="0" borderId="0" xfId="0" applyFont="1"/>
    <xf numFmtId="0" fontId="0" fillId="0" borderId="5" xfId="0" applyBorder="1"/>
    <xf numFmtId="0" fontId="0" fillId="0" borderId="0" xfId="0" quotePrefix="1" applyAlignment="1"/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0" xfId="3"/>
    <xf numFmtId="164" fontId="4" fillId="0" borderId="0" xfId="3" applyNumberFormat="1"/>
    <xf numFmtId="0" fontId="8" fillId="8" borderId="27" xfId="3" applyFont="1" applyFill="1" applyBorder="1" applyAlignment="1">
      <alignment horizontal="center"/>
    </xf>
    <xf numFmtId="0" fontId="4" fillId="0" borderId="0" xfId="3" applyAlignment="1">
      <alignment horizontal="center" vertical="justify"/>
    </xf>
    <xf numFmtId="164" fontId="8" fillId="8" borderId="27" xfId="3" applyNumberFormat="1" applyFont="1" applyFill="1" applyBorder="1" applyAlignment="1">
      <alignment horizontal="center" vertical="justify" textRotation="90"/>
    </xf>
    <xf numFmtId="1" fontId="4" fillId="9" borderId="27" xfId="3" applyNumberFormat="1" applyFont="1" applyFill="1" applyBorder="1" applyAlignment="1">
      <alignment horizontal="center" vertical="justify"/>
    </xf>
    <xf numFmtId="0" fontId="9" fillId="0" borderId="0" xfId="3" applyFont="1" applyAlignment="1">
      <alignment vertical="center"/>
    </xf>
    <xf numFmtId="166" fontId="9" fillId="2" borderId="27" xfId="3" applyNumberFormat="1" applyFont="1" applyFill="1" applyBorder="1" applyAlignment="1">
      <alignment horizontal="right" vertical="justify"/>
    </xf>
    <xf numFmtId="1" fontId="9" fillId="10" borderId="27" xfId="3" applyNumberFormat="1" applyFont="1" applyFill="1" applyBorder="1" applyAlignment="1">
      <alignment horizontal="right" vertical="justify"/>
    </xf>
    <xf numFmtId="166" fontId="9" fillId="2" borderId="27" xfId="3" applyNumberFormat="1" applyFont="1" applyFill="1" applyBorder="1"/>
    <xf numFmtId="0" fontId="9" fillId="10" borderId="27" xfId="3" applyNumberFormat="1" applyFont="1" applyFill="1" applyBorder="1" applyAlignment="1">
      <alignment horizontal="right"/>
    </xf>
    <xf numFmtId="0" fontId="10" fillId="0" borderId="0" xfId="0" applyFont="1" applyFill="1" applyAlignment="1">
      <alignment horizontal="left" vertical="center" wrapText="1"/>
    </xf>
    <xf numFmtId="166" fontId="4" fillId="0" borderId="0" xfId="3" applyNumberFormat="1"/>
    <xf numFmtId="166" fontId="8" fillId="8" borderId="27" xfId="3" applyNumberFormat="1" applyFont="1" applyFill="1" applyBorder="1" applyAlignment="1">
      <alignment horizontal="center"/>
    </xf>
    <xf numFmtId="166" fontId="4" fillId="9" borderId="27" xfId="3" applyNumberFormat="1" applyFont="1" applyFill="1" applyBorder="1" applyAlignment="1">
      <alignment horizontal="center" vertical="justify"/>
    </xf>
    <xf numFmtId="166" fontId="9" fillId="10" borderId="27" xfId="3" applyNumberFormat="1" applyFont="1" applyFill="1" applyBorder="1" applyAlignment="1">
      <alignment horizontal="right" vertical="justify"/>
    </xf>
    <xf numFmtId="166" fontId="9" fillId="10" borderId="27" xfId="3" applyNumberFormat="1" applyFont="1" applyFill="1" applyBorder="1" applyAlignment="1">
      <alignment horizontal="right"/>
    </xf>
    <xf numFmtId="166" fontId="0" fillId="0" borderId="0" xfId="0" applyNumberFormat="1" applyFill="1" applyAlignment="1">
      <alignment wrapText="1"/>
    </xf>
    <xf numFmtId="0" fontId="11" fillId="0" borderId="0" xfId="0" applyFont="1"/>
    <xf numFmtId="0" fontId="0" fillId="5" borderId="0" xfId="0" applyFill="1" applyBorder="1"/>
    <xf numFmtId="0" fontId="0" fillId="0" borderId="0" xfId="0" applyAlignment="1">
      <alignment horizontal="center"/>
    </xf>
    <xf numFmtId="0" fontId="4" fillId="0" borderId="0" xfId="3" applyFill="1" applyAlignment="1">
      <alignment horizontal="center"/>
    </xf>
    <xf numFmtId="165" fontId="8" fillId="0" borderId="0" xfId="3" applyNumberFormat="1" applyFont="1" applyFill="1" applyAlignment="1">
      <alignment horizontal="center"/>
    </xf>
    <xf numFmtId="1" fontId="8" fillId="0" borderId="0" xfId="3" applyNumberFormat="1" applyFont="1" applyFill="1" applyAlignment="1">
      <alignment horizontal="center"/>
    </xf>
    <xf numFmtId="0" fontId="4" fillId="0" borderId="0" xfId="3" applyFill="1" applyAlignment="1">
      <alignment horizontal="center" vertical="justify"/>
    </xf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" fillId="11" borderId="9" xfId="0" applyFont="1" applyFill="1" applyBorder="1"/>
    <xf numFmtId="0" fontId="2" fillId="11" borderId="4" xfId="0" applyFont="1" applyFill="1" applyBorder="1"/>
    <xf numFmtId="0" fontId="0" fillId="0" borderId="19" xfId="0" applyBorder="1"/>
    <xf numFmtId="0" fontId="4" fillId="0" borderId="18" xfId="0" applyFont="1" applyFill="1" applyBorder="1"/>
    <xf numFmtId="0" fontId="0" fillId="0" borderId="31" xfId="0" applyBorder="1"/>
    <xf numFmtId="0" fontId="0" fillId="0" borderId="32" xfId="0" applyBorder="1"/>
    <xf numFmtId="0" fontId="4" fillId="0" borderId="15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0" borderId="0" xfId="3" applyFont="1" applyAlignment="1">
      <alignment horizontal="right" vertical="center"/>
    </xf>
    <xf numFmtId="0" fontId="9" fillId="0" borderId="0" xfId="3" applyFont="1" applyAlignment="1">
      <alignment vertical="center"/>
    </xf>
    <xf numFmtId="0" fontId="9" fillId="0" borderId="28" xfId="3" applyFont="1" applyBorder="1" applyAlignment="1">
      <alignment vertical="center"/>
    </xf>
    <xf numFmtId="166" fontId="3" fillId="6" borderId="3" xfId="0" applyNumberFormat="1" applyFont="1" applyFill="1" applyBorder="1" applyAlignment="1">
      <alignment horizontal="center" vertical="center" wrapText="1"/>
    </xf>
    <xf numFmtId="166" fontId="3" fillId="6" borderId="29" xfId="0" applyNumberFormat="1" applyFont="1" applyFill="1" applyBorder="1" applyAlignment="1">
      <alignment horizontal="center" vertical="center" wrapText="1"/>
    </xf>
    <xf numFmtId="166" fontId="3" fillId="6" borderId="3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14" fontId="0" fillId="0" borderId="23" xfId="0" applyNumberFormat="1" applyBorder="1"/>
  </cellXfs>
  <cellStyles count="4">
    <cellStyle name="Hipervínculo" xfId="2" builtinId="8"/>
    <cellStyle name="Normal" xfId="0" builtinId="0"/>
    <cellStyle name="Normal 2" xfId="3"/>
    <cellStyle name="Normal 4" xfId="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B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Esfuerzo previsto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36.5</c:v>
                </c:pt>
                <c:pt idx="1">
                  <c:v>30.1</c:v>
                </c:pt>
                <c:pt idx="2">
                  <c:v>26.9</c:v>
                </c:pt>
                <c:pt idx="3">
                  <c:v>23.7</c:v>
                </c:pt>
                <c:pt idx="4">
                  <c:v>20.5</c:v>
                </c:pt>
                <c:pt idx="5">
                  <c:v>17.3</c:v>
                </c:pt>
                <c:pt idx="6">
                  <c:v>14.100000000000001</c:v>
                </c:pt>
                <c:pt idx="7">
                  <c:v>10.900000000000002</c:v>
                </c:pt>
                <c:pt idx="8">
                  <c:v>7.7000000000000028</c:v>
                </c:pt>
                <c:pt idx="9">
                  <c:v>4.5000000000000036</c:v>
                </c:pt>
              </c:numCache>
            </c:numRef>
          </c:val>
          <c:smooth val="0"/>
        </c:ser>
        <c:ser>
          <c:idx val="1"/>
          <c:order val="1"/>
          <c:tx>
            <c:v>Esfuerzo restante</c:v>
          </c:tx>
          <c:marker>
            <c:symbol val="none"/>
          </c:marker>
          <c:val>
            <c:numRef>
              <c:f>'Diario-Restante'!$E$7:$N$7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96856"/>
        <c:axId val="545897248"/>
      </c:lineChart>
      <c:dateAx>
        <c:axId val="54589685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545897248"/>
        <c:crosses val="autoZero"/>
        <c:auto val="1"/>
        <c:lblOffset val="100"/>
        <c:baseTimeUnit val="days"/>
      </c:dateAx>
      <c:valAx>
        <c:axId val="5458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89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Acumulado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'Diario-Realizado'!$E$6:$N$6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2040"/>
        <c:axId val="547202432"/>
      </c:lineChart>
      <c:dateAx>
        <c:axId val="54720204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547202432"/>
        <c:crosses val="autoZero"/>
        <c:auto val="1"/>
        <c:lblOffset val="100"/>
        <c:baseTimeUnit val="days"/>
      </c:dateAx>
      <c:valAx>
        <c:axId val="5472024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720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1352550</xdr:colOff>
      <xdr:row>7</xdr:row>
      <xdr:rowOff>0</xdr:rowOff>
    </xdr:from>
    <xdr:to>
      <xdr:col>4</xdr:col>
      <xdr:colOff>3412811</xdr:colOff>
      <xdr:row>18</xdr:row>
      <xdr:rowOff>136748</xdr:rowOff>
    </xdr:to>
    <xdr:pic>
      <xdr:nvPicPr>
        <xdr:cNvPr id="2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1076325"/>
          <a:ext cx="2060261" cy="2232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721178</xdr:colOff>
      <xdr:row>0</xdr:row>
      <xdr:rowOff>122464</xdr:rowOff>
    </xdr:from>
    <xdr:to>
      <xdr:col>10</xdr:col>
      <xdr:colOff>693965</xdr:colOff>
      <xdr:row>23</xdr:row>
      <xdr:rowOff>149677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31</xdr:row>
      <xdr:rowOff>36738</xdr:rowOff>
    </xdr:from>
    <xdr:to>
      <xdr:col>10</xdr:col>
      <xdr:colOff>666750</xdr:colOff>
      <xdr:row>54</xdr:row>
      <xdr:rowOff>95249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alia.ortiz@unavarra.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4" workbookViewId="0">
      <selection activeCell="B25" sqref="B25"/>
    </sheetView>
  </sheetViews>
  <sheetFormatPr baseColWidth="10" defaultRowHeight="15" x14ac:dyDescent="0.25"/>
  <cols>
    <col min="3" max="3" width="20.28515625" bestFit="1" customWidth="1"/>
    <col min="4" max="4" width="17.140625" customWidth="1"/>
    <col min="5" max="5" width="15.140625" customWidth="1"/>
    <col min="6" max="6" width="14.42578125" customWidth="1"/>
  </cols>
  <sheetData>
    <row r="2" spans="1:11" ht="20.25" x14ac:dyDescent="0.3">
      <c r="B2" s="97" t="s">
        <v>94</v>
      </c>
      <c r="C2" s="98"/>
      <c r="D2" s="98"/>
      <c r="E2" s="99"/>
    </row>
    <row r="3" spans="1:11" ht="15.75" thickBot="1" x14ac:dyDescent="0.3"/>
    <row r="4" spans="1:11" ht="19.5" thickBot="1" x14ac:dyDescent="0.3">
      <c r="B4" s="100" t="s">
        <v>51</v>
      </c>
    </row>
    <row r="5" spans="1:11" ht="15.75" thickBot="1" x14ac:dyDescent="0.3">
      <c r="A5" s="18"/>
      <c r="B5" s="86"/>
      <c r="C5" s="87" t="s">
        <v>52</v>
      </c>
      <c r="D5" s="88"/>
      <c r="E5" s="87" t="s">
        <v>53</v>
      </c>
      <c r="F5" s="89"/>
      <c r="G5" s="88"/>
      <c r="H5" s="87" t="s">
        <v>54</v>
      </c>
      <c r="I5" s="89"/>
      <c r="J5" s="89"/>
      <c r="K5" s="90"/>
    </row>
    <row r="6" spans="1:11" x14ac:dyDescent="0.25">
      <c r="A6" s="18"/>
      <c r="B6" s="19" t="s">
        <v>55</v>
      </c>
      <c r="C6" s="20" t="s">
        <v>56</v>
      </c>
      <c r="D6" s="21"/>
      <c r="E6" s="22" t="s">
        <v>57</v>
      </c>
      <c r="F6" s="23"/>
      <c r="G6" s="21"/>
      <c r="H6" s="20"/>
      <c r="I6" s="23"/>
      <c r="J6" s="23"/>
      <c r="K6" s="24"/>
    </row>
    <row r="7" spans="1:11" x14ac:dyDescent="0.25">
      <c r="A7" s="18"/>
      <c r="B7" s="20"/>
      <c r="C7" s="20"/>
      <c r="D7" s="21"/>
      <c r="E7" s="22"/>
      <c r="F7" s="23"/>
      <c r="G7" s="21"/>
      <c r="H7" s="20"/>
      <c r="I7" s="23"/>
      <c r="J7" s="23"/>
      <c r="K7" s="24"/>
    </row>
    <row r="8" spans="1:11" ht="15.75" thickBot="1" x14ac:dyDescent="0.3">
      <c r="A8" s="18"/>
      <c r="B8" s="25"/>
      <c r="C8" s="26"/>
      <c r="D8" s="27"/>
      <c r="E8" s="26"/>
      <c r="F8" s="28"/>
      <c r="G8" s="27"/>
      <c r="H8" s="26"/>
      <c r="I8" s="28"/>
      <c r="J8" s="28"/>
      <c r="K8" s="29"/>
    </row>
    <row r="9" spans="1:11" ht="15.75" thickBot="1" x14ac:dyDescent="0.3">
      <c r="A9" s="18"/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 ht="19.5" thickBot="1" x14ac:dyDescent="0.3">
      <c r="A10" s="18"/>
      <c r="B10" s="101" t="s">
        <v>58</v>
      </c>
      <c r="C10" s="102"/>
      <c r="D10" s="23"/>
      <c r="E10" s="23"/>
      <c r="F10" s="23"/>
      <c r="G10" s="23"/>
      <c r="H10" s="23"/>
      <c r="I10" s="23"/>
      <c r="J10" s="23"/>
      <c r="K10" s="23"/>
    </row>
    <row r="11" spans="1:11" ht="15.75" thickBot="1" x14ac:dyDescent="0.3">
      <c r="A11" s="18"/>
      <c r="B11" s="30"/>
      <c r="C11" s="31"/>
      <c r="D11" s="32"/>
      <c r="E11" s="33" t="s">
        <v>59</v>
      </c>
      <c r="F11" s="34" t="s">
        <v>60</v>
      </c>
      <c r="G11" s="35"/>
      <c r="H11" s="35"/>
      <c r="I11" s="35"/>
      <c r="J11" s="35"/>
      <c r="K11" s="36"/>
    </row>
    <row r="12" spans="1:11" ht="15.75" thickBot="1" x14ac:dyDescent="0.3">
      <c r="A12" s="18"/>
      <c r="B12" s="30" t="s">
        <v>61</v>
      </c>
      <c r="C12" s="31"/>
      <c r="D12" s="32"/>
      <c r="E12" s="37">
        <v>42690</v>
      </c>
      <c r="F12" s="37">
        <f>E12+28</f>
        <v>42718</v>
      </c>
      <c r="G12" s="23"/>
      <c r="H12" s="23"/>
      <c r="I12" s="23"/>
      <c r="J12" s="23"/>
      <c r="K12" s="24"/>
    </row>
    <row r="13" spans="1:11" ht="15.75" thickBot="1" x14ac:dyDescent="0.3">
      <c r="A13" s="18"/>
      <c r="B13" s="38" t="s">
        <v>10</v>
      </c>
      <c r="C13" s="23"/>
      <c r="E13" s="37">
        <v>42690</v>
      </c>
      <c r="F13" s="37">
        <f>E13+28</f>
        <v>42718</v>
      </c>
      <c r="G13" s="23"/>
      <c r="H13" s="23"/>
      <c r="I13" s="23"/>
      <c r="J13" s="23"/>
      <c r="K13" s="24"/>
    </row>
    <row r="14" spans="1:11" ht="15.75" thickBot="1" x14ac:dyDescent="0.3">
      <c r="A14" s="18"/>
      <c r="B14" s="30" t="s">
        <v>62</v>
      </c>
      <c r="C14" s="31"/>
      <c r="D14" s="32"/>
      <c r="E14" s="39">
        <f>E13-E12</f>
        <v>0</v>
      </c>
      <c r="F14" s="39">
        <f>F13-F12</f>
        <v>0</v>
      </c>
      <c r="G14" s="28"/>
      <c r="H14" s="28"/>
      <c r="I14" s="28"/>
      <c r="J14" s="28"/>
      <c r="K14" s="29"/>
    </row>
    <row r="15" spans="1:11" ht="15.75" thickBot="1" x14ac:dyDescent="0.3">
      <c r="A15" s="18"/>
      <c r="B15" s="40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19.5" thickBot="1" x14ac:dyDescent="0.3">
      <c r="A16" s="18"/>
      <c r="B16" s="101" t="s">
        <v>63</v>
      </c>
      <c r="C16" s="102"/>
      <c r="D16" s="23"/>
      <c r="E16" s="23"/>
      <c r="F16" s="23"/>
      <c r="G16" s="23"/>
      <c r="H16" s="23"/>
      <c r="I16" s="23"/>
      <c r="J16" s="23"/>
      <c r="K16" s="23"/>
    </row>
    <row r="17" spans="1:11" ht="15.75" thickBot="1" x14ac:dyDescent="0.3">
      <c r="A17" s="18"/>
      <c r="B17" s="86"/>
      <c r="C17" s="91" t="s">
        <v>64</v>
      </c>
      <c r="D17" s="91" t="s">
        <v>65</v>
      </c>
      <c r="E17" s="91" t="s">
        <v>66</v>
      </c>
      <c r="F17" s="89" t="s">
        <v>67</v>
      </c>
      <c r="G17" s="89"/>
      <c r="H17" s="89"/>
      <c r="I17" s="89"/>
      <c r="J17" s="89"/>
      <c r="K17" s="90"/>
    </row>
    <row r="18" spans="1:11" x14ac:dyDescent="0.25">
      <c r="A18" s="18"/>
      <c r="B18" s="41" t="s">
        <v>68</v>
      </c>
      <c r="C18" s="42">
        <v>1</v>
      </c>
      <c r="D18" s="37">
        <v>42704</v>
      </c>
      <c r="E18" s="37"/>
      <c r="F18" s="35" t="s">
        <v>69</v>
      </c>
      <c r="G18" s="35"/>
      <c r="H18" s="35"/>
      <c r="I18" s="35"/>
      <c r="J18" s="35"/>
      <c r="K18" s="36"/>
    </row>
    <row r="19" spans="1:11" x14ac:dyDescent="0.25">
      <c r="A19" s="18"/>
      <c r="B19" s="43" t="s">
        <v>95</v>
      </c>
      <c r="C19" s="21">
        <v>2</v>
      </c>
      <c r="D19" s="113">
        <v>42718</v>
      </c>
      <c r="E19" s="43"/>
      <c r="F19" s="23" t="s">
        <v>69</v>
      </c>
      <c r="G19" s="23"/>
      <c r="H19" s="23"/>
      <c r="I19" s="23"/>
      <c r="J19" s="23"/>
      <c r="K19" s="24"/>
    </row>
    <row r="20" spans="1:11" ht="15.75" thickBot="1" x14ac:dyDescent="0.3">
      <c r="A20" s="18"/>
      <c r="B20" s="44"/>
      <c r="C20" s="27"/>
      <c r="D20" s="45"/>
      <c r="E20" s="45"/>
      <c r="F20" s="28"/>
      <c r="G20" s="28"/>
      <c r="H20" s="28"/>
      <c r="I20" s="28"/>
      <c r="J20" s="28"/>
      <c r="K20" s="29"/>
    </row>
    <row r="21" spans="1:11" ht="15.75" thickBot="1" x14ac:dyDescent="0.3">
      <c r="A21" s="18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 ht="19.5" thickBot="1" x14ac:dyDescent="0.3">
      <c r="A22" s="18"/>
      <c r="B22" s="101" t="s">
        <v>70</v>
      </c>
      <c r="C22" s="102"/>
      <c r="D22" s="23"/>
      <c r="E22" s="23"/>
      <c r="F22" s="23"/>
      <c r="G22" s="23"/>
      <c r="H22" s="23"/>
      <c r="I22" s="23"/>
      <c r="J22" s="23"/>
      <c r="K22" s="23"/>
    </row>
    <row r="23" spans="1:11" ht="15.75" thickBot="1" x14ac:dyDescent="0.3">
      <c r="A23" s="18"/>
      <c r="B23" s="86"/>
      <c r="C23" s="91" t="s">
        <v>52</v>
      </c>
      <c r="D23" s="89" t="s">
        <v>71</v>
      </c>
      <c r="E23" s="89"/>
      <c r="F23" s="89"/>
      <c r="G23" s="89"/>
      <c r="H23" s="89"/>
      <c r="I23" s="89"/>
      <c r="J23" s="89"/>
      <c r="K23" s="88"/>
    </row>
    <row r="24" spans="1:11" x14ac:dyDescent="0.25">
      <c r="A24" s="18" t="s">
        <v>72</v>
      </c>
      <c r="B24" s="46" t="s">
        <v>134</v>
      </c>
      <c r="C24" s="92" t="s">
        <v>73</v>
      </c>
      <c r="D24" s="93" t="s">
        <v>74</v>
      </c>
      <c r="E24" s="35"/>
      <c r="F24" s="35"/>
      <c r="G24" s="35"/>
      <c r="H24" s="35"/>
      <c r="I24" s="35"/>
      <c r="J24" s="35"/>
      <c r="K24" s="42"/>
    </row>
    <row r="25" spans="1:11" x14ac:dyDescent="0.25">
      <c r="A25" s="18"/>
      <c r="B25" s="48" t="s">
        <v>131</v>
      </c>
      <c r="C25" s="43" t="s">
        <v>75</v>
      </c>
      <c r="D25" s="47" t="s">
        <v>76</v>
      </c>
      <c r="E25" s="23"/>
      <c r="F25" s="23"/>
      <c r="G25" s="23"/>
      <c r="H25" s="23"/>
      <c r="I25" s="23"/>
      <c r="J25" s="23"/>
      <c r="K25" s="21"/>
    </row>
    <row r="26" spans="1:11" x14ac:dyDescent="0.25">
      <c r="A26" s="18"/>
      <c r="B26" s="94" t="s">
        <v>132</v>
      </c>
      <c r="C26" s="43" t="s">
        <v>75</v>
      </c>
      <c r="D26" s="47" t="s">
        <v>76</v>
      </c>
      <c r="E26" s="23"/>
      <c r="F26" s="23"/>
      <c r="G26" s="23"/>
      <c r="H26" s="23"/>
      <c r="I26" s="23"/>
      <c r="J26" s="23"/>
      <c r="K26" s="21"/>
    </row>
    <row r="27" spans="1:11" ht="15.75" thickBot="1" x14ac:dyDescent="0.3">
      <c r="A27" s="18"/>
      <c r="B27" s="95" t="s">
        <v>133</v>
      </c>
      <c r="C27" s="45" t="s">
        <v>75</v>
      </c>
      <c r="D27" s="96" t="s">
        <v>76</v>
      </c>
      <c r="E27" s="28"/>
      <c r="F27" s="28"/>
      <c r="G27" s="28"/>
      <c r="H27" s="28"/>
      <c r="I27" s="28"/>
      <c r="J27" s="28"/>
      <c r="K27" s="27"/>
    </row>
    <row r="28" spans="1:11" x14ac:dyDescent="0.25">
      <c r="A28" s="49" t="s">
        <v>77</v>
      </c>
    </row>
    <row r="30" spans="1:11" ht="15.75" thickBot="1" x14ac:dyDescent="0.3"/>
    <row r="31" spans="1:11" ht="19.5" thickBot="1" x14ac:dyDescent="0.3">
      <c r="B31" s="101" t="s">
        <v>78</v>
      </c>
      <c r="C31" s="103"/>
      <c r="D31" s="102"/>
    </row>
    <row r="32" spans="1:11" x14ac:dyDescent="0.25">
      <c r="B32" s="50"/>
      <c r="C32" s="35"/>
      <c r="D32" s="35"/>
      <c r="E32" s="35"/>
      <c r="F32" s="35"/>
      <c r="G32" s="35"/>
      <c r="H32" s="35"/>
      <c r="I32" s="35"/>
      <c r="J32" s="35"/>
      <c r="K32" s="36"/>
    </row>
    <row r="33" spans="2:11" x14ac:dyDescent="0.25">
      <c r="B33" s="20"/>
      <c r="C33" s="23"/>
      <c r="D33" s="23"/>
      <c r="E33" s="23"/>
      <c r="F33" s="23"/>
      <c r="G33" s="23"/>
      <c r="H33" s="23"/>
      <c r="I33" s="23"/>
      <c r="J33" s="23"/>
      <c r="K33" s="24"/>
    </row>
    <row r="34" spans="2:11" x14ac:dyDescent="0.25">
      <c r="B34" s="20"/>
      <c r="C34" s="23"/>
      <c r="D34" s="23"/>
      <c r="E34" s="23"/>
      <c r="F34" s="23"/>
      <c r="G34" s="23"/>
      <c r="H34" s="23"/>
      <c r="I34" s="23"/>
      <c r="J34" s="23"/>
      <c r="K34" s="24"/>
    </row>
    <row r="35" spans="2:11" x14ac:dyDescent="0.25">
      <c r="B35" s="20"/>
      <c r="C35" s="23"/>
      <c r="D35" s="23"/>
      <c r="E35" s="23"/>
      <c r="F35" s="23"/>
      <c r="G35" s="23"/>
      <c r="H35" s="23"/>
      <c r="I35" s="23"/>
      <c r="J35" s="23"/>
      <c r="K35" s="24"/>
    </row>
    <row r="36" spans="2:11" x14ac:dyDescent="0.25">
      <c r="B36" s="20"/>
      <c r="C36" s="23"/>
      <c r="D36" s="23"/>
      <c r="E36" s="23"/>
      <c r="F36" s="23"/>
      <c r="G36" s="23"/>
      <c r="H36" s="23"/>
      <c r="I36" s="23"/>
      <c r="J36" s="23"/>
      <c r="K36" s="24"/>
    </row>
    <row r="37" spans="2:11" x14ac:dyDescent="0.25">
      <c r="B37" s="20"/>
      <c r="C37" s="23"/>
      <c r="D37" s="23"/>
      <c r="E37" s="23"/>
      <c r="F37" s="23"/>
      <c r="G37" s="23"/>
      <c r="H37" s="23"/>
      <c r="I37" s="23"/>
      <c r="J37" s="23"/>
      <c r="K37" s="24"/>
    </row>
    <row r="38" spans="2:11" ht="15.75" thickBot="1" x14ac:dyDescent="0.3">
      <c r="B38" s="26"/>
      <c r="C38" s="28"/>
      <c r="D38" s="28"/>
      <c r="E38" s="28"/>
      <c r="F38" s="28"/>
      <c r="G38" s="28"/>
      <c r="H38" s="28"/>
      <c r="I38" s="28"/>
      <c r="J38" s="28"/>
      <c r="K38" s="29"/>
    </row>
  </sheetData>
  <mergeCells count="4">
    <mergeCell ref="B10:C10"/>
    <mergeCell ref="B16:C16"/>
    <mergeCell ref="B22:C22"/>
    <mergeCell ref="B31:D31"/>
  </mergeCells>
  <dataValidations count="2">
    <dataValidation type="list" allowBlank="1" showInputMessage="1" showErrorMessage="1" sqref="C24:C27">
      <formula1>"jdP,desarrollador,auditor,"</formula1>
    </dataValidation>
    <dataValidation type="list" allowBlank="1" showInputMessage="1" showErrorMessage="1" sqref="C6:C7">
      <formula1>"Sponsor (el que paga),Responsable,APRB requisitos,APRB cambios,QA en Cliente,"</formula1>
    </dataValidation>
  </dataValidations>
  <hyperlinks>
    <hyperlink ref="E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I23"/>
  <sheetViews>
    <sheetView zoomScaleNormal="100" workbookViewId="0">
      <selection activeCell="A2" sqref="A2"/>
    </sheetView>
  </sheetViews>
  <sheetFormatPr baseColWidth="10" defaultRowHeight="15" x14ac:dyDescent="0.25"/>
  <cols>
    <col min="1" max="1" width="15.28515625" style="1" bestFit="1" customWidth="1"/>
    <col min="2" max="2" width="90.85546875" style="1" bestFit="1" customWidth="1"/>
    <col min="3" max="3" width="10.85546875" style="2" bestFit="1" customWidth="1"/>
    <col min="4" max="5" width="11.42578125" style="2" customWidth="1"/>
    <col min="6" max="6" width="14.42578125" style="2" customWidth="1"/>
    <col min="7" max="7" width="29.5703125" style="1" bestFit="1" customWidth="1"/>
    <col min="8" max="8" width="8.85546875" style="1" bestFit="1" customWidth="1"/>
    <col min="9" max="9" width="164" style="1" bestFit="1" customWidth="1"/>
    <col min="10" max="16384" width="11.42578125" style="1"/>
  </cols>
  <sheetData>
    <row r="1" spans="1:9" s="10" customFormat="1" ht="37.5" x14ac:dyDescent="0.25">
      <c r="A1" s="9" t="s">
        <v>0</v>
      </c>
      <c r="B1" s="9" t="s">
        <v>1</v>
      </c>
      <c r="C1" s="9" t="s">
        <v>37</v>
      </c>
      <c r="D1" s="9" t="s">
        <v>9</v>
      </c>
      <c r="E1" s="9" t="s">
        <v>2</v>
      </c>
      <c r="F1" s="9" t="s">
        <v>80</v>
      </c>
      <c r="G1" s="9" t="s">
        <v>3</v>
      </c>
      <c r="H1" s="13" t="s">
        <v>38</v>
      </c>
      <c r="I1" s="15" t="s">
        <v>4</v>
      </c>
    </row>
    <row r="2" spans="1:9" s="55" customFormat="1" ht="18.75" x14ac:dyDescent="0.25">
      <c r="A2" s="53"/>
      <c r="B2" s="53"/>
      <c r="C2" s="53"/>
      <c r="D2" s="53"/>
      <c r="E2" s="53">
        <f>SUM(E3:E15)</f>
        <v>45</v>
      </c>
      <c r="F2" s="53"/>
      <c r="G2" s="53"/>
      <c r="H2" s="53"/>
      <c r="I2" s="54"/>
    </row>
    <row r="3" spans="1:9" s="5" customFormat="1" x14ac:dyDescent="0.25">
      <c r="A3" s="11" t="s">
        <v>5</v>
      </c>
      <c r="B3" s="11" t="s">
        <v>97</v>
      </c>
      <c r="C3" s="12">
        <v>100</v>
      </c>
      <c r="D3" s="12"/>
      <c r="E3" s="12">
        <v>10</v>
      </c>
      <c r="F3" s="12"/>
      <c r="G3" s="11"/>
      <c r="H3" s="4"/>
      <c r="I3" s="3"/>
    </row>
    <row r="4" spans="1:9" s="5" customFormat="1" x14ac:dyDescent="0.25">
      <c r="A4" s="11" t="s">
        <v>6</v>
      </c>
      <c r="B4" s="11" t="s">
        <v>99</v>
      </c>
      <c r="C4" s="12">
        <v>90</v>
      </c>
      <c r="D4" s="12"/>
      <c r="E4" s="12">
        <v>3</v>
      </c>
      <c r="F4" s="12"/>
      <c r="G4" s="11"/>
      <c r="H4" s="14"/>
      <c r="I4" s="11"/>
    </row>
    <row r="5" spans="1:9" s="5" customFormat="1" x14ac:dyDescent="0.25">
      <c r="A5" s="11" t="s">
        <v>7</v>
      </c>
      <c r="B5" s="11" t="s">
        <v>96</v>
      </c>
      <c r="C5" s="12">
        <v>20</v>
      </c>
      <c r="D5" s="12"/>
      <c r="E5" s="12">
        <v>1</v>
      </c>
      <c r="F5" s="12"/>
      <c r="G5" s="11"/>
      <c r="H5" s="14"/>
      <c r="I5" s="11"/>
    </row>
    <row r="6" spans="1:9" s="5" customFormat="1" x14ac:dyDescent="0.25">
      <c r="A6" s="11" t="s">
        <v>8</v>
      </c>
      <c r="B6" s="11" t="s">
        <v>108</v>
      </c>
      <c r="C6" s="12">
        <v>60</v>
      </c>
      <c r="D6" s="12"/>
      <c r="E6" s="12">
        <v>8</v>
      </c>
      <c r="F6" s="12"/>
      <c r="G6" s="11"/>
      <c r="H6" s="14"/>
      <c r="I6" s="11"/>
    </row>
    <row r="7" spans="1:9" s="5" customFormat="1" x14ac:dyDescent="0.25">
      <c r="A7" s="11" t="s">
        <v>12</v>
      </c>
      <c r="B7" s="11" t="s">
        <v>98</v>
      </c>
      <c r="C7" s="12">
        <v>20</v>
      </c>
      <c r="D7" s="12"/>
      <c r="E7" s="12">
        <v>2</v>
      </c>
      <c r="F7" s="12"/>
      <c r="G7" s="11"/>
      <c r="H7" s="14"/>
      <c r="I7" s="11"/>
    </row>
    <row r="8" spans="1:9" s="5" customFormat="1" x14ac:dyDescent="0.25">
      <c r="A8" s="11" t="s">
        <v>11</v>
      </c>
      <c r="B8" s="11" t="s">
        <v>100</v>
      </c>
      <c r="C8" s="12">
        <v>70</v>
      </c>
      <c r="D8" s="12"/>
      <c r="E8" s="12">
        <v>3</v>
      </c>
      <c r="F8" s="12"/>
      <c r="G8" s="11"/>
      <c r="H8" s="14"/>
      <c r="I8" s="11"/>
    </row>
    <row r="9" spans="1:9" s="5" customFormat="1" x14ac:dyDescent="0.25">
      <c r="A9" s="11" t="s">
        <v>13</v>
      </c>
      <c r="B9" s="11" t="s">
        <v>101</v>
      </c>
      <c r="C9" s="12">
        <v>80</v>
      </c>
      <c r="D9" s="12"/>
      <c r="E9" s="12">
        <v>8</v>
      </c>
      <c r="F9" s="12"/>
      <c r="G9" s="11"/>
      <c r="H9" s="14"/>
      <c r="I9" s="11"/>
    </row>
    <row r="10" spans="1:9" s="5" customFormat="1" x14ac:dyDescent="0.25">
      <c r="A10" s="11" t="s">
        <v>42</v>
      </c>
      <c r="B10" s="11" t="s">
        <v>102</v>
      </c>
      <c r="C10" s="12">
        <v>50</v>
      </c>
      <c r="D10" s="12"/>
      <c r="E10" s="12">
        <v>10</v>
      </c>
      <c r="F10" s="12"/>
      <c r="G10" s="11"/>
      <c r="H10" s="14"/>
      <c r="I10" s="11"/>
    </row>
    <row r="11" spans="1:9" s="5" customFormat="1" x14ac:dyDescent="0.25">
      <c r="A11" s="11" t="s">
        <v>44</v>
      </c>
      <c r="B11" s="11" t="s">
        <v>107</v>
      </c>
      <c r="C11" s="12"/>
      <c r="D11" s="12"/>
      <c r="E11" s="12"/>
      <c r="F11" s="12"/>
      <c r="G11" s="11"/>
      <c r="H11" s="11"/>
      <c r="I11" s="11"/>
    </row>
    <row r="12" spans="1:9" s="5" customFormat="1" x14ac:dyDescent="0.25">
      <c r="A12" s="11"/>
      <c r="B12" s="11"/>
      <c r="C12" s="12"/>
      <c r="D12" s="12"/>
      <c r="E12" s="12"/>
      <c r="F12" s="12"/>
      <c r="G12" s="11"/>
      <c r="H12" s="14"/>
      <c r="I12" s="11"/>
    </row>
    <row r="13" spans="1:9" s="5" customFormat="1" x14ac:dyDescent="0.25">
      <c r="A13" s="11"/>
      <c r="B13" s="11"/>
      <c r="C13" s="12"/>
      <c r="D13" s="12"/>
      <c r="E13" s="12"/>
      <c r="F13" s="12"/>
      <c r="G13" s="11"/>
      <c r="H13" s="14"/>
      <c r="I13" s="11"/>
    </row>
    <row r="14" spans="1:9" s="5" customFormat="1" x14ac:dyDescent="0.25">
      <c r="A14" s="11"/>
      <c r="B14" s="11"/>
      <c r="C14" s="12"/>
      <c r="D14" s="12"/>
      <c r="E14" s="12"/>
      <c r="F14" s="12"/>
      <c r="G14" s="11"/>
      <c r="H14" s="14"/>
      <c r="I14" s="11"/>
    </row>
    <row r="15" spans="1:9" s="5" customFormat="1" x14ac:dyDescent="0.25">
      <c r="A15" s="11"/>
      <c r="B15" s="11"/>
      <c r="C15" s="12"/>
      <c r="D15" s="12"/>
      <c r="E15" s="12"/>
      <c r="F15" s="12"/>
      <c r="G15" s="11"/>
      <c r="H15" s="14"/>
      <c r="I15" s="11"/>
    </row>
    <row r="17" spans="1:3" x14ac:dyDescent="0.25">
      <c r="A17" s="51"/>
      <c r="B17" s="1" t="s">
        <v>103</v>
      </c>
    </row>
    <row r="18" spans="1:3" x14ac:dyDescent="0.25">
      <c r="A18" s="51"/>
      <c r="B18" s="1" t="s">
        <v>79</v>
      </c>
      <c r="C18" s="8"/>
    </row>
    <row r="19" spans="1:3" x14ac:dyDescent="0.25">
      <c r="B19" s="1" t="s">
        <v>90</v>
      </c>
    </row>
    <row r="21" spans="1:3" ht="30" x14ac:dyDescent="0.25">
      <c r="A21" s="1" t="s">
        <v>91</v>
      </c>
      <c r="B21" s="52">
        <f>10</f>
        <v>10</v>
      </c>
    </row>
    <row r="22" spans="1:3" ht="30" x14ac:dyDescent="0.25">
      <c r="A22" s="1" t="s">
        <v>92</v>
      </c>
      <c r="B22" s="52">
        <f>B21*8*0.2</f>
        <v>16</v>
      </c>
    </row>
    <row r="23" spans="1:3" x14ac:dyDescent="0.25">
      <c r="A23" s="1" t="s">
        <v>93</v>
      </c>
      <c r="B23" s="52">
        <f>B22*4</f>
        <v>64</v>
      </c>
    </row>
  </sheetData>
  <autoFilter ref="A1:D15">
    <sortState ref="A2:I63">
      <sortCondition descending="1" ref="B1:B58"/>
    </sortState>
  </autoFilter>
  <sortState ref="A1:ID63">
    <sortCondition descending="1" ref="C1:C63"/>
  </sortState>
  <pageMargins left="0.70866141732283472" right="0.70866141732283472" top="0.74803149606299213" bottom="0.74803149606299213" header="0.31496062992125984" footer="0.31496062992125984"/>
  <pageSetup paperSize="9" scale="62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F25"/>
  <sheetViews>
    <sheetView zoomScale="70" zoomScaleNormal="70" workbookViewId="0">
      <selection activeCell="A3" sqref="A3"/>
    </sheetView>
  </sheetViews>
  <sheetFormatPr baseColWidth="10" defaultRowHeight="15" x14ac:dyDescent="0.25"/>
  <cols>
    <col min="1" max="1" width="12.28515625" style="1" customWidth="1"/>
    <col min="2" max="2" width="94.28515625" style="1" bestFit="1" customWidth="1"/>
    <col min="3" max="3" width="12.7109375" style="2" bestFit="1" customWidth="1"/>
    <col min="4" max="4" width="43.140625" style="1" customWidth="1"/>
    <col min="5" max="5" width="131.140625" style="5" customWidth="1"/>
    <col min="6" max="292" width="11.42578125" style="5"/>
    <col min="293" max="16384" width="11.42578125" style="1"/>
  </cols>
  <sheetData>
    <row r="1" spans="1:5" s="56" customFormat="1" ht="21.75" customHeight="1" x14ac:dyDescent="0.25">
      <c r="A1" s="57" t="s">
        <v>0</v>
      </c>
      <c r="B1" s="57" t="s">
        <v>1</v>
      </c>
      <c r="C1" s="57" t="s">
        <v>2</v>
      </c>
      <c r="D1" s="58" t="s">
        <v>4</v>
      </c>
      <c r="E1" s="72"/>
    </row>
    <row r="2" spans="1:5" s="56" customFormat="1" ht="18.75" x14ac:dyDescent="0.25">
      <c r="A2" s="59"/>
      <c r="B2" s="59"/>
      <c r="C2" s="59">
        <f>C3+C8+C11+C15+C18+C20</f>
        <v>36.5</v>
      </c>
      <c r="D2" s="60"/>
      <c r="E2" s="72"/>
    </row>
    <row r="3" spans="1:5" s="5" customFormat="1" x14ac:dyDescent="0.25">
      <c r="A3" s="16" t="s">
        <v>6</v>
      </c>
      <c r="B3" s="16" t="s">
        <v>99</v>
      </c>
      <c r="C3" s="17">
        <f>SUM(C4:C7)</f>
        <v>5.5</v>
      </c>
      <c r="D3" s="16"/>
    </row>
    <row r="4" spans="1:5" s="5" customFormat="1" x14ac:dyDescent="0.25">
      <c r="A4" s="5" t="s">
        <v>17</v>
      </c>
      <c r="B4" s="5" t="s">
        <v>104</v>
      </c>
      <c r="C4" s="7">
        <v>2</v>
      </c>
    </row>
    <row r="5" spans="1:5" s="5" customFormat="1" x14ac:dyDescent="0.25">
      <c r="A5" s="5" t="s">
        <v>18</v>
      </c>
      <c r="B5" s="5" t="s">
        <v>105</v>
      </c>
      <c r="C5" s="7">
        <v>1</v>
      </c>
    </row>
    <row r="6" spans="1:5" s="5" customFormat="1" x14ac:dyDescent="0.25">
      <c r="A6" s="5" t="s">
        <v>19</v>
      </c>
      <c r="B6" s="5" t="s">
        <v>106</v>
      </c>
      <c r="C6" s="7">
        <v>0.5</v>
      </c>
    </row>
    <row r="7" spans="1:5" s="5" customFormat="1" x14ac:dyDescent="0.25">
      <c r="A7" s="5" t="s">
        <v>20</v>
      </c>
      <c r="B7" s="5" t="s">
        <v>111</v>
      </c>
      <c r="C7" s="7">
        <v>2</v>
      </c>
    </row>
    <row r="8" spans="1:5" s="5" customFormat="1" x14ac:dyDescent="0.25">
      <c r="A8" s="16" t="s">
        <v>8</v>
      </c>
      <c r="B8" s="16" t="s">
        <v>108</v>
      </c>
      <c r="C8" s="17">
        <f>SUM(C9:C10)</f>
        <v>3</v>
      </c>
      <c r="D8" s="16"/>
    </row>
    <row r="9" spans="1:5" s="5" customFormat="1" x14ac:dyDescent="0.25">
      <c r="A9" s="5" t="s">
        <v>25</v>
      </c>
      <c r="B9" s="5" t="s">
        <v>110</v>
      </c>
      <c r="C9" s="7">
        <v>2</v>
      </c>
    </row>
    <row r="10" spans="1:5" s="5" customFormat="1" x14ac:dyDescent="0.25">
      <c r="A10" s="5" t="s">
        <v>26</v>
      </c>
      <c r="B10" s="5" t="s">
        <v>109</v>
      </c>
      <c r="C10" s="7">
        <v>1</v>
      </c>
    </row>
    <row r="11" spans="1:5" s="5" customFormat="1" x14ac:dyDescent="0.25">
      <c r="A11" s="16" t="s">
        <v>11</v>
      </c>
      <c r="B11" s="16" t="s">
        <v>100</v>
      </c>
      <c r="C11" s="17">
        <f>SUM(C12:C14)</f>
        <v>8</v>
      </c>
      <c r="D11" s="16"/>
    </row>
    <row r="12" spans="1:5" s="5" customFormat="1" x14ac:dyDescent="0.25">
      <c r="A12" s="5" t="s">
        <v>30</v>
      </c>
      <c r="B12" s="5" t="s">
        <v>112</v>
      </c>
      <c r="C12" s="6">
        <v>5</v>
      </c>
    </row>
    <row r="13" spans="1:5" s="5" customFormat="1" x14ac:dyDescent="0.25">
      <c r="A13" s="5" t="s">
        <v>31</v>
      </c>
      <c r="B13" s="5" t="s">
        <v>113</v>
      </c>
      <c r="C13" s="6">
        <v>1</v>
      </c>
    </row>
    <row r="14" spans="1:5" s="5" customFormat="1" x14ac:dyDescent="0.25">
      <c r="A14" s="5" t="s">
        <v>32</v>
      </c>
      <c r="B14" s="5" t="s">
        <v>114</v>
      </c>
      <c r="C14" s="6">
        <v>2</v>
      </c>
    </row>
    <row r="15" spans="1:5" s="5" customFormat="1" x14ac:dyDescent="0.25">
      <c r="A15" s="16" t="s">
        <v>42</v>
      </c>
      <c r="B15" s="16" t="s">
        <v>102</v>
      </c>
      <c r="C15" s="17">
        <f>SUM(C16:C17)</f>
        <v>7</v>
      </c>
      <c r="D15" s="16"/>
    </row>
    <row r="16" spans="1:5" s="5" customFormat="1" x14ac:dyDescent="0.25">
      <c r="A16" s="5" t="s">
        <v>129</v>
      </c>
      <c r="B16" s="5" t="s">
        <v>115</v>
      </c>
      <c r="C16" s="7">
        <v>5</v>
      </c>
    </row>
    <row r="17" spans="1:4" s="5" customFormat="1" x14ac:dyDescent="0.25">
      <c r="A17" s="5" t="s">
        <v>130</v>
      </c>
      <c r="B17" s="5" t="s">
        <v>116</v>
      </c>
      <c r="C17" s="7">
        <v>2</v>
      </c>
    </row>
    <row r="18" spans="1:4" s="5" customFormat="1" x14ac:dyDescent="0.25">
      <c r="A18" s="16" t="s">
        <v>7</v>
      </c>
      <c r="B18" s="16" t="s">
        <v>96</v>
      </c>
      <c r="C18" s="17">
        <f>SUM(C19:C19)</f>
        <v>2</v>
      </c>
      <c r="D18" s="16"/>
    </row>
    <row r="19" spans="1:4" s="5" customFormat="1" x14ac:dyDescent="0.25">
      <c r="A19" s="5" t="s">
        <v>23</v>
      </c>
      <c r="B19" s="5" t="s">
        <v>117</v>
      </c>
      <c r="C19" s="7">
        <v>2</v>
      </c>
    </row>
    <row r="20" spans="1:4" s="5" customFormat="1" x14ac:dyDescent="0.25">
      <c r="A20" s="16" t="s">
        <v>5</v>
      </c>
      <c r="B20" s="16" t="s">
        <v>97</v>
      </c>
      <c r="C20" s="17">
        <f>SUM(C21:C25)</f>
        <v>11</v>
      </c>
      <c r="D20" s="16"/>
    </row>
    <row r="21" spans="1:4" s="5" customFormat="1" x14ac:dyDescent="0.25">
      <c r="A21" s="5" t="s">
        <v>124</v>
      </c>
      <c r="B21" s="5" t="s">
        <v>118</v>
      </c>
      <c r="C21" s="7">
        <v>3</v>
      </c>
      <c r="D21" s="5" t="s">
        <v>123</v>
      </c>
    </row>
    <row r="22" spans="1:4" s="5" customFormat="1" x14ac:dyDescent="0.25">
      <c r="A22" s="5" t="s">
        <v>125</v>
      </c>
      <c r="B22" s="5" t="s">
        <v>119</v>
      </c>
      <c r="C22" s="7">
        <v>2</v>
      </c>
    </row>
    <row r="23" spans="1:4" s="5" customFormat="1" x14ac:dyDescent="0.25">
      <c r="A23" s="5" t="s">
        <v>126</v>
      </c>
      <c r="B23" s="5" t="s">
        <v>120</v>
      </c>
      <c r="C23" s="7">
        <v>1</v>
      </c>
    </row>
    <row r="24" spans="1:4" s="5" customFormat="1" x14ac:dyDescent="0.25">
      <c r="A24" s="5" t="s">
        <v>127</v>
      </c>
      <c r="B24" s="5" t="s">
        <v>121</v>
      </c>
      <c r="C24" s="7">
        <v>3</v>
      </c>
    </row>
    <row r="25" spans="1:4" s="5" customFormat="1" x14ac:dyDescent="0.25">
      <c r="A25" s="5" t="s">
        <v>128</v>
      </c>
      <c r="B25" s="5" t="s">
        <v>122</v>
      </c>
      <c r="C25" s="6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43"/>
  <sheetViews>
    <sheetView topLeftCell="A7" zoomScale="85" zoomScaleNormal="85" workbookViewId="0">
      <selection activeCell="C10" sqref="C10:C42"/>
    </sheetView>
  </sheetViews>
  <sheetFormatPr baseColWidth="10" defaultRowHeight="15" x14ac:dyDescent="0.25"/>
  <cols>
    <col min="1" max="1" width="12.28515625" style="1" customWidth="1"/>
    <col min="2" max="2" width="93.7109375" style="1" bestFit="1" customWidth="1"/>
    <col min="3" max="3" width="14.42578125" style="2" bestFit="1" customWidth="1"/>
    <col min="4" max="4" width="15.7109375" style="1" bestFit="1" customWidth="1"/>
    <col min="5" max="11" width="5.7109375" style="78" bestFit="1" customWidth="1"/>
    <col min="12" max="13" width="4.5703125" style="78" bestFit="1" customWidth="1"/>
    <col min="14" max="14" width="5.7109375" style="78" bestFit="1" customWidth="1"/>
    <col min="15" max="292" width="11.42578125" style="5"/>
    <col min="293" max="16384" width="11.42578125" style="1"/>
  </cols>
  <sheetData>
    <row r="2" spans="1:14" s="1" customFormat="1" x14ac:dyDescent="0.25">
      <c r="A2" s="82"/>
      <c r="B2" s="82"/>
      <c r="C2" s="61"/>
      <c r="D2" s="61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1" customFormat="1" x14ac:dyDescent="0.25">
      <c r="A3" s="83"/>
      <c r="B3" s="84"/>
      <c r="C3" s="61"/>
      <c r="D3" s="61"/>
      <c r="E3" s="74" t="str">
        <f>IF(E4=0," ",CHOOSE(WEEKDAY(E4,2),"L","M","X","J","V","S","D"))</f>
        <v>J</v>
      </c>
      <c r="F3" s="74" t="str">
        <f>IF(F4=0," ",CHOOSE(WEEKDAY(F4,2),"L","M","X","J","V","S","D"))</f>
        <v>V</v>
      </c>
      <c r="G3" s="74" t="str">
        <f>IF(G4=0," ",CHOOSE(WEEKDAY(G4,2),"L","M","X","J","V","S","D"))</f>
        <v>L</v>
      </c>
      <c r="H3" s="74" t="str">
        <f t="shared" ref="H3:N3" si="0">IF(H4=0," ",CHOOSE(WEEKDAY(H4,2),"L","M","X","J","V","S","D"))</f>
        <v>M</v>
      </c>
      <c r="I3" s="74" t="str">
        <f t="shared" si="0"/>
        <v>X</v>
      </c>
      <c r="J3" s="74" t="str">
        <f t="shared" si="0"/>
        <v>J</v>
      </c>
      <c r="K3" s="74" t="str">
        <f t="shared" si="0"/>
        <v>V</v>
      </c>
      <c r="L3" s="74" t="str">
        <f t="shared" si="0"/>
        <v>L</v>
      </c>
      <c r="M3" s="74" t="str">
        <f t="shared" si="0"/>
        <v>M</v>
      </c>
      <c r="N3" s="74" t="str">
        <f t="shared" si="0"/>
        <v>X</v>
      </c>
    </row>
    <row r="4" spans="1:14" s="1" customFormat="1" ht="35.25" x14ac:dyDescent="0.25">
      <c r="A4" s="85"/>
      <c r="B4" s="85"/>
      <c r="C4" s="64"/>
      <c r="D4" s="64"/>
      <c r="E4" s="65">
        <v>42278</v>
      </c>
      <c r="F4" s="65">
        <v>42279</v>
      </c>
      <c r="G4" s="65">
        <v>42282</v>
      </c>
      <c r="H4" s="65">
        <v>42283</v>
      </c>
      <c r="I4" s="65">
        <v>42284</v>
      </c>
      <c r="J4" s="65">
        <v>42285</v>
      </c>
      <c r="K4" s="65">
        <v>42286</v>
      </c>
      <c r="L4" s="65">
        <v>42289</v>
      </c>
      <c r="M4" s="65">
        <v>42290</v>
      </c>
      <c r="N4" s="65">
        <v>42291</v>
      </c>
    </row>
    <row r="5" spans="1:14" s="1" customFormat="1" x14ac:dyDescent="0.25">
      <c r="A5" s="64"/>
      <c r="B5" s="64"/>
      <c r="C5" s="64"/>
      <c r="D5" s="64"/>
      <c r="E5" s="75" t="str">
        <f ca="1">IF(AND(D4&lt;TODAY(),TODAY()&lt;(E4+1),E4&lt;&gt;""),"ACTUAL","")</f>
        <v/>
      </c>
      <c r="F5" s="75" t="str">
        <f ca="1">IF(AND(E4&lt;TODAY(),TODAY()&lt;(F4+1),F4&lt;&gt;""),"ACTUAL","")</f>
        <v/>
      </c>
      <c r="G5" s="75" t="str">
        <f ca="1">IF(AND(F4&lt;TODAY(),TODAY()&lt;(G4+1),G4&lt;&gt;""),"ACTUAL","")</f>
        <v/>
      </c>
      <c r="H5" s="75" t="str">
        <f t="shared" ref="H5:N5" ca="1" si="1">IF(AND(G4&lt;TODAY(),TODAY()&lt;(H4+1),H4&lt;&gt;""),"ACTUAL","")</f>
        <v/>
      </c>
      <c r="I5" s="75" t="str">
        <f t="shared" ca="1" si="1"/>
        <v/>
      </c>
      <c r="J5" s="75" t="str">
        <f t="shared" ca="1" si="1"/>
        <v/>
      </c>
      <c r="K5" s="75" t="str">
        <f t="shared" ca="1" si="1"/>
        <v/>
      </c>
      <c r="L5" s="75" t="str">
        <f t="shared" ca="1" si="1"/>
        <v/>
      </c>
      <c r="M5" s="75"/>
      <c r="N5" s="75" t="str">
        <f t="shared" ca="1" si="1"/>
        <v/>
      </c>
    </row>
    <row r="6" spans="1:14" s="1" customFormat="1" x14ac:dyDescent="0.25">
      <c r="A6" s="104" t="s">
        <v>81</v>
      </c>
      <c r="B6" s="105"/>
      <c r="C6" s="106"/>
      <c r="D6" s="68">
        <f>COUNTIF(D10:D899,"&gt;0")</f>
        <v>0</v>
      </c>
      <c r="E6" s="76">
        <f t="shared" ref="E6:N6" si="2">COUNTIF(E10:E932,"&gt;0")</f>
        <v>0</v>
      </c>
      <c r="F6" s="76">
        <f t="shared" si="2"/>
        <v>0</v>
      </c>
      <c r="G6" s="76">
        <f t="shared" si="2"/>
        <v>0</v>
      </c>
      <c r="H6" s="76">
        <f t="shared" si="2"/>
        <v>0</v>
      </c>
      <c r="I6" s="76">
        <f t="shared" si="2"/>
        <v>0</v>
      </c>
      <c r="J6" s="76">
        <f t="shared" si="2"/>
        <v>0</v>
      </c>
      <c r="K6" s="76">
        <f t="shared" si="2"/>
        <v>0</v>
      </c>
      <c r="L6" s="76">
        <f t="shared" si="2"/>
        <v>0</v>
      </c>
      <c r="M6" s="76">
        <f t="shared" si="2"/>
        <v>0</v>
      </c>
      <c r="N6" s="76">
        <f t="shared" si="2"/>
        <v>0</v>
      </c>
    </row>
    <row r="7" spans="1:14" s="1" customFormat="1" ht="15.75" x14ac:dyDescent="0.25">
      <c r="A7" s="104" t="s">
        <v>82</v>
      </c>
      <c r="B7" s="105"/>
      <c r="C7" s="106"/>
      <c r="D7" s="70">
        <f>SUM(D9:D932)</f>
        <v>0</v>
      </c>
      <c r="E7" s="77">
        <f>IF(SUM(E10:E42)&gt;=0,SUM(E10:E42),#N/A)</f>
        <v>0</v>
      </c>
      <c r="F7" s="77">
        <f t="shared" ref="F7:N7" si="3">IF(SUM(F10:F42)&gt;=0,SUM(F10:F42),#N/A)</f>
        <v>0</v>
      </c>
      <c r="G7" s="77">
        <f t="shared" si="3"/>
        <v>0</v>
      </c>
      <c r="H7" s="77">
        <f t="shared" si="3"/>
        <v>0</v>
      </c>
      <c r="I7" s="77">
        <f t="shared" si="3"/>
        <v>0</v>
      </c>
      <c r="J7" s="77">
        <f t="shared" si="3"/>
        <v>0</v>
      </c>
      <c r="K7" s="77">
        <f t="shared" si="3"/>
        <v>0</v>
      </c>
      <c r="L7" s="77">
        <f t="shared" si="3"/>
        <v>0</v>
      </c>
      <c r="M7" s="77">
        <f t="shared" si="3"/>
        <v>0</v>
      </c>
      <c r="N7" s="77">
        <f t="shared" si="3"/>
        <v>0</v>
      </c>
    </row>
    <row r="9" spans="1:14" s="56" customFormat="1" ht="21" customHeight="1" x14ac:dyDescent="0.25">
      <c r="A9" s="57" t="s">
        <v>0</v>
      </c>
      <c r="B9" s="57" t="s">
        <v>1</v>
      </c>
      <c r="C9" s="57" t="s">
        <v>84</v>
      </c>
      <c r="D9" s="57" t="s">
        <v>2</v>
      </c>
      <c r="E9" s="107" t="s">
        <v>83</v>
      </c>
      <c r="F9" s="108"/>
      <c r="G9" s="108"/>
      <c r="H9" s="108"/>
      <c r="I9" s="108"/>
      <c r="J9" s="108"/>
      <c r="K9" s="108"/>
      <c r="L9" s="108"/>
      <c r="M9" s="108"/>
      <c r="N9" s="109"/>
    </row>
    <row r="10" spans="1:14" s="5" customFormat="1" x14ac:dyDescent="0.25">
      <c r="A10" s="5" t="s">
        <v>14</v>
      </c>
      <c r="B10" s="5" t="s">
        <v>14</v>
      </c>
      <c r="D10" s="7"/>
    </row>
    <row r="11" spans="1:14" s="5" customFormat="1" x14ac:dyDescent="0.25">
      <c r="A11" s="5" t="s">
        <v>15</v>
      </c>
      <c r="B11" s="5" t="s">
        <v>15</v>
      </c>
      <c r="D11" s="7"/>
    </row>
    <row r="12" spans="1:14" s="5" customFormat="1" x14ac:dyDescent="0.25">
      <c r="A12" s="5" t="s">
        <v>16</v>
      </c>
      <c r="B12" s="5" t="s">
        <v>16</v>
      </c>
      <c r="D12" s="7"/>
    </row>
    <row r="13" spans="1:14" s="5" customFormat="1" x14ac:dyDescent="0.25">
      <c r="A13" s="5" t="s">
        <v>17</v>
      </c>
      <c r="B13" s="5" t="s">
        <v>17</v>
      </c>
      <c r="D13" s="7"/>
    </row>
    <row r="14" spans="1:14" s="5" customFormat="1" x14ac:dyDescent="0.25">
      <c r="A14" s="5" t="s">
        <v>18</v>
      </c>
      <c r="B14" s="5" t="s">
        <v>18</v>
      </c>
      <c r="D14" s="7"/>
    </row>
    <row r="15" spans="1:14" s="5" customFormat="1" x14ac:dyDescent="0.25">
      <c r="A15" s="5" t="s">
        <v>19</v>
      </c>
      <c r="B15" s="5" t="s">
        <v>19</v>
      </c>
      <c r="D15" s="7"/>
    </row>
    <row r="16" spans="1:14" s="5" customFormat="1" x14ac:dyDescent="0.25">
      <c r="A16" s="5" t="s">
        <v>20</v>
      </c>
      <c r="B16" s="5" t="s">
        <v>20</v>
      </c>
      <c r="D16" s="7"/>
    </row>
    <row r="17" spans="1:24" s="5" customFormat="1" x14ac:dyDescent="0.25">
      <c r="A17" s="5" t="s">
        <v>21</v>
      </c>
      <c r="B17" s="5" t="s">
        <v>21</v>
      </c>
      <c r="D17" s="7"/>
    </row>
    <row r="18" spans="1:24" s="5" customFormat="1" x14ac:dyDescent="0.25">
      <c r="A18" s="5" t="s">
        <v>22</v>
      </c>
      <c r="B18" s="5" t="s">
        <v>22</v>
      </c>
      <c r="D18" s="7"/>
    </row>
    <row r="19" spans="1:24" s="5" customFormat="1" x14ac:dyDescent="0.25">
      <c r="A19" s="5" t="s">
        <v>23</v>
      </c>
      <c r="B19" s="5" t="s">
        <v>23</v>
      </c>
      <c r="D19" s="6"/>
    </row>
    <row r="20" spans="1:24" s="5" customFormat="1" x14ac:dyDescent="0.25">
      <c r="A20" s="5" t="s">
        <v>24</v>
      </c>
      <c r="B20" s="5" t="s">
        <v>24</v>
      </c>
      <c r="D20" s="6"/>
    </row>
    <row r="21" spans="1:24" s="5" customFormat="1" x14ac:dyDescent="0.25">
      <c r="A21" s="5" t="s">
        <v>25</v>
      </c>
      <c r="B21" s="5" t="s">
        <v>25</v>
      </c>
      <c r="D21" s="7"/>
    </row>
    <row r="22" spans="1:24" s="5" customFormat="1" x14ac:dyDescent="0.25">
      <c r="A22" s="5" t="s">
        <v>26</v>
      </c>
      <c r="B22" s="5" t="s">
        <v>26</v>
      </c>
      <c r="D22" s="7"/>
    </row>
    <row r="23" spans="1:24" s="5" customFormat="1" x14ac:dyDescent="0.25">
      <c r="A23" s="5" t="s">
        <v>27</v>
      </c>
      <c r="B23" s="5" t="s">
        <v>27</v>
      </c>
      <c r="D23" s="7"/>
    </row>
    <row r="24" spans="1:24" s="5" customFormat="1" x14ac:dyDescent="0.25">
      <c r="A24" s="5" t="s">
        <v>28</v>
      </c>
      <c r="B24" s="5" t="s">
        <v>28</v>
      </c>
      <c r="D24" s="7"/>
    </row>
    <row r="25" spans="1:24" s="5" customFormat="1" x14ac:dyDescent="0.25">
      <c r="A25" s="5" t="s">
        <v>29</v>
      </c>
      <c r="B25" s="5" t="s">
        <v>29</v>
      </c>
      <c r="D25" s="7"/>
    </row>
    <row r="26" spans="1:24" s="5" customFormat="1" x14ac:dyDescent="0.25">
      <c r="A26" s="5" t="s">
        <v>39</v>
      </c>
      <c r="B26" s="5" t="s">
        <v>39</v>
      </c>
      <c r="D26" s="7"/>
    </row>
    <row r="27" spans="1:24" s="5" customFormat="1" x14ac:dyDescent="0.25">
      <c r="A27" s="5" t="s">
        <v>40</v>
      </c>
      <c r="B27" s="5" t="s">
        <v>40</v>
      </c>
      <c r="D27" s="6"/>
    </row>
    <row r="28" spans="1:24" s="5" customFormat="1" x14ac:dyDescent="0.25">
      <c r="A28" s="5" t="s">
        <v>41</v>
      </c>
      <c r="B28" s="5" t="s">
        <v>41</v>
      </c>
      <c r="D28" s="6"/>
    </row>
    <row r="29" spans="1:24" s="5" customFormat="1" x14ac:dyDescent="0.25">
      <c r="A29" s="5" t="s">
        <v>30</v>
      </c>
      <c r="B29" s="5" t="s">
        <v>30</v>
      </c>
      <c r="D29" s="7"/>
    </row>
    <row r="30" spans="1:24" s="5" customFormat="1" x14ac:dyDescent="0.25">
      <c r="A30" s="5" t="s">
        <v>31</v>
      </c>
      <c r="B30" s="5" t="s">
        <v>31</v>
      </c>
      <c r="D30" s="7"/>
    </row>
    <row r="31" spans="1:24" s="5" customFormat="1" x14ac:dyDescent="0.25">
      <c r="A31" s="5" t="s">
        <v>32</v>
      </c>
      <c r="B31" s="5" t="s">
        <v>32</v>
      </c>
      <c r="D31" s="7"/>
    </row>
    <row r="32" spans="1:24" s="1" customFormat="1" x14ac:dyDescent="0.25">
      <c r="A32" s="5" t="s">
        <v>33</v>
      </c>
      <c r="B32" s="5" t="s">
        <v>33</v>
      </c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  <c r="P32" s="5"/>
      <c r="Q32" s="5"/>
      <c r="R32" s="5"/>
      <c r="S32" s="5"/>
      <c r="T32" s="5"/>
      <c r="U32" s="5"/>
      <c r="V32" s="5"/>
      <c r="W32" s="5"/>
      <c r="X32" s="5"/>
    </row>
    <row r="33" spans="1:25" s="1" customFormat="1" x14ac:dyDescent="0.25">
      <c r="A33" s="5" t="s">
        <v>34</v>
      </c>
      <c r="B33" s="5" t="s">
        <v>34</v>
      </c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1" customFormat="1" x14ac:dyDescent="0.25">
      <c r="A34" s="5" t="s">
        <v>35</v>
      </c>
      <c r="B34" s="5" t="s">
        <v>35</v>
      </c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" customFormat="1" x14ac:dyDescent="0.25">
      <c r="A35" s="5" t="s">
        <v>36</v>
      </c>
      <c r="B35" s="5" t="s">
        <v>36</v>
      </c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" customFormat="1" x14ac:dyDescent="0.25">
      <c r="A36" s="1" t="s">
        <v>43</v>
      </c>
      <c r="B36" s="1" t="s">
        <v>43</v>
      </c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" customFormat="1" x14ac:dyDescent="0.25">
      <c r="A37" s="1" t="s">
        <v>45</v>
      </c>
      <c r="B37" s="1" t="s">
        <v>45</v>
      </c>
      <c r="C37" s="5"/>
      <c r="D37" s="2"/>
      <c r="E37" s="5"/>
      <c r="F37" s="5"/>
      <c r="G37" s="5"/>
      <c r="H37" s="5"/>
      <c r="I37" s="5"/>
      <c r="J37" s="5"/>
      <c r="K37" s="5"/>
      <c r="L37" s="5"/>
      <c r="M37" s="5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" customFormat="1" x14ac:dyDescent="0.25">
      <c r="A38" s="1" t="s">
        <v>46</v>
      </c>
      <c r="B38" s="1" t="s">
        <v>46</v>
      </c>
      <c r="C38" s="5"/>
      <c r="D38" s="2"/>
      <c r="E38" s="5"/>
      <c r="F38" s="5"/>
      <c r="G38" s="5"/>
      <c r="H38" s="5"/>
      <c r="I38" s="5"/>
      <c r="J38" s="5"/>
      <c r="K38" s="5"/>
      <c r="L38" s="5"/>
      <c r="M38" s="5"/>
      <c r="N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" customFormat="1" x14ac:dyDescent="0.25">
      <c r="A39" s="1" t="s">
        <v>50</v>
      </c>
      <c r="B39" s="1" t="s">
        <v>50</v>
      </c>
      <c r="C39" s="5"/>
      <c r="D39" s="2"/>
      <c r="E39" s="5"/>
      <c r="F39" s="5"/>
      <c r="G39" s="5"/>
      <c r="H39" s="5"/>
      <c r="I39" s="5"/>
      <c r="J39" s="5"/>
      <c r="K39" s="5"/>
      <c r="L39" s="5"/>
      <c r="M39" s="5"/>
      <c r="N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" customFormat="1" x14ac:dyDescent="0.25">
      <c r="A40" s="1" t="s">
        <v>47</v>
      </c>
      <c r="B40" s="1" t="s">
        <v>47</v>
      </c>
      <c r="C40" s="5"/>
      <c r="D40" s="2"/>
      <c r="E40" s="5"/>
      <c r="F40" s="5"/>
      <c r="G40" s="5"/>
      <c r="H40" s="5"/>
      <c r="I40" s="5"/>
      <c r="J40" s="5"/>
      <c r="K40" s="5"/>
      <c r="L40" s="5"/>
      <c r="M40" s="5"/>
      <c r="N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" customFormat="1" x14ac:dyDescent="0.25">
      <c r="A41" s="1" t="s">
        <v>48</v>
      </c>
      <c r="B41" s="1" t="s">
        <v>48</v>
      </c>
      <c r="C41" s="5"/>
      <c r="D41" s="2"/>
      <c r="E41" s="5"/>
      <c r="F41" s="5"/>
      <c r="G41" s="5"/>
      <c r="H41" s="5"/>
      <c r="I41" s="5"/>
      <c r="J41" s="5"/>
      <c r="K41" s="5"/>
      <c r="L41" s="5"/>
      <c r="M41" s="5"/>
      <c r="N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" customFormat="1" x14ac:dyDescent="0.25">
      <c r="A42" s="1" t="s">
        <v>49</v>
      </c>
      <c r="B42" s="1" t="s">
        <v>49</v>
      </c>
      <c r="C42" s="5"/>
      <c r="D42" s="2"/>
      <c r="E42" s="5"/>
      <c r="F42" s="5"/>
      <c r="G42" s="5"/>
      <c r="H42" s="5"/>
      <c r="I42" s="5"/>
      <c r="J42" s="5"/>
      <c r="K42" s="5"/>
      <c r="L42" s="5"/>
      <c r="M42" s="5"/>
      <c r="N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mergeCells count="3">
    <mergeCell ref="A6:C6"/>
    <mergeCell ref="A7:C7"/>
    <mergeCell ref="E9:N9"/>
  </mergeCells>
  <conditionalFormatting sqref="E3:N3">
    <cfRule type="cellIs" dxfId="3" priority="1" stopIfTrue="1" operator="equal">
      <formula>"S"</formula>
    </cfRule>
    <cfRule type="cellIs" dxfId="2" priority="2" stopIfTrue="1" operator="equal">
      <formula>"D"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42"/>
  <sheetViews>
    <sheetView topLeftCell="A3" zoomScale="85" zoomScaleNormal="85" workbookViewId="0">
      <selection activeCell="A10" sqref="A10"/>
    </sheetView>
  </sheetViews>
  <sheetFormatPr baseColWidth="10" defaultRowHeight="15" x14ac:dyDescent="0.25"/>
  <cols>
    <col min="1" max="1" width="12.28515625" style="1" customWidth="1"/>
    <col min="2" max="2" width="93.7109375" style="1" bestFit="1" customWidth="1"/>
    <col min="3" max="3" width="14.42578125" style="2" bestFit="1" customWidth="1"/>
    <col min="4" max="4" width="15.7109375" style="1" bestFit="1" customWidth="1"/>
    <col min="5" max="5" width="3.5703125" style="5" bestFit="1" customWidth="1"/>
    <col min="6" max="7" width="5.140625" style="5" bestFit="1" customWidth="1"/>
    <col min="8" max="8" width="3.85546875" style="5" bestFit="1" customWidth="1"/>
    <col min="9" max="9" width="6.42578125" style="5" bestFit="1" customWidth="1"/>
    <col min="10" max="10" width="3.85546875" style="5" bestFit="1" customWidth="1"/>
    <col min="11" max="13" width="5.140625" style="5" bestFit="1" customWidth="1"/>
    <col min="14" max="14" width="3.85546875" style="5" bestFit="1" customWidth="1"/>
    <col min="15" max="292" width="11.42578125" style="5"/>
    <col min="293" max="16384" width="11.42578125" style="1"/>
  </cols>
  <sheetData>
    <row r="1" spans="1:14" x14ac:dyDescent="0.25">
      <c r="A1" s="5"/>
      <c r="B1" s="5"/>
    </row>
    <row r="2" spans="1:14" s="1" customFormat="1" x14ac:dyDescent="0.25">
      <c r="A2" s="82"/>
      <c r="B2" s="82"/>
      <c r="C2" s="61"/>
      <c r="D2" s="61"/>
      <c r="E2" s="61"/>
      <c r="F2" s="62"/>
      <c r="G2" s="61"/>
      <c r="H2" s="61"/>
      <c r="I2" s="61"/>
      <c r="J2" s="61"/>
      <c r="K2" s="61"/>
      <c r="L2" s="61"/>
      <c r="M2" s="61"/>
      <c r="N2" s="61"/>
    </row>
    <row r="3" spans="1:14" s="1" customFormat="1" x14ac:dyDescent="0.25">
      <c r="A3" s="83"/>
      <c r="B3" s="84"/>
      <c r="C3" s="61"/>
      <c r="D3" s="61"/>
      <c r="E3" s="63" t="str">
        <f>IF(E4=0," ",CHOOSE(WEEKDAY(E4,2),"L","M","X","J","V","S","D"))</f>
        <v>J</v>
      </c>
      <c r="F3" s="63" t="str">
        <f>IF(F4=0," ",CHOOSE(WEEKDAY(F4,2),"L","M","X","J","V","S","D"))</f>
        <v>V</v>
      </c>
      <c r="G3" s="63" t="str">
        <f>IF(G4=0," ",CHOOSE(WEEKDAY(G4,2),"L","M","X","J","V","S","D"))</f>
        <v>L</v>
      </c>
      <c r="H3" s="63" t="str">
        <f t="shared" ref="H3:N3" si="0">IF(H4=0," ",CHOOSE(WEEKDAY(H4,2),"L","M","X","J","V","S","D"))</f>
        <v>M</v>
      </c>
      <c r="I3" s="63" t="str">
        <f t="shared" si="0"/>
        <v>X</v>
      </c>
      <c r="J3" s="63" t="str">
        <f t="shared" si="0"/>
        <v>J</v>
      </c>
      <c r="K3" s="63" t="str">
        <f t="shared" si="0"/>
        <v>V</v>
      </c>
      <c r="L3" s="63" t="str">
        <f t="shared" si="0"/>
        <v>L</v>
      </c>
      <c r="M3" s="63" t="str">
        <f t="shared" si="0"/>
        <v>M</v>
      </c>
      <c r="N3" s="63" t="str">
        <f t="shared" si="0"/>
        <v>X</v>
      </c>
    </row>
    <row r="4" spans="1:14" s="1" customFormat="1" ht="35.25" x14ac:dyDescent="0.25">
      <c r="A4" s="85"/>
      <c r="B4" s="85"/>
      <c r="C4" s="64"/>
      <c r="D4" s="64"/>
      <c r="E4" s="65">
        <v>42278</v>
      </c>
      <c r="F4" s="65">
        <v>42279</v>
      </c>
      <c r="G4" s="65">
        <v>42282</v>
      </c>
      <c r="H4" s="65">
        <v>42283</v>
      </c>
      <c r="I4" s="65">
        <v>42284</v>
      </c>
      <c r="J4" s="65">
        <v>42285</v>
      </c>
      <c r="K4" s="65">
        <v>42286</v>
      </c>
      <c r="L4" s="65">
        <v>42289</v>
      </c>
      <c r="M4" s="65">
        <v>42290</v>
      </c>
      <c r="N4" s="65">
        <v>42291</v>
      </c>
    </row>
    <row r="5" spans="1:14" s="1" customFormat="1" x14ac:dyDescent="0.25">
      <c r="A5" s="64"/>
      <c r="B5" s="64"/>
      <c r="C5" s="64"/>
      <c r="D5" s="64"/>
      <c r="E5" s="66" t="str">
        <f ca="1">IF(AND(D4&lt;TODAY(),TODAY()&lt;(E4+1),E4&lt;&gt;""),"ACTUAL","")</f>
        <v/>
      </c>
      <c r="F5" s="66" t="str">
        <f ca="1">IF(AND(E4&lt;TODAY(),TODAY()&lt;(F4+1),F4&lt;&gt;""),"ACTUAL","")</f>
        <v/>
      </c>
      <c r="G5" s="66" t="str">
        <f ca="1">IF(AND(F4&lt;TODAY(),TODAY()&lt;(G4+1),G4&lt;&gt;""),"ACTUAL","")</f>
        <v/>
      </c>
      <c r="H5" s="66" t="str">
        <f t="shared" ref="H5:N5" ca="1" si="1">IF(AND(G4&lt;TODAY(),TODAY()&lt;(H4+1),H4&lt;&gt;""),"ACTUAL","")</f>
        <v/>
      </c>
      <c r="I5" s="66" t="str">
        <f t="shared" ca="1" si="1"/>
        <v/>
      </c>
      <c r="J5" s="66" t="str">
        <f t="shared" ca="1" si="1"/>
        <v/>
      </c>
      <c r="K5" s="66" t="str">
        <f t="shared" ca="1" si="1"/>
        <v/>
      </c>
      <c r="L5" s="66" t="str">
        <f t="shared" ca="1" si="1"/>
        <v/>
      </c>
      <c r="M5" s="66"/>
      <c r="N5" s="66" t="str">
        <f t="shared" ca="1" si="1"/>
        <v/>
      </c>
    </row>
    <row r="6" spans="1:14" s="1" customFormat="1" x14ac:dyDescent="0.25">
      <c r="A6" s="104" t="s">
        <v>89</v>
      </c>
      <c r="B6" s="105"/>
      <c r="C6" s="106"/>
      <c r="D6" s="68"/>
      <c r="E6" s="69">
        <f>SUM($E$10:E42)</f>
        <v>0</v>
      </c>
      <c r="F6" s="69">
        <f>SUM($E$7:F7)</f>
        <v>0</v>
      </c>
      <c r="G6" s="69">
        <f>SUM($E$7:G7)</f>
        <v>0</v>
      </c>
      <c r="H6" s="69">
        <f>SUM($E$7:H7)</f>
        <v>0</v>
      </c>
      <c r="I6" s="69">
        <f>SUM($E$7:I7)</f>
        <v>0</v>
      </c>
      <c r="J6" s="69">
        <f>SUM($E$7:J7)</f>
        <v>0</v>
      </c>
      <c r="K6" s="69">
        <f>SUM($E$7:K7)</f>
        <v>0</v>
      </c>
      <c r="L6" s="69">
        <f>SUM($E$7:L7)</f>
        <v>0</v>
      </c>
      <c r="M6" s="69">
        <f>SUM($E$7:M7)</f>
        <v>0</v>
      </c>
      <c r="N6" s="69">
        <f>SUM($E$7:N7)</f>
        <v>0</v>
      </c>
    </row>
    <row r="7" spans="1:14" s="1" customFormat="1" ht="15" customHeight="1" x14ac:dyDescent="0.25">
      <c r="A7" s="104" t="s">
        <v>80</v>
      </c>
      <c r="B7" s="105"/>
      <c r="C7" s="106"/>
      <c r="D7" s="70">
        <f>SUM(E7:N7)</f>
        <v>0</v>
      </c>
      <c r="E7" s="71">
        <f>SUM(E10:E42)</f>
        <v>0</v>
      </c>
      <c r="F7" s="71">
        <f t="shared" ref="F7:N7" si="2">SUM(F10:F42)</f>
        <v>0</v>
      </c>
      <c r="G7" s="71">
        <f t="shared" si="2"/>
        <v>0</v>
      </c>
      <c r="H7" s="71">
        <f t="shared" si="2"/>
        <v>0</v>
      </c>
      <c r="I7" s="71">
        <f t="shared" si="2"/>
        <v>0</v>
      </c>
      <c r="J7" s="71">
        <f t="shared" si="2"/>
        <v>0</v>
      </c>
      <c r="K7" s="71">
        <f t="shared" si="2"/>
        <v>0</v>
      </c>
      <c r="L7" s="71">
        <f t="shared" si="2"/>
        <v>0</v>
      </c>
      <c r="M7" s="71">
        <f t="shared" si="2"/>
        <v>0</v>
      </c>
      <c r="N7" s="71">
        <f t="shared" si="2"/>
        <v>0</v>
      </c>
    </row>
    <row r="9" spans="1:14" s="56" customFormat="1" x14ac:dyDescent="0.25">
      <c r="A9" s="57" t="s">
        <v>0</v>
      </c>
      <c r="B9" s="57" t="s">
        <v>1</v>
      </c>
      <c r="C9" s="57" t="s">
        <v>84</v>
      </c>
      <c r="D9" s="57" t="s">
        <v>2</v>
      </c>
      <c r="E9" s="110" t="s">
        <v>83</v>
      </c>
      <c r="F9" s="111"/>
      <c r="G9" s="111"/>
      <c r="H9" s="111"/>
      <c r="I9" s="111"/>
      <c r="J9" s="111"/>
      <c r="K9" s="111"/>
      <c r="L9" s="111"/>
      <c r="M9" s="111"/>
      <c r="N9" s="112"/>
    </row>
    <row r="10" spans="1:14" s="5" customFormat="1" x14ac:dyDescent="0.25">
      <c r="A10" s="5" t="s">
        <v>14</v>
      </c>
      <c r="B10" s="5" t="s">
        <v>14</v>
      </c>
      <c r="D10" s="7"/>
    </row>
    <row r="11" spans="1:14" s="5" customFormat="1" x14ac:dyDescent="0.25">
      <c r="A11" s="5" t="s">
        <v>15</v>
      </c>
      <c r="B11" s="5" t="s">
        <v>15</v>
      </c>
      <c r="D11" s="7"/>
    </row>
    <row r="12" spans="1:14" s="5" customFormat="1" x14ac:dyDescent="0.25">
      <c r="A12" s="5" t="s">
        <v>16</v>
      </c>
      <c r="B12" s="5" t="s">
        <v>16</v>
      </c>
      <c r="D12" s="7"/>
    </row>
    <row r="13" spans="1:14" s="5" customFormat="1" x14ac:dyDescent="0.25">
      <c r="A13" s="5" t="s">
        <v>17</v>
      </c>
      <c r="B13" s="5" t="s">
        <v>17</v>
      </c>
      <c r="D13" s="7"/>
    </row>
    <row r="14" spans="1:14" s="5" customFormat="1" x14ac:dyDescent="0.25">
      <c r="A14" s="5" t="s">
        <v>18</v>
      </c>
      <c r="B14" s="5" t="s">
        <v>18</v>
      </c>
      <c r="D14" s="7"/>
    </row>
    <row r="15" spans="1:14" s="5" customFormat="1" x14ac:dyDescent="0.25">
      <c r="A15" s="5" t="s">
        <v>19</v>
      </c>
      <c r="B15" s="5" t="s">
        <v>19</v>
      </c>
      <c r="D15" s="7"/>
    </row>
    <row r="16" spans="1:14" s="5" customFormat="1" x14ac:dyDescent="0.25">
      <c r="A16" s="5" t="s">
        <v>20</v>
      </c>
      <c r="B16" s="5" t="s">
        <v>20</v>
      </c>
      <c r="D16" s="7"/>
    </row>
    <row r="17" spans="1:13" s="5" customFormat="1" x14ac:dyDescent="0.25">
      <c r="A17" s="5" t="s">
        <v>21</v>
      </c>
      <c r="B17" s="5" t="s">
        <v>21</v>
      </c>
      <c r="D17" s="7"/>
    </row>
    <row r="18" spans="1:13" s="5" customFormat="1" x14ac:dyDescent="0.25">
      <c r="A18" s="5" t="s">
        <v>22</v>
      </c>
      <c r="B18" s="5" t="s">
        <v>22</v>
      </c>
      <c r="D18" s="7"/>
    </row>
    <row r="19" spans="1:13" s="5" customFormat="1" x14ac:dyDescent="0.25">
      <c r="A19" s="5" t="s">
        <v>23</v>
      </c>
      <c r="B19" s="5" t="s">
        <v>23</v>
      </c>
      <c r="D19" s="6"/>
    </row>
    <row r="20" spans="1:13" s="5" customFormat="1" x14ac:dyDescent="0.25">
      <c r="A20" s="5" t="s">
        <v>24</v>
      </c>
      <c r="B20" s="5" t="s">
        <v>24</v>
      </c>
      <c r="D20" s="6"/>
    </row>
    <row r="21" spans="1:13" s="5" customFormat="1" x14ac:dyDescent="0.25">
      <c r="A21" s="5" t="s">
        <v>25</v>
      </c>
      <c r="B21" s="5" t="s">
        <v>25</v>
      </c>
      <c r="D21" s="7"/>
    </row>
    <row r="22" spans="1:13" s="5" customFormat="1" x14ac:dyDescent="0.25">
      <c r="A22" s="5" t="s">
        <v>26</v>
      </c>
      <c r="B22" s="5" t="s">
        <v>26</v>
      </c>
      <c r="D22" s="7"/>
    </row>
    <row r="23" spans="1:13" s="5" customFormat="1" x14ac:dyDescent="0.25">
      <c r="A23" s="5" t="s">
        <v>27</v>
      </c>
      <c r="B23" s="5" t="s">
        <v>27</v>
      </c>
      <c r="D23" s="7"/>
    </row>
    <row r="24" spans="1:13" s="5" customFormat="1" x14ac:dyDescent="0.25">
      <c r="A24" s="5" t="s">
        <v>28</v>
      </c>
      <c r="B24" s="5" t="s">
        <v>28</v>
      </c>
      <c r="D24" s="7"/>
    </row>
    <row r="25" spans="1:13" s="5" customFormat="1" x14ac:dyDescent="0.25">
      <c r="A25" s="5" t="s">
        <v>29</v>
      </c>
      <c r="B25" s="5" t="s">
        <v>29</v>
      </c>
      <c r="D25" s="7"/>
    </row>
    <row r="26" spans="1:13" s="5" customFormat="1" x14ac:dyDescent="0.25">
      <c r="A26" s="5" t="s">
        <v>39</v>
      </c>
      <c r="B26" s="5" t="s">
        <v>39</v>
      </c>
      <c r="D26" s="7"/>
    </row>
    <row r="27" spans="1:13" s="5" customFormat="1" x14ac:dyDescent="0.25">
      <c r="A27" s="5" t="s">
        <v>40</v>
      </c>
      <c r="B27" s="5" t="s">
        <v>40</v>
      </c>
      <c r="D27" s="6"/>
    </row>
    <row r="28" spans="1:13" s="5" customFormat="1" x14ac:dyDescent="0.25">
      <c r="A28" s="5" t="s">
        <v>41</v>
      </c>
      <c r="B28" s="5" t="s">
        <v>41</v>
      </c>
      <c r="D28" s="6"/>
    </row>
    <row r="29" spans="1:13" s="5" customFormat="1" x14ac:dyDescent="0.25">
      <c r="A29" s="5" t="s">
        <v>30</v>
      </c>
      <c r="B29" s="5" t="s">
        <v>30</v>
      </c>
      <c r="D29" s="7"/>
    </row>
    <row r="30" spans="1:13" s="5" customFormat="1" x14ac:dyDescent="0.25">
      <c r="A30" s="5" t="s">
        <v>31</v>
      </c>
      <c r="B30" s="5" t="s">
        <v>31</v>
      </c>
      <c r="D30" s="7"/>
    </row>
    <row r="31" spans="1:13" s="5" customFormat="1" x14ac:dyDescent="0.25">
      <c r="A31" s="5" t="s">
        <v>32</v>
      </c>
      <c r="B31" s="5" t="s">
        <v>32</v>
      </c>
      <c r="D31" s="7"/>
    </row>
    <row r="32" spans="1:13" s="1" customFormat="1" x14ac:dyDescent="0.25">
      <c r="A32" s="5" t="s">
        <v>33</v>
      </c>
      <c r="B32" s="5" t="s">
        <v>33</v>
      </c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</row>
    <row r="33" spans="1:14" s="1" customFormat="1" x14ac:dyDescent="0.25">
      <c r="A33" s="5" t="s">
        <v>34</v>
      </c>
      <c r="B33" s="5" t="s">
        <v>34</v>
      </c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s="1" customFormat="1" x14ac:dyDescent="0.25">
      <c r="A34" s="5" t="s">
        <v>35</v>
      </c>
      <c r="B34" s="5" t="s">
        <v>35</v>
      </c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s="1" customFormat="1" x14ac:dyDescent="0.25">
      <c r="A35" s="5" t="s">
        <v>36</v>
      </c>
      <c r="B35" s="5" t="s">
        <v>36</v>
      </c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s="1" customFormat="1" x14ac:dyDescent="0.25">
      <c r="A36" s="1" t="s">
        <v>43</v>
      </c>
      <c r="B36" s="1" t="s">
        <v>43</v>
      </c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s="1" customFormat="1" x14ac:dyDescent="0.25">
      <c r="A37" s="1" t="s">
        <v>45</v>
      </c>
      <c r="B37" s="1" t="s">
        <v>45</v>
      </c>
      <c r="C37" s="5"/>
      <c r="D37" s="2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s="1" customFormat="1" x14ac:dyDescent="0.25">
      <c r="A38" s="1" t="s">
        <v>46</v>
      </c>
      <c r="B38" s="1" t="s">
        <v>46</v>
      </c>
      <c r="C38" s="5"/>
      <c r="D38" s="2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s="1" customFormat="1" x14ac:dyDescent="0.25">
      <c r="A39" s="1" t="s">
        <v>50</v>
      </c>
      <c r="B39" s="1" t="s">
        <v>50</v>
      </c>
      <c r="C39" s="5"/>
      <c r="D39" s="2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s="1" customFormat="1" x14ac:dyDescent="0.25">
      <c r="A40" s="1" t="s">
        <v>47</v>
      </c>
      <c r="B40" s="1" t="s">
        <v>47</v>
      </c>
      <c r="C40" s="5"/>
      <c r="D40" s="2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s="1" customFormat="1" x14ac:dyDescent="0.25">
      <c r="A41" s="1" t="s">
        <v>48</v>
      </c>
      <c r="B41" s="1" t="s">
        <v>48</v>
      </c>
      <c r="C41" s="5"/>
      <c r="D41" s="2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s="1" customFormat="1" x14ac:dyDescent="0.25">
      <c r="A42" s="1" t="s">
        <v>49</v>
      </c>
      <c r="B42" s="1" t="s">
        <v>49</v>
      </c>
      <c r="C42" s="5"/>
      <c r="D42" s="2"/>
      <c r="E42" s="5"/>
      <c r="F42" s="5"/>
      <c r="G42" s="5"/>
      <c r="H42" s="5"/>
      <c r="I42" s="5"/>
      <c r="J42" s="5"/>
      <c r="K42" s="5"/>
      <c r="L42" s="5"/>
      <c r="M42" s="5"/>
      <c r="N42" s="5"/>
    </row>
  </sheetData>
  <mergeCells count="3">
    <mergeCell ref="A6:C6"/>
    <mergeCell ref="A7:C7"/>
    <mergeCell ref="E9:N9"/>
  </mergeCells>
  <conditionalFormatting sqref="E3:N3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zoomScale="85" zoomScaleNormal="85" workbookViewId="0">
      <selection activeCell="N17" sqref="N17"/>
    </sheetView>
  </sheetViews>
  <sheetFormatPr baseColWidth="10" defaultRowHeight="15" outlineLevelRow="1" x14ac:dyDescent="0.25"/>
  <cols>
    <col min="1" max="1" width="25.85546875" customWidth="1"/>
    <col min="2" max="3" width="8.85546875" customWidth="1"/>
    <col min="4" max="4" width="7.140625" customWidth="1"/>
    <col min="5" max="5" width="9.7109375" style="81" customWidth="1"/>
    <col min="6" max="6" width="9.7109375" customWidth="1"/>
    <col min="7" max="7" width="10.42578125" customWidth="1"/>
    <col min="8" max="9" width="11.140625" customWidth="1"/>
    <col min="10" max="11" width="11.85546875" customWidth="1"/>
  </cols>
  <sheetData>
    <row r="2" spans="5:5" x14ac:dyDescent="0.25">
      <c r="E2"/>
    </row>
    <row r="3" spans="5:5" x14ac:dyDescent="0.25">
      <c r="E3"/>
    </row>
    <row r="9" spans="5:5" x14ac:dyDescent="0.25">
      <c r="E9"/>
    </row>
    <row r="12" spans="5:5" x14ac:dyDescent="0.25">
      <c r="E12"/>
    </row>
    <row r="14" spans="5:5" x14ac:dyDescent="0.25">
      <c r="E14"/>
    </row>
    <row r="26" spans="1:17" x14ac:dyDescent="0.25">
      <c r="A26" s="79" t="s">
        <v>85</v>
      </c>
      <c r="B26" s="79"/>
      <c r="C26" s="79"/>
      <c r="E26"/>
    </row>
    <row r="27" spans="1:17" ht="32.25" x14ac:dyDescent="0.25">
      <c r="A27" s="79" t="s">
        <v>86</v>
      </c>
      <c r="B27" s="80">
        <f>'Pila-Sprint1'!C2</f>
        <v>36.5</v>
      </c>
      <c r="C27" s="65">
        <v>42278</v>
      </c>
      <c r="D27" s="65">
        <v>42279</v>
      </c>
      <c r="E27" s="65">
        <v>42282</v>
      </c>
      <c r="F27" s="65">
        <v>42283</v>
      </c>
      <c r="G27" s="65">
        <v>42284</v>
      </c>
      <c r="H27" s="65">
        <v>42285</v>
      </c>
      <c r="I27" s="65">
        <v>42286</v>
      </c>
      <c r="J27" s="65">
        <v>42289</v>
      </c>
      <c r="K27" s="65">
        <v>42290</v>
      </c>
      <c r="L27" s="65">
        <v>42291</v>
      </c>
    </row>
    <row r="28" spans="1:17" x14ac:dyDescent="0.25">
      <c r="A28" s="79" t="s">
        <v>87</v>
      </c>
      <c r="B28" s="67"/>
      <c r="C28" s="67">
        <f>32/10</f>
        <v>3.2</v>
      </c>
      <c r="D28" s="67">
        <f t="shared" ref="D28:L28" si="0">32/10</f>
        <v>3.2</v>
      </c>
      <c r="E28" s="67">
        <f t="shared" si="0"/>
        <v>3.2</v>
      </c>
      <c r="F28" s="67">
        <f t="shared" si="0"/>
        <v>3.2</v>
      </c>
      <c r="G28" s="67">
        <f t="shared" si="0"/>
        <v>3.2</v>
      </c>
      <c r="H28" s="67">
        <f t="shared" si="0"/>
        <v>3.2</v>
      </c>
      <c r="I28" s="67">
        <f t="shared" si="0"/>
        <v>3.2</v>
      </c>
      <c r="J28" s="67">
        <f t="shared" si="0"/>
        <v>3.2</v>
      </c>
      <c r="K28" s="67">
        <f t="shared" si="0"/>
        <v>3.2</v>
      </c>
      <c r="L28" s="67">
        <f t="shared" si="0"/>
        <v>3.2</v>
      </c>
      <c r="M28" s="67"/>
      <c r="N28" s="67"/>
      <c r="O28" s="67"/>
      <c r="P28" s="67"/>
      <c r="Q28" s="67"/>
    </row>
    <row r="29" spans="1:17" outlineLevel="1" x14ac:dyDescent="0.25">
      <c r="A29" s="79" t="s">
        <v>88</v>
      </c>
      <c r="B29" s="67"/>
      <c r="C29" s="67">
        <f>B27</f>
        <v>36.5</v>
      </c>
      <c r="D29" s="67">
        <f>$B$27-SUM($C$28:D28)</f>
        <v>30.1</v>
      </c>
      <c r="E29" s="67">
        <f>$B$27-SUM($C$28:E28)</f>
        <v>26.9</v>
      </c>
      <c r="F29" s="67">
        <f>$B$27-SUM($C$28:F28)</f>
        <v>23.7</v>
      </c>
      <c r="G29" s="67">
        <f>$B$27-SUM($C$28:G28)</f>
        <v>20.5</v>
      </c>
      <c r="H29" s="67">
        <f>$B$27-SUM($C$28:H28)</f>
        <v>17.3</v>
      </c>
      <c r="I29" s="67">
        <f>$B$27-SUM($C$28:I28)</f>
        <v>14.100000000000001</v>
      </c>
      <c r="J29" s="67">
        <f>$B$27-SUM($C$28:J28)</f>
        <v>10.900000000000002</v>
      </c>
      <c r="K29" s="67">
        <f>$B$27-SUM($C$28:K28)</f>
        <v>7.7000000000000028</v>
      </c>
      <c r="L29" s="67">
        <f>$B$27-SUM($C$28:L28)</f>
        <v>4.5000000000000036</v>
      </c>
      <c r="M29" s="67"/>
      <c r="N29" s="67"/>
      <c r="O29" s="67"/>
      <c r="P29" s="67"/>
      <c r="Q29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Backlog Producto</vt:lpstr>
      <vt:lpstr>Pila-Sprint1</vt:lpstr>
      <vt:lpstr>Diario-Restante</vt:lpstr>
      <vt:lpstr>Diario-Realizado</vt:lpstr>
      <vt:lpstr>Burns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2016-11-22T16:28:11Z</dcterms:modified>
</cp:coreProperties>
</file>