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preall/Dropbox/Preall_Lab/Beyaz/SB05/"/>
    </mc:Choice>
  </mc:AlternateContent>
  <xr:revisionPtr revIDLastSave="0" documentId="8_{5BB5B40B-940E-FD49-8EEF-68E57B624BC7}" xr6:coauthVersionLast="36" xr6:coauthVersionMax="36" xr10:uidLastSave="{00000000-0000-0000-0000-000000000000}"/>
  <bookViews>
    <workbookView xWindow="2920" yWindow="3460" windowWidth="29720" windowHeight="12500" activeTab="1"/>
  </bookViews>
  <sheets>
    <sheet name="SB05_combined_metrics_summaries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L3" i="2" l="1"/>
  <c r="L4" i="2"/>
  <c r="L2" i="2"/>
  <c r="H3" i="2"/>
  <c r="H4" i="2"/>
  <c r="H2" i="2"/>
  <c r="F3" i="2" l="1"/>
  <c r="F4" i="2"/>
  <c r="F2" i="2"/>
  <c r="J2" i="2"/>
  <c r="I3" i="2"/>
  <c r="J3" i="2" s="1"/>
  <c r="I4" i="2"/>
  <c r="J4" i="2" s="1"/>
  <c r="I2" i="2"/>
  <c r="E5" i="2"/>
  <c r="E13" i="2"/>
  <c r="J5" i="2" l="1"/>
  <c r="K2" i="2" l="1"/>
  <c r="J6" i="2"/>
  <c r="K3" i="2"/>
  <c r="K4" i="2"/>
</calcChain>
</file>

<file path=xl/sharedStrings.xml><?xml version="1.0" encoding="utf-8"?>
<sst xmlns="http://schemas.openxmlformats.org/spreadsheetml/2006/main" count="44" uniqueCount="36">
  <si>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</si>
  <si>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</si>
  <si>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</si>
  <si>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</si>
  <si>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</si>
  <si>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</si>
  <si>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</si>
  <si>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</si>
  <si>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</si>
  <si>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</si>
  <si>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</si>
  <si>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</si>
  <si>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</si>
  <si>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</si>
  <si>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</si>
  <si>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</si>
  <si>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</si>
  <si>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</si>
  <si>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</si>
  <si>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</si>
  <si>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Beyaz_05_10x_Control</t>
  </si>
  <si>
    <t>Beyaz_05_10x_AA</t>
  </si>
  <si>
    <t>Beyaz_05_10x_PGE</t>
  </si>
  <si>
    <t>target reads per cell</t>
  </si>
  <si>
    <t>additional lanes</t>
  </si>
  <si>
    <t>additional reads</t>
  </si>
  <si>
    <t>total</t>
  </si>
  <si>
    <t>Sample</t>
  </si>
  <si>
    <t>add'l reads per cell needed</t>
  </si>
  <si>
    <t>add'l reads needed</t>
  </si>
  <si>
    <t>Lanes:</t>
  </si>
  <si>
    <t>Target % of lane(s)</t>
  </si>
  <si>
    <t>Observed % of lane</t>
  </si>
  <si>
    <t>expected % of lane</t>
  </si>
  <si>
    <t>Deviation</t>
  </si>
  <si>
    <t>Corr. Target % of lane(s)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</si>
</sst>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33" borderId="0" xfId="0" applyFill="1"/>
    <xf numFmtId="0" fontId="0" fillId="0" borderId="10" xfId="0" applyBorder="1" applyAlignment="1">
      <alignment horizontal="right"/>
    </xf>
    <xf numFmtId="0" fontId="0" fillId="0" borderId="11" xfId="0" applyBorder="1"/>
    <xf numFmtId="3" fontId="0" fillId="0" borderId="12" xfId="0" applyNumberFormat="1" applyBorder="1"/>
    <xf numFmtId="164" fontId="0" fillId="0" borderId="10" xfId="0" applyNumberFormat="1" applyBorder="1" applyAlignment="1">
      <alignment horizontal="right"/>
    </xf>
    <xf numFmtId="3" fontId="0" fillId="0" borderId="11" xfId="0" applyNumberFormat="1" applyBorder="1"/>
    <xf numFmtId="0" fontId="0" fillId="0" borderId="13" xfId="0" applyBorder="1"/>
    <xf numFmtId="3" fontId="0" fillId="0" borderId="0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165" fontId="0" fillId="34" borderId="14" xfId="0" applyNumberFormat="1" applyFill="1" applyBorder="1"/>
    <xf numFmtId="0" fontId="0" fillId="0" borderId="15" xfId="0" applyBorder="1"/>
    <xf numFmtId="3" fontId="0" fillId="0" borderId="16" xfId="0" applyNumberFormat="1" applyBorder="1"/>
    <xf numFmtId="165" fontId="0" fillId="0" borderId="16" xfId="0" applyNumberFormat="1" applyBorder="1"/>
    <xf numFmtId="164" fontId="0" fillId="0" borderId="16" xfId="0" applyNumberFormat="1" applyBorder="1"/>
    <xf numFmtId="165" fontId="0" fillId="34" borderId="17" xfId="0" applyNumberFormat="1" applyFill="1" applyBorder="1"/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34" borderId="2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E4"/>
    </sheetView>
  </sheetViews>
  <sheetFormatPr baseColWidth="10" defaultRowHeight="16"/>
  <cols>
    <col min="1" max="1" width="19.83203125" bestFit="1" customWidth="1"/>
    <col min="2" max="2" width="19.6640625" customWidth="1"/>
    <col min="4" max="4" width="16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s="1">
        <v>8638</v>
      </c>
      <c r="C2" s="1">
        <v>19941</v>
      </c>
      <c r="D2" s="1">
        <v>2019</v>
      </c>
      <c r="E2" s="1">
        <v>172255112</v>
      </c>
      <c r="F2" s="2">
        <v>0.97599999999999998</v>
      </c>
      <c r="G2" s="2">
        <v>0.184</v>
      </c>
      <c r="H2" s="2">
        <v>0.95799999999999996</v>
      </c>
      <c r="I2" s="2">
        <v>0.91200000000000003</v>
      </c>
      <c r="J2" s="2">
        <v>0.95299999999999996</v>
      </c>
      <c r="K2" s="2">
        <v>0.95299999999999996</v>
      </c>
      <c r="L2" s="2">
        <v>0.68300000000000005</v>
      </c>
      <c r="M2" s="2">
        <v>0.60599999999999998</v>
      </c>
      <c r="N2" s="2">
        <v>1.9E-2</v>
      </c>
      <c r="O2" s="2">
        <v>6.5000000000000002E-2</v>
      </c>
      <c r="P2" s="2">
        <v>0.52300000000000002</v>
      </c>
      <c r="Q2" s="2">
        <v>0.5</v>
      </c>
      <c r="R2" s="2">
        <v>1.4E-2</v>
      </c>
      <c r="S2" s="2">
        <v>0.93899999999999995</v>
      </c>
      <c r="T2" s="1">
        <v>17213</v>
      </c>
      <c r="U2" s="1">
        <v>7340</v>
      </c>
    </row>
    <row r="3" spans="1:21">
      <c r="A3" t="s">
        <v>21</v>
      </c>
      <c r="B3" s="1">
        <v>8314</v>
      </c>
      <c r="C3" s="1">
        <v>19735</v>
      </c>
      <c r="D3" s="1">
        <v>2291</v>
      </c>
      <c r="E3" s="1">
        <v>164079235</v>
      </c>
      <c r="F3" s="2">
        <v>0.97299999999999998</v>
      </c>
      <c r="G3" s="2">
        <v>0.16900000000000001</v>
      </c>
      <c r="H3" s="2">
        <v>0.95399999999999996</v>
      </c>
      <c r="I3" s="2">
        <v>0.90600000000000003</v>
      </c>
      <c r="J3" s="2">
        <v>0.95</v>
      </c>
      <c r="K3" s="2">
        <v>0.94899999999999995</v>
      </c>
      <c r="L3" s="2">
        <v>0.63100000000000001</v>
      </c>
      <c r="M3" s="2">
        <v>0.57299999999999995</v>
      </c>
      <c r="N3" s="2">
        <v>1.6E-2</v>
      </c>
      <c r="O3" s="2">
        <v>5.8000000000000003E-2</v>
      </c>
      <c r="P3" s="2">
        <v>0.499</v>
      </c>
      <c r="Q3" s="2">
        <v>0.47899999999999998</v>
      </c>
      <c r="R3" s="2">
        <v>1.0999999999999999E-2</v>
      </c>
      <c r="S3" s="2">
        <v>0.93100000000000005</v>
      </c>
      <c r="T3" s="1">
        <v>17043</v>
      </c>
      <c r="U3" s="1">
        <v>7201</v>
      </c>
    </row>
    <row r="4" spans="1:21">
      <c r="A4" t="s">
        <v>22</v>
      </c>
      <c r="B4" s="1">
        <v>8574</v>
      </c>
      <c r="C4" s="1">
        <v>16778</v>
      </c>
      <c r="D4" s="1">
        <v>2383</v>
      </c>
      <c r="E4" s="1">
        <v>143861943</v>
      </c>
      <c r="F4" s="2">
        <v>0.97699999999999998</v>
      </c>
      <c r="G4" s="2">
        <v>0.17100000000000001</v>
      </c>
      <c r="H4" s="2">
        <v>0.95799999999999996</v>
      </c>
      <c r="I4" s="2">
        <v>0.90700000000000003</v>
      </c>
      <c r="J4" s="2">
        <v>0.95599999999999996</v>
      </c>
      <c r="K4" s="2">
        <v>0.95199999999999996</v>
      </c>
      <c r="L4" s="2">
        <v>0.80400000000000005</v>
      </c>
      <c r="M4" s="2">
        <v>0.73499999999999999</v>
      </c>
      <c r="N4" s="2">
        <v>2.1000000000000001E-2</v>
      </c>
      <c r="O4" s="2">
        <v>8.2000000000000003E-2</v>
      </c>
      <c r="P4" s="2">
        <v>0.63200000000000001</v>
      </c>
      <c r="Q4" s="2">
        <v>0.60899999999999999</v>
      </c>
      <c r="R4" s="2">
        <v>1.2999999999999999E-2</v>
      </c>
      <c r="S4" s="2">
        <v>0.93600000000000005</v>
      </c>
      <c r="T4" s="1">
        <v>17350</v>
      </c>
      <c r="U4" s="1">
        <v>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12" sqref="H12"/>
    </sheetView>
  </sheetViews>
  <sheetFormatPr baseColWidth="10" defaultRowHeight="16"/>
  <cols>
    <col min="1" max="1" width="19.83203125" bestFit="1" customWidth="1"/>
    <col min="2" max="2" width="15.5" customWidth="1"/>
    <col min="3" max="3" width="13.1640625" customWidth="1"/>
    <col min="4" max="4" width="13.6640625" customWidth="1"/>
    <col min="5" max="5" width="15.5" bestFit="1" customWidth="1"/>
    <col min="6" max="7" width="12.5" customWidth="1"/>
    <col min="8" max="8" width="10" customWidth="1"/>
    <col min="9" max="9" width="14.1640625" customWidth="1"/>
    <col min="10" max="10" width="12.83203125" customWidth="1"/>
    <col min="11" max="11" width="10.83203125" customWidth="1"/>
  </cols>
  <sheetData>
    <row r="1" spans="1:12" ht="38" customHeight="1" thickBot="1">
      <c r="A1" s="19" t="s">
        <v>27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32</v>
      </c>
      <c r="G1" s="20" t="s">
        <v>33</v>
      </c>
      <c r="H1" s="20" t="s">
        <v>34</v>
      </c>
      <c r="I1" s="20" t="s">
        <v>28</v>
      </c>
      <c r="J1" s="20" t="s">
        <v>29</v>
      </c>
      <c r="K1" s="20" t="s">
        <v>31</v>
      </c>
      <c r="L1" s="21" t="s">
        <v>35</v>
      </c>
    </row>
    <row r="2" spans="1:12">
      <c r="A2" s="9" t="s">
        <v>20</v>
      </c>
      <c r="B2" s="10">
        <v>8638</v>
      </c>
      <c r="C2" s="10">
        <v>19941</v>
      </c>
      <c r="D2" s="10">
        <v>2019</v>
      </c>
      <c r="E2" s="10">
        <v>172255112</v>
      </c>
      <c r="F2" s="11">
        <f>E2/$E$5</f>
        <v>0.35871812337408937</v>
      </c>
      <c r="G2" s="11">
        <v>0.33333000000000002</v>
      </c>
      <c r="H2" s="11">
        <f>(F2-G2)/G2</f>
        <v>7.6165131773585804E-2</v>
      </c>
      <c r="I2" s="12">
        <f>$E$15-C2</f>
        <v>30059</v>
      </c>
      <c r="J2" s="10">
        <f>I2*B2</f>
        <v>259649642</v>
      </c>
      <c r="K2" s="11">
        <f>J2/$J$5</f>
        <v>0.3261445548015805</v>
      </c>
      <c r="L2" s="13">
        <f>K2/(1+H2)</f>
        <v>0.3030618119582395</v>
      </c>
    </row>
    <row r="3" spans="1:12">
      <c r="A3" s="9" t="s">
        <v>21</v>
      </c>
      <c r="B3" s="10">
        <v>8314</v>
      </c>
      <c r="C3" s="10">
        <v>19735</v>
      </c>
      <c r="D3" s="10">
        <v>2291</v>
      </c>
      <c r="E3" s="10">
        <v>164079235</v>
      </c>
      <c r="F3" s="11">
        <f t="shared" ref="F3:F4" si="0">E3/$E$5</f>
        <v>0.34169200890744073</v>
      </c>
      <c r="G3" s="11">
        <v>0.33333000000000002</v>
      </c>
      <c r="H3" s="11">
        <f t="shared" ref="H3:H4" si="1">(F3-G3)/G3</f>
        <v>2.5086277585097981E-2</v>
      </c>
      <c r="I3" s="12">
        <f>$E$15-C3</f>
        <v>30265</v>
      </c>
      <c r="J3" s="10">
        <f t="shared" ref="J3:J4" si="2">I3*B3</f>
        <v>251623210</v>
      </c>
      <c r="K3" s="11">
        <f t="shared" ref="K3:K4" si="3">J3/$J$5</f>
        <v>0.31606259562335387</v>
      </c>
      <c r="L3" s="13">
        <f t="shared" ref="L3:L4" si="4">K3/(1+H3)</f>
        <v>0.30832779887360828</v>
      </c>
    </row>
    <row r="4" spans="1:12" ht="17" thickBot="1">
      <c r="A4" s="14" t="s">
        <v>22</v>
      </c>
      <c r="B4" s="15">
        <v>8574</v>
      </c>
      <c r="C4" s="15">
        <v>16778</v>
      </c>
      <c r="D4" s="15">
        <v>2383</v>
      </c>
      <c r="E4" s="15">
        <v>143861943</v>
      </c>
      <c r="F4" s="16">
        <f t="shared" si="0"/>
        <v>0.2995898677184699</v>
      </c>
      <c r="G4" s="16">
        <v>0.33333000000000002</v>
      </c>
      <c r="H4" s="16">
        <f t="shared" si="1"/>
        <v>-0.10122140905868092</v>
      </c>
      <c r="I4" s="17">
        <f>$E$15-C4</f>
        <v>33222</v>
      </c>
      <c r="J4" s="15">
        <f t="shared" si="2"/>
        <v>284845428</v>
      </c>
      <c r="K4" s="16">
        <f t="shared" si="3"/>
        <v>0.35779284957506563</v>
      </c>
      <c r="L4" s="18">
        <f t="shared" si="4"/>
        <v>0.39808786410937752</v>
      </c>
    </row>
    <row r="5" spans="1:12">
      <c r="D5" s="4" t="s">
        <v>26</v>
      </c>
      <c r="E5" s="6">
        <f>SUM(E2:E4)</f>
        <v>480196290</v>
      </c>
      <c r="F5" s="6"/>
      <c r="G5" s="6"/>
      <c r="H5" s="6"/>
      <c r="I5" s="7" t="s">
        <v>26</v>
      </c>
      <c r="J5" s="8">
        <f>SUM(J2:J4)</f>
        <v>796118280</v>
      </c>
    </row>
    <row r="6" spans="1:12">
      <c r="I6" s="4" t="s">
        <v>30</v>
      </c>
      <c r="J6" s="5">
        <f>ROUND(J5/E13,0)</f>
        <v>2</v>
      </c>
    </row>
    <row r="12" spans="1:12">
      <c r="D12" s="3" t="s">
        <v>24</v>
      </c>
      <c r="E12" s="1">
        <v>1</v>
      </c>
      <c r="F12" s="1"/>
      <c r="G12" s="1"/>
      <c r="H12" s="1"/>
    </row>
    <row r="13" spans="1:12">
      <c r="D13" t="s">
        <v>25</v>
      </c>
      <c r="E13">
        <f>E12*420000000</f>
        <v>420000000</v>
      </c>
    </row>
    <row r="15" spans="1:12">
      <c r="D15" s="3" t="s">
        <v>23</v>
      </c>
      <c r="E1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SB05_combined_metrics_summaries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2019-08-20T16:06:53Z</dcterms:created>
  <dcterms:modified xsi:type="dcterms:W3CDTF">2019-08-20T16:06:53Z</dcterms:modified>
</cp:coreProperties>
</file>