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tables/table1.xml" ContentType="application/vnd.openxmlformats-officedocument.spreadsheetml.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timelines/timeline3.xml" ContentType="application/vnd.ms-excel.timelin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Zver\Desktop\Ira\Курси Excel Advanced\Курсовий проект\"/>
    </mc:Choice>
  </mc:AlternateContent>
  <xr:revisionPtr revIDLastSave="0" documentId="13_ncr:1_{4C04E4B0-E8A2-45DE-9584-E4C173BF528C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Параметры" sheetId="1" state="hidden" r:id="rId1"/>
    <sheet name="ОснПоказ" sheetId="3" r:id="rId2"/>
    <sheet name="АнализИзм" sheetId="5" r:id="rId3"/>
    <sheet name="Менеджеры" sheetId="6" r:id="rId4"/>
    <sheet name="Корреляция" sheetId="7" r:id="rId5"/>
  </sheets>
  <definedNames>
    <definedName name="ЗаголовокП">OFFSET(Параметры!$X$3,0,(Параметры!$R$4-1)*12+Параметры!$T$4,1,1)</definedName>
    <definedName name="ЗаголовокУ">OFFSET(Параметры!$X$3,0,(Параметры!$P$4-1)*12+Параметры!$T$4,1,1)</definedName>
    <definedName name="ЗаголовокХ">OFFSET(Параметры!$X$3,0,(Параметры!$N$4-1)*12+Параметры!$T$4,1,1)</definedName>
    <definedName name="_xlnm.Print_Area" localSheetId="2">АнализИзм!$A$1:$M$117</definedName>
    <definedName name="_xlnm.Print_Area" localSheetId="3">Менеджеры!$A$1:$M$117</definedName>
    <definedName name="_xlnm.Print_Area" localSheetId="1">ОснПоказ!$A$1:$M$116</definedName>
    <definedName name="Параметры" localSheetId="2">Таблиця1[#All]</definedName>
    <definedName name="Параметры" localSheetId="3">Таблиця1[#All]</definedName>
    <definedName name="Параметры">Таблиця1[#All]</definedName>
    <definedName name="ПДОсьУ" localSheetId="0">OFFSET(Параметры!$X$4,1,(Параметры!$P$4-1)*12+Параметры!$T$4,12,1)</definedName>
    <definedName name="ПДОсьХ" localSheetId="0">OFFSET(Параметры!$X$4,1,(Параметры!$N$4-1)*12+Параметры!$T$4,12,1)</definedName>
    <definedName name="ПДПузырьки" localSheetId="0">OFFSET(Параметры!$X$4,1,(Параметры!$R$4-1)*12+Параметры!$T$4,12,1)</definedName>
    <definedName name="Роздільник_Бренд">#N/A</definedName>
    <definedName name="Роздільник_Категория_товара">#N/A</definedName>
    <definedName name="Роздільник_Категория_товара1">#N/A</definedName>
    <definedName name="Роздільник_Категория_товара11">#N/A</definedName>
    <definedName name="Роздільник_Область">#N/A</definedName>
    <definedName name="Роздільник_Область1">#N/A</definedName>
    <definedName name="Роздільник_Регион">#N/A</definedName>
    <definedName name="Роздільник_Регион1">#N/A</definedName>
    <definedName name="Роздільник_Регион11">#N/A</definedName>
    <definedName name="Роздільник_ТипКлиента">#N/A</definedName>
    <definedName name="Роздільник_ТипКлиента1">#N/A</definedName>
    <definedName name="Роздільник_ТипКлиента11">#N/A</definedName>
    <definedName name="Роздільник_ФорматРозницы">#N/A</definedName>
    <definedName name="Роздільник_ФорматРозницы1">#N/A</definedName>
    <definedName name="Роздільник_ФорматРозницы11">#N/A</definedName>
    <definedName name="Часова_шкала_Початок_місяця">#N/A</definedName>
    <definedName name="Часова_шкала_Початок_місяця1">#N/A</definedName>
    <definedName name="Часова_шкала_Початок_місяця11">#N/A</definedName>
  </definedNames>
  <calcPr calcId="191029"/>
  <pivotCaches>
    <pivotCache cacheId="2782" r:id="rId6"/>
    <pivotCache cacheId="2822" r:id="rId7"/>
    <pivotCache cacheId="2825" r:id="rId8"/>
    <pivotCache cacheId="2828" r:id="rId9"/>
    <pivotCache cacheId="2831" r:id="rId10"/>
    <pivotCache cacheId="2834" r:id="rId11"/>
    <pivotCache cacheId="2837" r:id="rId12"/>
    <pivotCache cacheId="2840" r:id="rId13"/>
    <pivotCache cacheId="2843" r:id="rId14"/>
    <pivotCache cacheId="2846" r:id="rId15"/>
    <pivotCache cacheId="2873" r:id="rId16"/>
    <pivotCache cacheId="2938" r:id="rId17"/>
    <pivotCache cacheId="2968" r:id="rId18"/>
    <pivotCache cacheId="3028" r:id="rId19"/>
  </pivotCaches>
  <extLst>
    <ext xmlns:x14="http://schemas.microsoft.com/office/spreadsheetml/2009/9/main" uri="{876F7934-8845-4945-9796-88D515C7AA90}">
      <x14:pivotCaches>
        <pivotCache cacheId="2744" r:id="rId20"/>
        <pivotCache cacheId="2785" r:id="rId21"/>
        <pivotCache cacheId="2820" r:id="rId22"/>
      </x14:pivotCaches>
    </ex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  <x14:slicerCache r:id="rId33"/>
        <x14:slicerCache r:id="rId34"/>
        <x14:slicerCache r:id="rId35"/>
        <x14:slicerCache r:id="rId36"/>
        <x14:slicerCache r:id="rId3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2746" r:id="rId38"/>
        <pivotCache cacheId="2749" r:id="rId39"/>
        <pivotCache cacheId="2752" r:id="rId40"/>
        <pivotCache cacheId="2755" r:id="rId41"/>
        <pivotCache cacheId="2758" r:id="rId42"/>
        <pivotCache cacheId="2761" r:id="rId43"/>
        <pivotCache cacheId="2764" r:id="rId44"/>
        <pivotCache cacheId="2767" r:id="rId45"/>
        <pivotCache cacheId="2770" r:id="rId46"/>
        <pivotCache cacheId="2773" r:id="rId47"/>
        <pivotCache cacheId="2776" r:id="rId48"/>
        <pivotCache cacheId="2779" r:id="rId49"/>
        <pivotCache cacheId="2849" r:id="rId50"/>
        <pivotCache cacheId="2852" r:id="rId51"/>
        <pivotCache cacheId="2855" r:id="rId52"/>
        <pivotCache cacheId="2858" r:id="rId53"/>
        <pivotCache cacheId="2861" r:id="rId54"/>
        <pivotCache cacheId="2864" r:id="rId55"/>
        <pivotCache cacheId="2867" r:id="rId56"/>
        <pivotCache cacheId="2870" r:id="rId57"/>
        <pivotCache cacheId="3001" r:id="rId58"/>
        <pivotCache cacheId="3004" r:id="rId59"/>
        <pivotCache cacheId="3007" r:id="rId60"/>
        <pivotCache cacheId="3010" r:id="rId61"/>
        <pivotCache cacheId="3013" r:id="rId62"/>
        <pivotCache cacheId="3016" r:id="rId63"/>
        <pivotCache cacheId="3019" r:id="rId64"/>
        <pivotCache cacheId="3022" r:id="rId65"/>
        <pivotCache cacheId="3025" r:id="rId66"/>
      </x15:pivotCaches>
    </ext>
    <ext xmlns:x15="http://schemas.microsoft.com/office/spreadsheetml/2010/11/main" uri="{983426D0-5260-488c-9760-48F4B6AC55F4}">
      <x15:pivotTableReferences>
        <x15:pivotTableReference r:id="rId67"/>
        <x15:pivotTableReference r:id="rId68"/>
        <x15:pivotTableReference r:id="rId69"/>
        <x15:pivotTableReference r:id="rId70"/>
        <x15:pivotTableReference r:id="rId71"/>
        <x15:pivotTableReference r:id="rId72"/>
        <x15:pivotTableReference r:id="rId73"/>
        <x15:pivotTableReference r:id="rId74"/>
        <x15:pivotTableReference r:id="rId75"/>
        <x15:pivotTableReference r:id="rId76"/>
        <x15:pivotTableReference r:id="rId77"/>
        <x15:pivotTableReference r:id="rId78"/>
        <x15:pivotTableReference r:id="rId79"/>
        <x15:pivotTableReference r:id="rId80"/>
        <x15:pivotTableReference r:id="rId81"/>
        <x15:pivotTableReference r:id="rId82"/>
        <x15:pivotTableReference r:id="rId83"/>
        <x15:pivotTableReference r:id="rId84"/>
        <x15:pivotTableReference r:id="rId85"/>
        <x15:pivotTableReference r:id="rId86"/>
        <x15:pivotTableReference r:id="rId87"/>
        <x15:pivotTableReference r:id="rId88"/>
        <x15:pivotTableReference r:id="rId89"/>
        <x15:pivotTableReference r:id="rId90"/>
        <x15:pivotTableReference r:id="rId91"/>
        <x15:pivotTableReference r:id="rId92"/>
        <x15:pivotTableReference r:id="rId93"/>
        <x15:pivotTableReference r:id="rId94"/>
        <x15:pivotTableReference r:id="rId95"/>
      </x15:pivotTableReferences>
    </ext>
    <ext xmlns:x15="http://schemas.microsoft.com/office/spreadsheetml/2010/11/main" uri="{A2CB5862-8E78-49c6-8D9D-AF26E26ADB89}">
      <x15:timelineCachePivotCaches>
        <pivotCache cacheId="2745" r:id="rId96"/>
        <pivotCache cacheId="2786" r:id="rId97"/>
        <pivotCache cacheId="2821" r:id="rId98"/>
      </x15:timelineCachePivotCaches>
    </ext>
    <ext xmlns:x15="http://schemas.microsoft.com/office/spreadsheetml/2010/11/main" uri="{D0CA8CA8-9F24-4464-BF8E-62219DCF47F9}">
      <x15:timelineCacheRefs>
        <x15:timelineCacheRef r:id="rId99"/>
        <x15:timelineCacheRef r:id="rId100"/>
        <x15:timelineCacheRef r:id="rId101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_35be1efa-fe52-46b2-9194-6c919e7feacd" name="Calendar" connection="Запит – Calendar"/>
          <x15:modelTable id="Customers_b2da08a5-197c-42e5-9fde-89fee86fe874" name="Customers" connection="Запит – Customers"/>
          <x15:modelTable id="Managers_fc8b0a15-62ab-4af4-99ff-84c1ce54b592" name="Managers" connection="Запит – Managers"/>
          <x15:modelTable id="Products_d5854e18-0d3a-4a96-91da-c4a3acac7aaa" name="Products" connection="Запит – Products"/>
          <x15:modelTable id="ProductPrices_d6b08167-088c-4bdb-9c74-56b61f206bc0" name="ProductPrices" connection="Запит – ProductPrices"/>
          <x15:modelTable id="Sales_b1fa0de6-3349-4c9e-af61-b51804352a0c" name="Sales" connection="Запит – Sales"/>
        </x15:modelTables>
        <x15:modelRelationships>
          <x15:modelRelationship fromTable="Customers" fromColumn="КодМенеджера" toTable="Managers" toColumn="КодМенеджера"/>
          <x15:modelRelationship fromTable="ProductPrices" fromColumn="CalendarID" toTable="Calendar" toColumn="CalendarID"/>
          <x15:modelRelationship fromTable="ProductPrices" fromColumn="КодПродукта" toTable="Products" toColumn="КодПродукта"/>
          <x15:modelRelationship fromTable="Sales" fromColumn="CalendarID" toTable="Calendar" toColumn="CalendarID"/>
          <x15:modelRelationship fromTable="Sales" fromColumn="КолПродукта" toTable="Products" toColumn="КодПродукта"/>
          <x15:modelRelationship fromTable="Sales" fromColumn="КодКлиента" toTable="Customers" toColumn="КодКлиента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Calendar" columnName="Початок місяця" columnId="Початок місяця">
                <x16:calculatedTimeColumn columnName="Початок місяця (рік)" columnId="Початок місяця (рік)" contentType="years" isSelected="1"/>
                <x16:calculatedTimeColumn columnName="Початок місяця (квартал)" columnId="Початок місяця (квартал)" contentType="quarters" isSelected="1"/>
                <x16:calculatedTimeColumn columnName="Початок місяця (індекс місяця)" columnId="Початок місяця (індекс місяця)" contentType="monthsindex" isSelected="1"/>
                <x16:calculatedTimeColumn columnName="Початок місяця (місяць)" columnId="Початок місяця (місяць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7" i="7" l="1" a="1"/>
  <c r="S17" i="7" s="1"/>
  <c r="C40" i="7" a="1"/>
  <c r="C40" i="7" s="1"/>
  <c r="B17" i="7" a="1"/>
  <c r="B17" i="7" s="1"/>
  <c r="R22" i="1"/>
  <c r="P22" i="1"/>
  <c r="N22" i="1"/>
  <c r="N8" i="1" a="1"/>
  <c r="N8" i="1" s="1"/>
  <c r="R8" i="1" a="1"/>
  <c r="R8" i="1" s="1"/>
  <c r="P8" i="1" a="1"/>
  <c r="P8" i="1" s="1"/>
  <c r="V2" i="1" a="1"/>
  <c r="V2" i="1" s="1"/>
  <c r="B20" i="3" l="1"/>
  <c r="D20" i="3"/>
  <c r="J20" i="3"/>
  <c r="H20" i="3"/>
  <c r="F20" i="3"/>
  <c r="L20" i="3"/>
  <c r="L20" i="6"/>
  <c r="J20" i="6"/>
  <c r="H20" i="6"/>
  <c r="F20" i="6"/>
  <c r="D20" i="6"/>
  <c r="B20" i="6"/>
  <c r="L20" i="5"/>
  <c r="D20" i="5"/>
  <c r="B20" i="5"/>
  <c r="J20" i="5"/>
  <c r="H20" i="5"/>
  <c r="F20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F8D48C-D863-4D94-8E2E-1AA908658864}" keepAlive="1" name="ThisWorkbookDataModel" description="Модель дани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EF7E42-8030-48D1-953A-C11EA3C3E992}" name="Запит – Calendar" description="Підключення до запита &quot;Calendar&quot; у книзі." type="100" refreshedVersion="7" minRefreshableVersion="5">
    <extLst>
      <ext xmlns:x15="http://schemas.microsoft.com/office/spreadsheetml/2010/11/main" uri="{DE250136-89BD-433C-8126-D09CA5730AF9}">
        <x15:connection id="8bcf20f7-8186-4793-9692-41232fb27af2"/>
      </ext>
    </extLst>
  </connection>
  <connection id="3" xr16:uid="{C394AD07-178E-4CD3-9A05-C5CBA7921BC5}" name="Запит – Customers" description="Підключення до запита &quot;Customers&quot; у книзі." type="100" refreshedVersion="7" minRefreshableVersion="5">
    <extLst>
      <ext xmlns:x15="http://schemas.microsoft.com/office/spreadsheetml/2010/11/main" uri="{DE250136-89BD-433C-8126-D09CA5730AF9}">
        <x15:connection id="44443d5a-2680-4a8f-825a-8c69e2bbca44"/>
      </ext>
    </extLst>
  </connection>
  <connection id="4" xr16:uid="{D7EE4ABC-20CF-4B95-A8AE-C0F676D89082}" keepAlive="1" name="Запит – FNGetParameter" description="Підключення до запита &quot;FNGetParameter&quot; у книзі." type="5" refreshedVersion="0" background="1">
    <dbPr connection="Provider=Microsoft.Mashup.OleDb.1;Data Source=$Workbook$;Location=FNGetParameter;Extended Properties=&quot;&quot;" command="SELECT * FROM [FNGetParameter]"/>
  </connection>
  <connection id="5" xr16:uid="{9A8853E7-6AFB-43A0-A6FC-FEF4426AE712}" keepAlive="1" name="Запит – FNShipmentCl" description="Підключення до запита &quot;FNShipmentCl&quot; у книзі." type="5" refreshedVersion="0" background="1">
    <dbPr connection="Provider=Microsoft.Mashup.OleDb.1;Data Source=$Workbook$;Location=FNShipmentCl;Extended Properties=&quot;&quot;" command="SELECT * FROM [FNShipmentCl]"/>
  </connection>
  <connection id="6" xr16:uid="{F7D6677A-1317-41A2-9C22-D18F28FB854B}" keepAlive="1" name="Запит – Functions" description="Підключення до запита &quot;Functions&quot; у книзі." type="5" refreshedVersion="0" background="1">
    <dbPr connection="Provider=Microsoft.Mashup.OleDb.1;Data Source=$Workbook$;Location=Functions;Extended Properties=&quot;&quot;" command="SELECT * FROM [Functions]"/>
  </connection>
  <connection id="7" xr16:uid="{BA9C757B-E0AB-4DEA-BB39-5058DAE6CD1B}" name="Запит – Managers" description="Підключення до запита &quot;Managers&quot; у книзі." type="100" refreshedVersion="7" minRefreshableVersion="5">
    <extLst>
      <ext xmlns:x15="http://schemas.microsoft.com/office/spreadsheetml/2010/11/main" uri="{DE250136-89BD-433C-8126-D09CA5730AF9}">
        <x15:connection id="ba6737c9-c766-4cb0-bf52-40e881b8fa35"/>
      </ext>
    </extLst>
  </connection>
  <connection id="8" xr16:uid="{F52836F8-D550-489F-A49F-F6BE1BE16F0D}" name="Запит – ProductPrices" description="Підключення до запита &quot;ProductPrices&quot; у книзі." type="100" refreshedVersion="7" minRefreshableVersion="5">
    <extLst>
      <ext xmlns:x15="http://schemas.microsoft.com/office/spreadsheetml/2010/11/main" uri="{DE250136-89BD-433C-8126-D09CA5730AF9}">
        <x15:connection id="21768a2a-f77c-46ec-8e6b-aa11f0a8b899"/>
      </ext>
    </extLst>
  </connection>
  <connection id="9" xr16:uid="{8A46DE43-F880-45CB-AFE2-C2567CFAFE5E}" name="Запит – Products" description="Підключення до запита &quot;Products&quot; у книзі." type="100" refreshedVersion="7" minRefreshableVersion="5">
    <extLst>
      <ext xmlns:x15="http://schemas.microsoft.com/office/spreadsheetml/2010/11/main" uri="{DE250136-89BD-433C-8126-D09CA5730AF9}">
        <x15:connection id="199970a7-539e-48c4-8b3c-a180e6fa41a8"/>
      </ext>
    </extLst>
  </connection>
  <connection id="10" xr16:uid="{8861596E-81E9-4B98-81B2-2649B91CF00E}" name="Запит – Sales" description="Підключення до запита &quot;Sales&quot; у книзі." type="100" refreshedVersion="7" minRefreshableVersion="5">
    <extLst>
      <ext xmlns:x15="http://schemas.microsoft.com/office/spreadsheetml/2010/11/main" uri="{DE250136-89BD-433C-8126-D09CA5730AF9}">
        <x15:connection id="1391cb96-0def-49f0-92e7-308dabcc0282"/>
      </ext>
    </extLst>
  </connection>
  <connection id="11" xr16:uid="{0247ED70-17D9-4E8C-9F31-6904FABC9E73}" keepAlive="1" name="Запит – SalesПромжуточный" description="Підключення до запита &quot;SalesПромжуточный&quot; у книзі." type="5" refreshedVersion="0" background="1">
    <dbPr connection="Provider=Microsoft.Mashup.OleDb.1;Data Source=$Workbook$;Location=SalesПромжуточный;Extended Properties=&quot;&quot;" command="SELECT * FROM [SalesПромжуточный]"/>
  </connection>
  <connection id="12" xr16:uid="{F8839859-66CC-4918-A3DF-0CF4E73026AF}" keepAlive="1" name="Запит – ДебиторскаяЗадолженность" description="Підключення до запита &quot;ДебиторскаяЗадолженность&quot; у книзі." type="5" refreshedVersion="0" background="1">
    <dbPr connection="Provider=Microsoft.Mashup.OleDb.1;Data Source=$Workbook$;Location=ДебиторскаяЗадолженность;Extended Properties=&quot;&quot;" command="SELECT * FROM [ДебиторскаяЗадолженность]"/>
  </connection>
  <connection id="13" xr16:uid="{4DFBC1B2-339F-4685-BECC-287FB2C2BF16}" keepAlive="1" name="Запит – Закупка_Цена" description="Підключення до запита &quot;Закупка_Цена&quot; у книзі." type="5" refreshedVersion="0" background="1">
    <dbPr connection="Provider=Microsoft.Mashup.OleDb.1;Data Source=$Workbook$;Location=Закупка_Цена;Extended Properties=&quot;&quot;" command="SELECT * FROM [Закупка_Цена]"/>
  </connection>
  <connection id="14" xr16:uid="{7659434C-45D7-4AFD-88D6-47D19B17EED9}" keepAlive="1" name="Запит – ЗарплатаМенеджер" description="Підключення до запита &quot;ЗарплатаМенеджер&quot; у книзі." type="5" refreshedVersion="0" background="1">
    <dbPr connection="Provider=Microsoft.Mashup.OleDb.1;Data Source=$Workbook$;Location=ЗарплатаМенеджер;Extended Properties=&quot;&quot;" command="SELECT * FROM [ЗарплатаМенеджер]"/>
  </connection>
  <connection id="15" xr16:uid="{64486DF7-F029-464E-B61F-9F1E06CEA263}" keepAlive="1" name="Запит – ОтгрузкаМесяцКлиент" description="Підключення до запита &quot;ОтгрузкаМесяцКлиент&quot; у книзі." type="5" refreshedVersion="0" background="1">
    <dbPr connection="Provider=Microsoft.Mashup.OleDb.1;Data Source=$Workbook$;Location=ОтгрузкаМесяцКлиент;Extended Properties=&quot;&quot;" command="SELECT * FROM [ОтгрузкаМесяцКлиент]"/>
  </connection>
  <connection id="16" xr16:uid="{A0EF067E-9424-46B1-9224-D540FDE190F0}" keepAlive="1" name="Запит – ОтгрузкаМесяцМенеджер" description="Підключення до запита &quot;ОтгрузкаМесяцМенеджер&quot; у книзі." type="5" refreshedVersion="0" background="1">
    <dbPr connection="Provider=Microsoft.Mashup.OleDb.1;Data Source=$Workbook$;Location=ОтгрузкаМесяцМенеджер;Extended Properties=&quot;&quot;" command="SELECT * FROM [ОтгрузкаМесяцМенеджер]"/>
  </connection>
  <connection id="17" xr16:uid="{91BADF1C-AC19-4567-86DF-C48296899966}" keepAlive="1" name="Запит – ОтгрузкиКлиентам" description="Підключення до запита &quot;ОтгрузкиКлиентам&quot; у книзі." type="5" refreshedVersion="0" background="1">
    <dbPr connection="Provider=Microsoft.Mashup.OleDb.1;Data Source=$Workbook$;Location=ОтгрузкиКлиентам;Extended Properties=&quot;&quot;" command="SELECT * FROM [ОтгрузкиКлиентам]"/>
  </connection>
  <connection id="18" xr16:uid="{768010E8-110B-49D2-93CC-4DE4B01DEF44}" keepAlive="1" name="Запит – ОтгрузкиМесМенТипКл" description="Підключення до запита &quot;ОтгрузкиМесМенТипКл&quot; у книзі." type="5" refreshedVersion="0" background="1" saveData="1">
    <dbPr connection="Provider=Microsoft.Mashup.OleDb.1;Data Source=$Workbook$;Location=ОтгрузкиМесМенТипКл;Extended Properties=&quot;&quot;" command="SELECT * FROM [ОтгрузкиМесМенТипКл]"/>
  </connection>
  <connection id="19" xr16:uid="{F4FCD77F-F049-409D-BD9D-CAFFB7F5AC60}" keepAlive="1" name="Запит – План_Продаж" description="Підключення до запита &quot;План_Продаж&quot; у книзі." type="5" refreshedVersion="0" background="1">
    <dbPr connection="Provider=Microsoft.Mashup.OleDb.1;Data Source=$Workbook$;Location=План_Продаж;Extended Properties=&quot;&quot;" command="SELECT * FROM [План_Продаж]"/>
  </connection>
  <connection id="20" xr16:uid="{5CF900C4-F800-4CF8-9E5C-3903BC434697}" keepAlive="1" name="Запит – ПрайсЛисты" description="Підключення до запита &quot;ПрайсЛисты&quot; у книзі." type="5" refreshedVersion="0" background="1">
    <dbPr connection="Provider=Microsoft.Mashup.OleDb.1;Data Source=$Workbook$;Location=ПрайсЛисты;Extended Properties=&quot;&quot;" command="SELECT * FROM [ПрайсЛисты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<sst xmlns="http://schemas.openxmlformats.org/spreadsheetml/2006/main" count="393" uniqueCount="135">
  <si>
    <t>Параметр</t>
  </si>
  <si>
    <t>Значение</t>
  </si>
  <si>
    <t>Start Date</t>
  </si>
  <si>
    <t>End Date</t>
  </si>
  <si>
    <t>File Path</t>
  </si>
  <si>
    <t>Позначки рядків</t>
  </si>
  <si>
    <t>ДебЗадолжДень</t>
  </si>
  <si>
    <t>Житомирская-Аптека-03</t>
  </si>
  <si>
    <t>Запорожская-Супермаркет-08</t>
  </si>
  <si>
    <t>Кировоградская-Аптека-03</t>
  </si>
  <si>
    <t>Крым-Супермаркет-08</t>
  </si>
  <si>
    <t>Одесская-Рынок-05</t>
  </si>
  <si>
    <t>Одесская-Супермаркет-06</t>
  </si>
  <si>
    <t>Ровенская-Аптека-04</t>
  </si>
  <si>
    <t>Тернопольская-Рынок-04</t>
  </si>
  <si>
    <t>Харьковская-Супермаркет-06</t>
  </si>
  <si>
    <t>Херсонская-Аптека-04</t>
  </si>
  <si>
    <t>Херсонская-Опт-03</t>
  </si>
  <si>
    <t>Черниговская-Рынок-03</t>
  </si>
  <si>
    <t>Черновицкая-Рынок-02</t>
  </si>
  <si>
    <t>Черновицкая-Рынок-05</t>
  </si>
  <si>
    <t>Черновицкая-Смешанный-02</t>
  </si>
  <si>
    <t>Продажи_шт</t>
  </si>
  <si>
    <t>ОТГРУЗКИ, ГРН</t>
  </si>
  <si>
    <t>ОТГРУЗКИ, ШТ</t>
  </si>
  <si>
    <t>СКИДКА КЛИЕНТАМ</t>
  </si>
  <si>
    <t>НАЦЕНКА</t>
  </si>
  <si>
    <t>МАРЖА, ГРН</t>
  </si>
  <si>
    <t>ДЕБИТОРКА, ДНИ</t>
  </si>
  <si>
    <t>ДИНАМИКА И СТРУКТУРА ПРОДАЖ</t>
  </si>
  <si>
    <t>Продажи_грн</t>
  </si>
  <si>
    <t>Скидка</t>
  </si>
  <si>
    <t>Наценка</t>
  </si>
  <si>
    <t>Маржа</t>
  </si>
  <si>
    <t>МАРЖА, НАЦЕНКА И ДЕБИТОРСКАЯ ЗАДОЛЖЕННОСТЬ</t>
  </si>
  <si>
    <t>ДЕБИТОРКА В ДНЯХ</t>
  </si>
  <si>
    <t>ТОП-5 МЕНЕДЖЕРОВ, КЛИЕНТОВ И ПРОДУКТОВ</t>
  </si>
  <si>
    <t>ПРОДАЖИ, ГРН</t>
  </si>
  <si>
    <t>Безкровный Вадим</t>
  </si>
  <si>
    <t>Белоусов Михаил</t>
  </si>
  <si>
    <t>Вдовицкая Алена</t>
  </si>
  <si>
    <t>Гудошин Остап</t>
  </si>
  <si>
    <t>Елькин Виктор</t>
  </si>
  <si>
    <t>Лесков Станислав</t>
  </si>
  <si>
    <t>Маличенко Владимир</t>
  </si>
  <si>
    <t>Мельникова Елизавета</t>
  </si>
  <si>
    <t>Рокитов Семен</t>
  </si>
  <si>
    <t>Черняев Антон</t>
  </si>
  <si>
    <t>МЕНЕДЖЕРЫ</t>
  </si>
  <si>
    <t>КЛИЕНТЫ</t>
  </si>
  <si>
    <t>ПРОДУКТЫ</t>
  </si>
  <si>
    <t>Итог</t>
  </si>
  <si>
    <t>BRIGHT POWDER - порошок 200г</t>
  </si>
  <si>
    <t>EASE EXTREME DEO - два продукта</t>
  </si>
  <si>
    <t>EASE UNI DEO - в пластике особый 50г</t>
  </si>
  <si>
    <t>EASE UNI DEO - в стекле нежный 50г</t>
  </si>
  <si>
    <t>EASE UNI DEO - в стекле особый 50г</t>
  </si>
  <si>
    <t>EASE UNI DEO - твердый нежный 50г</t>
  </si>
  <si>
    <t>EASE UNI GEL - нежный 100мл</t>
  </si>
  <si>
    <t>PALE POWDER - натуральный 100г</t>
  </si>
  <si>
    <t>PALE POWDER - особый 100г</t>
  </si>
  <si>
    <t>PALE POWDER - универсальный 100г</t>
  </si>
  <si>
    <t>SHAKE POWDER - натуральный 250г</t>
  </si>
  <si>
    <t>SHAKE POWDER - универсальный 250г</t>
  </si>
  <si>
    <t>ДЕБИТОРСКАЯ ЗАДОЛЖЕННОСТЬ, ДНИ</t>
  </si>
  <si>
    <t>Значення</t>
  </si>
  <si>
    <t>ИЗМЕНЕНИЕ %</t>
  </si>
  <si>
    <t>ИЗМЕНЕНИЕ ПП</t>
  </si>
  <si>
    <t>ПриростПродажГрн</t>
  </si>
  <si>
    <t>ПриростПродажШТ</t>
  </si>
  <si>
    <t>ПриростМаржа</t>
  </si>
  <si>
    <t>ПриростДебЗадДни</t>
  </si>
  <si>
    <t>ПриростСкидка</t>
  </si>
  <si>
    <t>ПриростНаценка</t>
  </si>
  <si>
    <t>ПРОДАЖИ ГРН, ИЗМЕНЕНИЯ К ПРЕДЫДУЩЕМУ ГОДУ</t>
  </si>
  <si>
    <t>ПРОДАЖИ ШТ, ИЗМЕНЕНИЯ К ПРЕДЫДУЩЕМУ ГОДУ</t>
  </si>
  <si>
    <t>СКИДКА КЛИЕНТКАМ, ИЗМЕНЕНИЯ К ПРЕДЫДУЩЕМУ ГОДУ В ПП</t>
  </si>
  <si>
    <t>ВЫПОЛНЕНИЕ</t>
  </si>
  <si>
    <t>ПЛАНА</t>
  </si>
  <si>
    <t>ДОЛЯ ЗП МЕНЕДЖЕРОВ</t>
  </si>
  <si>
    <t>В ОБОРОТЕ</t>
  </si>
  <si>
    <t>ИЗМЕНЕНИЕ ОБЩИХ ЗП</t>
  </si>
  <si>
    <t>МЕНЕДЖЕРОВ</t>
  </si>
  <si>
    <t>ИЗМЕНЕНИЕ</t>
  </si>
  <si>
    <t>ОКЛАДОВ</t>
  </si>
  <si>
    <t>ИЗМ.БОНУСА</t>
  </si>
  <si>
    <t>ЗА ОБОРОТ</t>
  </si>
  <si>
    <t>ИЗМ.БОНУС ЗА НИЗКУЮ</t>
  </si>
  <si>
    <t>ДЕБ.ЗАДОЛЖЕННОСТЬ</t>
  </si>
  <si>
    <t>осн показ</t>
  </si>
  <si>
    <t>анализ изм</t>
  </si>
  <si>
    <t>менеджер</t>
  </si>
  <si>
    <t>ВыполнПланПродаж</t>
  </si>
  <si>
    <t>ДоляЗПвОбороте</t>
  </si>
  <si>
    <t>ПриростЗП</t>
  </si>
  <si>
    <t>ПриростЗПОклад</t>
  </si>
  <si>
    <t>ПриростЗПБОборот</t>
  </si>
  <si>
    <t>ПриростЗПБДолги</t>
  </si>
  <si>
    <t>ПРОДАЖИ, ГРН: ПЛАН / ФАКТ</t>
  </si>
  <si>
    <t>ВыполнПланаДиагр</t>
  </si>
  <si>
    <t>ДИНАМИКА И СТРУКТУРА ЗАРПЛАТ МЕНЕДЖЕРОВ ПО ПРОДАЖАМ</t>
  </si>
  <si>
    <t>КОРРЕЛЯЦИЯ ПОКАЗАТЕЛЕЙ И ЗАРПЛАТ МЕНЕДЖЕРОВ ПО ПРОДАЖАМ</t>
  </si>
  <si>
    <t>Кобур Анатолий</t>
  </si>
  <si>
    <t>Кравченко Илья</t>
  </si>
  <si>
    <t>Показатель</t>
  </si>
  <si>
    <t>Позиция ползунка</t>
  </si>
  <si>
    <t>(прокрутка кварталов)</t>
  </si>
  <si>
    <t xml:space="preserve"> </t>
  </si>
  <si>
    <t>Переключатель Х</t>
  </si>
  <si>
    <t>Переключатель У</t>
  </si>
  <si>
    <t>Переключатель Пузырьк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</si>
  <si>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</si>
  <si>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</si>
  <si>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</si>
  <si>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</si>
  <si>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</si>
  <si>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</si>
  <si>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</si>
  <si>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</si>
  <si>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</si>
  <si>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</si>
  <si>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</si>
  <si>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</si>
  <si>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План_Продаж</t>
  </si>
  <si>
    <t>Продажи_Закупка_грн</t>
  </si>
  <si>
    <t>Продажи_Прайс_грн</t>
  </si>
  <si>
    <t>ЗП-Оклад</t>
  </si>
  <si>
    <t>ЗПБ-Оборот</t>
  </si>
  <si>
    <t>ЗПБ-Долги</t>
  </si>
  <si>
    <t>ЗП-Бонус</t>
  </si>
  <si>
    <t>ЗП</t>
  </si>
  <si>
    <t>Формула для Имя</t>
  </si>
  <si>
    <t>АНАЛИЗ ИЗМЕНЕНИЙ</t>
  </si>
  <si>
    <t>КОРРЕЛЯЦИЯ</t>
  </si>
  <si>
    <t>ОСНОВНЫЕ ПОКАЗАТЕЛИ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</si>
</sst>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%;\-0.0%;0.0%"/>
    <numFmt numFmtId="165" formatCode="0.0,,&quot; M&quot;"/>
    <numFmt numFmtId="166" formatCode="0.0%"/>
    <numFmt numFmtId="167" formatCode="#,##0.0%;\-#,##0.0%;#,##0.0%"/>
    <numFmt numFmtId="168" formatCode="0%;\-0%;0%"/>
    <numFmt numFmtId="170" formatCode="_-* #,##0_-;\-* #,##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4" tint="-0.249977111117893"/>
      <name val="Calibri"/>
      <family val="2"/>
      <charset val="204"/>
      <scheme val="minor"/>
    </font>
    <font>
      <b/>
      <sz val="12"/>
      <color theme="7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7" tint="-0.249977111117893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sz val="18"/>
      <color theme="5" tint="-0.249977111117893"/>
      <name val="Calibri"/>
      <family val="2"/>
      <charset val="204"/>
      <scheme val="minor"/>
    </font>
    <font>
      <b/>
      <sz val="14"/>
      <color theme="4" tint="-0.499984740745262"/>
      <name val="Calibri"/>
      <family val="2"/>
      <scheme val="minor"/>
    </font>
    <font>
      <sz val="14"/>
      <color theme="4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2"/>
      <color theme="5" tint="-0.249977111117893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name val="Segoe UI"/>
      <family val="2"/>
      <charset val="204"/>
    </font>
    <font>
      <b/>
      <sz val="16"/>
      <color theme="7" tint="-0.499984740745262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4" tint="-0.499984740745262"/>
      </top>
      <bottom/>
      <diagonal/>
    </border>
    <border>
      <left style="medium">
        <color theme="9" tint="-0.24994659260841701"/>
      </left>
      <right style="thin">
        <color theme="9" tint="0.39994506668294322"/>
      </right>
      <top style="medium">
        <color theme="9" tint="-0.24994659260841701"/>
      </top>
      <bottom style="thin">
        <color theme="9" tint="0.39994506668294322"/>
      </bottom>
      <diagonal/>
    </border>
    <border>
      <left/>
      <right/>
      <top style="medium">
        <color theme="9" tint="-0.49998474074526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9" tint="-0.499984740745262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 applyNumberFormat="0" applyFill="0" applyBorder="0" applyAlignment="0" applyProtection="0"/>
  </cellStyleXfs>
  <cellXfs count="61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2" borderId="0" xfId="0" applyFill="1" applyBorder="1"/>
    <xf numFmtId="167" fontId="0" fillId="0" borderId="0" xfId="0" applyNumberFormat="1"/>
    <xf numFmtId="0" fontId="11" fillId="0" borderId="0" xfId="0" applyFont="1" applyAlignment="1" applyProtection="1">
      <alignment horizontal="center"/>
      <protection hidden="1"/>
    </xf>
    <xf numFmtId="168" fontId="0" fillId="0" borderId="0" xfId="0" applyNumberFormat="1"/>
    <xf numFmtId="0" fontId="22" fillId="3" borderId="0" xfId="0" applyFont="1" applyFill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4" borderId="0" xfId="0" applyFill="1"/>
    <xf numFmtId="170" fontId="0" fillId="0" borderId="0" xfId="2" applyNumberFormat="1" applyFont="1"/>
    <xf numFmtId="0" fontId="0" fillId="5" borderId="0" xfId="0" applyFill="1"/>
    <xf numFmtId="0" fontId="25" fillId="5" borderId="0" xfId="0" applyFont="1" applyFill="1" applyAlignment="1">
      <alignment horizontal="center" vertical="center" textRotation="90"/>
    </xf>
    <xf numFmtId="0" fontId="25" fillId="5" borderId="0" xfId="0" applyFont="1" applyFill="1" applyAlignment="1">
      <alignment horizontal="left" vertical="center"/>
    </xf>
    <xf numFmtId="0" fontId="25" fillId="5" borderId="0" xfId="0" applyFont="1" applyFill="1" applyAlignment="1">
      <alignment horizontal="center" vertical="center"/>
    </xf>
    <xf numFmtId="0" fontId="0" fillId="5" borderId="3" xfId="0" applyFill="1" applyBorder="1"/>
    <xf numFmtId="0" fontId="0" fillId="5" borderId="0" xfId="0" applyFill="1" applyBorder="1"/>
    <xf numFmtId="0" fontId="16" fillId="5" borderId="0" xfId="0" applyFont="1" applyFill="1"/>
    <xf numFmtId="0" fontId="0" fillId="5" borderId="0" xfId="0" applyFill="1" applyProtection="1">
      <protection hidden="1"/>
    </xf>
    <xf numFmtId="0" fontId="0" fillId="5" borderId="0" xfId="0" applyFill="1" applyAlignment="1">
      <alignment horizontal="center" vertical="center"/>
    </xf>
    <xf numFmtId="165" fontId="10" fillId="5" borderId="2" xfId="0" applyNumberFormat="1" applyFont="1" applyFill="1" applyBorder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166" fontId="10" fillId="5" borderId="2" xfId="1" applyNumberFormat="1" applyFont="1" applyFill="1" applyBorder="1" applyAlignment="1">
      <alignment horizontal="center" vertical="center"/>
    </xf>
    <xf numFmtId="1" fontId="10" fillId="5" borderId="2" xfId="0" applyNumberFormat="1" applyFont="1" applyFill="1" applyBorder="1" applyAlignment="1">
      <alignment horizontal="center" vertical="center"/>
    </xf>
    <xf numFmtId="0" fontId="6" fillId="5" borderId="0" xfId="0" applyFont="1" applyFill="1"/>
    <xf numFmtId="0" fontId="8" fillId="5" borderId="0" xfId="0" applyFont="1" applyFill="1" applyAlignment="1" applyProtection="1">
      <alignment horizontal="center"/>
      <protection hidden="1"/>
    </xf>
    <xf numFmtId="0" fontId="6" fillId="5" borderId="0" xfId="0" applyFont="1" applyFill="1" applyProtection="1">
      <protection hidden="1"/>
    </xf>
    <xf numFmtId="0" fontId="7" fillId="5" borderId="0" xfId="0" applyFont="1" applyFill="1" applyAlignment="1" applyProtection="1">
      <alignment horizontal="center"/>
      <protection hidden="1"/>
    </xf>
    <xf numFmtId="0" fontId="9" fillId="5" borderId="0" xfId="0" applyFont="1" applyFill="1" applyAlignment="1" applyProtection="1">
      <alignment horizontal="center"/>
      <protection hidden="1"/>
    </xf>
    <xf numFmtId="0" fontId="11" fillId="5" borderId="0" xfId="0" applyFont="1" applyFill="1" applyAlignment="1" applyProtection="1">
      <alignment horizontal="center"/>
      <protection hidden="1"/>
    </xf>
    <xf numFmtId="0" fontId="12" fillId="5" borderId="0" xfId="0" applyFont="1" applyFill="1" applyAlignment="1" applyProtection="1">
      <alignment horizontal="center"/>
      <protection hidden="1"/>
    </xf>
    <xf numFmtId="0" fontId="13" fillId="5" borderId="0" xfId="0" applyFont="1" applyFill="1" applyAlignment="1" applyProtection="1">
      <alignment horizontal="center"/>
      <protection hidden="1"/>
    </xf>
    <xf numFmtId="0" fontId="0" fillId="5" borderId="1" xfId="0" applyFill="1" applyBorder="1"/>
    <xf numFmtId="0" fontId="8" fillId="5" borderId="0" xfId="0" applyFont="1" applyFill="1" applyAlignment="1" applyProtection="1">
      <alignment horizontal="center"/>
      <protection hidden="1"/>
    </xf>
    <xf numFmtId="0" fontId="14" fillId="5" borderId="0" xfId="0" applyFont="1" applyFill="1" applyAlignment="1" applyProtection="1">
      <alignment horizontal="center"/>
      <protection hidden="1"/>
    </xf>
    <xf numFmtId="0" fontId="15" fillId="5" borderId="0" xfId="0" applyFont="1" applyFill="1"/>
    <xf numFmtId="0" fontId="4" fillId="5" borderId="0" xfId="0" applyFont="1" applyFill="1" applyAlignment="1" applyProtection="1">
      <alignment horizontal="center"/>
      <protection hidden="1"/>
    </xf>
    <xf numFmtId="0" fontId="16" fillId="5" borderId="0" xfId="0" applyFont="1" applyFill="1" applyProtection="1">
      <protection hidden="1"/>
    </xf>
    <xf numFmtId="0" fontId="21" fillId="5" borderId="0" xfId="0" applyFont="1" applyFill="1"/>
    <xf numFmtId="0" fontId="10" fillId="5" borderId="0" xfId="0" applyFont="1" applyFill="1" applyAlignment="1" applyProtection="1">
      <alignment horizontal="center"/>
      <protection hidden="1"/>
    </xf>
    <xf numFmtId="0" fontId="0" fillId="5" borderId="0" xfId="0" applyFill="1" applyAlignment="1">
      <alignment horizontal="left"/>
    </xf>
    <xf numFmtId="3" fontId="0" fillId="5" borderId="0" xfId="0" applyNumberFormat="1" applyFill="1"/>
    <xf numFmtId="0" fontId="7" fillId="5" borderId="0" xfId="0" applyFont="1" applyFill="1" applyAlignment="1" applyProtection="1">
      <alignment horizontal="center"/>
      <protection hidden="1"/>
    </xf>
    <xf numFmtId="0" fontId="3" fillId="5" borderId="0" xfId="0" applyFont="1" applyFill="1" applyAlignment="1" applyProtection="1">
      <alignment horizontal="center"/>
      <protection hidden="1"/>
    </xf>
    <xf numFmtId="0" fontId="19" fillId="5" borderId="0" xfId="0" applyFont="1" applyFill="1" applyProtection="1">
      <protection hidden="1"/>
    </xf>
    <xf numFmtId="0" fontId="19" fillId="5" borderId="0" xfId="0" applyFont="1" applyFill="1"/>
    <xf numFmtId="0" fontId="20" fillId="5" borderId="0" xfId="0" applyFont="1" applyFill="1"/>
    <xf numFmtId="164" fontId="0" fillId="5" borderId="0" xfId="0" applyNumberFormat="1" applyFill="1"/>
    <xf numFmtId="0" fontId="9" fillId="5" borderId="0" xfId="0" applyFont="1" applyFill="1" applyAlignment="1" applyProtection="1">
      <alignment horizontal="center"/>
      <protection hidden="1"/>
    </xf>
    <xf numFmtId="0" fontId="5" fillId="5" borderId="0" xfId="0" applyFont="1" applyFill="1" applyAlignment="1" applyProtection="1">
      <alignment horizontal="center"/>
      <protection hidden="1"/>
    </xf>
    <xf numFmtId="0" fontId="17" fillId="5" borderId="0" xfId="0" applyFont="1" applyFill="1" applyProtection="1">
      <protection hidden="1"/>
    </xf>
    <xf numFmtId="0" fontId="17" fillId="5" borderId="0" xfId="0" applyFont="1" applyFill="1"/>
    <xf numFmtId="0" fontId="18" fillId="5" borderId="0" xfId="0" applyFont="1" applyFill="1"/>
    <xf numFmtId="0" fontId="2" fillId="5" borderId="0" xfId="0" applyFont="1" applyFill="1" applyAlignment="1" applyProtection="1">
      <alignment horizontal="center"/>
      <protection hidden="1"/>
    </xf>
    <xf numFmtId="0" fontId="0" fillId="2" borderId="5" xfId="0" applyFill="1" applyBorder="1"/>
    <xf numFmtId="0" fontId="23" fillId="2" borderId="0" xfId="3" applyFill="1" applyBorder="1"/>
    <xf numFmtId="0" fontId="23" fillId="2" borderId="5" xfId="3" applyFill="1" applyBorder="1"/>
  </cellXfs>
  <cellStyles count="4">
    <cellStyle name="Відсотковий" xfId="1" builtinId="5"/>
    <cellStyle name="Гіперпосилання" xfId="3" builtinId="8"/>
    <cellStyle name="Звичайний" xfId="0" builtinId="0"/>
    <cellStyle name="Фінансовий" xfId="2" builtinId="3"/>
  </cellStyles>
  <dxfs count="47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9.xml"/><Relationship Id="rId21" Type="http://schemas.openxmlformats.org/officeDocument/2006/relationships/pivotCacheDefinition" Target="pivotCache/pivotCacheDefinition16.xml"/><Relationship Id="rId42" Type="http://schemas.openxmlformats.org/officeDocument/2006/relationships/pivotCacheDefinition" Target="pivotCache/pivotCacheDefinition22.xml"/><Relationship Id="rId63" Type="http://schemas.openxmlformats.org/officeDocument/2006/relationships/pivotCacheDefinition" Target="pivotCache/pivotCacheDefinition43.xml"/><Relationship Id="rId84" Type="http://schemas.openxmlformats.org/officeDocument/2006/relationships/pivotTable" Target="pivotTables/pivotTable18.xml"/><Relationship Id="rId138" Type="http://schemas.openxmlformats.org/officeDocument/2006/relationships/customXml" Target="../customXml/item30.xml"/><Relationship Id="rId159" Type="http://schemas.openxmlformats.org/officeDocument/2006/relationships/customXml" Target="../customXml/item51.xml"/><Relationship Id="rId107" Type="http://schemas.openxmlformats.org/officeDocument/2006/relationships/powerPivotData" Target="model/item.data"/><Relationship Id="rId11" Type="http://schemas.openxmlformats.org/officeDocument/2006/relationships/pivotCacheDefinition" Target="pivotCache/pivotCacheDefinition6.xml"/><Relationship Id="rId32" Type="http://schemas.microsoft.com/office/2007/relationships/slicerCache" Target="slicerCaches/slicerCache10.xml"/><Relationship Id="rId53" Type="http://schemas.openxmlformats.org/officeDocument/2006/relationships/pivotCacheDefinition" Target="pivotCache/pivotCacheDefinition33.xml"/><Relationship Id="rId74" Type="http://schemas.openxmlformats.org/officeDocument/2006/relationships/pivotTable" Target="pivotTables/pivotTable8.xml"/><Relationship Id="rId128" Type="http://schemas.openxmlformats.org/officeDocument/2006/relationships/customXml" Target="../customXml/item20.xml"/><Relationship Id="rId149" Type="http://schemas.openxmlformats.org/officeDocument/2006/relationships/customXml" Target="../customXml/item41.xml"/><Relationship Id="rId5" Type="http://schemas.openxmlformats.org/officeDocument/2006/relationships/worksheet" Target="worksheets/sheet5.xml"/><Relationship Id="rId95" Type="http://schemas.openxmlformats.org/officeDocument/2006/relationships/pivotTable" Target="pivotTables/pivotTable29.xml"/><Relationship Id="rId160" Type="http://schemas.openxmlformats.org/officeDocument/2006/relationships/customXml" Target="../customXml/item52.xml"/><Relationship Id="rId22" Type="http://schemas.openxmlformats.org/officeDocument/2006/relationships/pivotCacheDefinition" Target="pivotCache/pivotCacheDefinition17.xml"/><Relationship Id="rId43" Type="http://schemas.openxmlformats.org/officeDocument/2006/relationships/pivotCacheDefinition" Target="pivotCache/pivotCacheDefinition23.xml"/><Relationship Id="rId64" Type="http://schemas.openxmlformats.org/officeDocument/2006/relationships/pivotCacheDefinition" Target="pivotCache/pivotCacheDefinition44.xml"/><Relationship Id="rId118" Type="http://schemas.openxmlformats.org/officeDocument/2006/relationships/customXml" Target="../customXml/item10.xml"/><Relationship Id="rId139" Type="http://schemas.openxmlformats.org/officeDocument/2006/relationships/customXml" Target="../customXml/item31.xml"/><Relationship Id="rId80" Type="http://schemas.openxmlformats.org/officeDocument/2006/relationships/pivotTable" Target="pivotTables/pivotTable14.xml"/><Relationship Id="rId85" Type="http://schemas.openxmlformats.org/officeDocument/2006/relationships/pivotTable" Target="pivotTables/pivotTable19.xml"/><Relationship Id="rId150" Type="http://schemas.openxmlformats.org/officeDocument/2006/relationships/customXml" Target="../customXml/item42.xml"/><Relationship Id="rId155" Type="http://schemas.openxmlformats.org/officeDocument/2006/relationships/customXml" Target="../customXml/item47.xml"/><Relationship Id="rId12" Type="http://schemas.openxmlformats.org/officeDocument/2006/relationships/pivotCacheDefinition" Target="pivotCache/pivotCacheDefinition7.xml"/><Relationship Id="rId17" Type="http://schemas.openxmlformats.org/officeDocument/2006/relationships/pivotCacheDefinition" Target="pivotCache/pivotCacheDefinition12.xml"/><Relationship Id="rId33" Type="http://schemas.microsoft.com/office/2007/relationships/slicerCache" Target="slicerCaches/slicerCache11.xml"/><Relationship Id="rId38" Type="http://schemas.openxmlformats.org/officeDocument/2006/relationships/pivotCacheDefinition" Target="pivotCache/pivotCacheDefinition18.xml"/><Relationship Id="rId59" Type="http://schemas.openxmlformats.org/officeDocument/2006/relationships/pivotCacheDefinition" Target="pivotCache/pivotCacheDefinition39.xml"/><Relationship Id="rId103" Type="http://schemas.openxmlformats.org/officeDocument/2006/relationships/connections" Target="connections.xml"/><Relationship Id="rId108" Type="http://schemas.openxmlformats.org/officeDocument/2006/relationships/calcChain" Target="calcChain.xml"/><Relationship Id="rId124" Type="http://schemas.openxmlformats.org/officeDocument/2006/relationships/customXml" Target="../customXml/item16.xml"/><Relationship Id="rId129" Type="http://schemas.openxmlformats.org/officeDocument/2006/relationships/customXml" Target="../customXml/item21.xml"/><Relationship Id="rId54" Type="http://schemas.openxmlformats.org/officeDocument/2006/relationships/pivotCacheDefinition" Target="pivotCache/pivotCacheDefinition34.xml"/><Relationship Id="rId70" Type="http://schemas.openxmlformats.org/officeDocument/2006/relationships/pivotTable" Target="pivotTables/pivotTable4.xml"/><Relationship Id="rId75" Type="http://schemas.openxmlformats.org/officeDocument/2006/relationships/pivotTable" Target="pivotTables/pivotTable9.xml"/><Relationship Id="rId91" Type="http://schemas.openxmlformats.org/officeDocument/2006/relationships/pivotTable" Target="pivotTables/pivotTable25.xml"/><Relationship Id="rId96" Type="http://schemas.openxmlformats.org/officeDocument/2006/relationships/pivotCacheDefinition" Target="pivotCache/pivotCacheDefinition47.xml"/><Relationship Id="rId140" Type="http://schemas.openxmlformats.org/officeDocument/2006/relationships/customXml" Target="../customXml/item32.xml"/><Relationship Id="rId145" Type="http://schemas.openxmlformats.org/officeDocument/2006/relationships/customXml" Target="../customXml/item3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23" Type="http://schemas.microsoft.com/office/2007/relationships/slicerCache" Target="slicerCaches/slicerCache1.xml"/><Relationship Id="rId28" Type="http://schemas.microsoft.com/office/2007/relationships/slicerCache" Target="slicerCaches/slicerCache6.xml"/><Relationship Id="rId49" Type="http://schemas.openxmlformats.org/officeDocument/2006/relationships/pivotCacheDefinition" Target="pivotCache/pivotCacheDefinition29.xml"/><Relationship Id="rId114" Type="http://schemas.openxmlformats.org/officeDocument/2006/relationships/customXml" Target="../customXml/item6.xml"/><Relationship Id="rId119" Type="http://schemas.openxmlformats.org/officeDocument/2006/relationships/customXml" Target="../customXml/item11.xml"/><Relationship Id="rId44" Type="http://schemas.openxmlformats.org/officeDocument/2006/relationships/pivotCacheDefinition" Target="pivotCache/pivotCacheDefinition24.xml"/><Relationship Id="rId60" Type="http://schemas.openxmlformats.org/officeDocument/2006/relationships/pivotCacheDefinition" Target="pivotCache/pivotCacheDefinition40.xml"/><Relationship Id="rId65" Type="http://schemas.openxmlformats.org/officeDocument/2006/relationships/pivotCacheDefinition" Target="pivotCache/pivotCacheDefinition45.xml"/><Relationship Id="rId81" Type="http://schemas.openxmlformats.org/officeDocument/2006/relationships/pivotTable" Target="pivotTables/pivotTable15.xml"/><Relationship Id="rId86" Type="http://schemas.openxmlformats.org/officeDocument/2006/relationships/pivotTable" Target="pivotTables/pivotTable20.xml"/><Relationship Id="rId130" Type="http://schemas.openxmlformats.org/officeDocument/2006/relationships/customXml" Target="../customXml/item22.xml"/><Relationship Id="rId135" Type="http://schemas.openxmlformats.org/officeDocument/2006/relationships/customXml" Target="../customXml/item27.xml"/><Relationship Id="rId151" Type="http://schemas.openxmlformats.org/officeDocument/2006/relationships/customXml" Target="../customXml/item43.xml"/><Relationship Id="rId156" Type="http://schemas.openxmlformats.org/officeDocument/2006/relationships/customXml" Target="../customXml/item48.xml"/><Relationship Id="rId13" Type="http://schemas.openxmlformats.org/officeDocument/2006/relationships/pivotCacheDefinition" Target="pivotCache/pivotCacheDefinition8.xml"/><Relationship Id="rId18" Type="http://schemas.openxmlformats.org/officeDocument/2006/relationships/pivotCacheDefinition" Target="pivotCache/pivotCacheDefinition13.xml"/><Relationship Id="rId39" Type="http://schemas.openxmlformats.org/officeDocument/2006/relationships/pivotCacheDefinition" Target="pivotCache/pivotCacheDefinition19.xml"/><Relationship Id="rId109" Type="http://schemas.openxmlformats.org/officeDocument/2006/relationships/customXml" Target="../customXml/item1.xml"/><Relationship Id="rId34" Type="http://schemas.microsoft.com/office/2007/relationships/slicerCache" Target="slicerCaches/slicerCache12.xml"/><Relationship Id="rId50" Type="http://schemas.openxmlformats.org/officeDocument/2006/relationships/pivotCacheDefinition" Target="pivotCache/pivotCacheDefinition30.xml"/><Relationship Id="rId55" Type="http://schemas.openxmlformats.org/officeDocument/2006/relationships/pivotCacheDefinition" Target="pivotCache/pivotCacheDefinition35.xml"/><Relationship Id="rId76" Type="http://schemas.openxmlformats.org/officeDocument/2006/relationships/pivotTable" Target="pivotTables/pivotTable10.xml"/><Relationship Id="rId97" Type="http://schemas.openxmlformats.org/officeDocument/2006/relationships/pivotCacheDefinition" Target="pivotCache/pivotCacheDefinition48.xml"/><Relationship Id="rId104" Type="http://schemas.openxmlformats.org/officeDocument/2006/relationships/styles" Target="styles.xml"/><Relationship Id="rId120" Type="http://schemas.openxmlformats.org/officeDocument/2006/relationships/customXml" Target="../customXml/item12.xml"/><Relationship Id="rId125" Type="http://schemas.openxmlformats.org/officeDocument/2006/relationships/customXml" Target="../customXml/item17.xml"/><Relationship Id="rId141" Type="http://schemas.openxmlformats.org/officeDocument/2006/relationships/customXml" Target="../customXml/item33.xml"/><Relationship Id="rId146" Type="http://schemas.openxmlformats.org/officeDocument/2006/relationships/customXml" Target="../customXml/item38.xml"/><Relationship Id="rId7" Type="http://schemas.openxmlformats.org/officeDocument/2006/relationships/pivotCacheDefinition" Target="pivotCache/pivotCacheDefinition2.xml"/><Relationship Id="rId71" Type="http://schemas.openxmlformats.org/officeDocument/2006/relationships/pivotTable" Target="pivotTables/pivotTable5.xml"/><Relationship Id="rId92" Type="http://schemas.openxmlformats.org/officeDocument/2006/relationships/pivotTable" Target="pivotTables/pivotTable26.xml"/><Relationship Id="rId2" Type="http://schemas.openxmlformats.org/officeDocument/2006/relationships/worksheet" Target="worksheets/sheet2.xml"/><Relationship Id="rId29" Type="http://schemas.microsoft.com/office/2007/relationships/slicerCache" Target="slicerCaches/slicerCache7.xml"/><Relationship Id="rId24" Type="http://schemas.microsoft.com/office/2007/relationships/slicerCache" Target="slicerCaches/slicerCache2.xml"/><Relationship Id="rId40" Type="http://schemas.openxmlformats.org/officeDocument/2006/relationships/pivotCacheDefinition" Target="pivotCache/pivotCacheDefinition20.xml"/><Relationship Id="rId45" Type="http://schemas.openxmlformats.org/officeDocument/2006/relationships/pivotCacheDefinition" Target="pivotCache/pivotCacheDefinition25.xml"/><Relationship Id="rId66" Type="http://schemas.openxmlformats.org/officeDocument/2006/relationships/pivotCacheDefinition" Target="pivotCache/pivotCacheDefinition46.xml"/><Relationship Id="rId87" Type="http://schemas.openxmlformats.org/officeDocument/2006/relationships/pivotTable" Target="pivotTables/pivotTable21.xml"/><Relationship Id="rId110" Type="http://schemas.openxmlformats.org/officeDocument/2006/relationships/customXml" Target="../customXml/item2.xml"/><Relationship Id="rId115" Type="http://schemas.openxmlformats.org/officeDocument/2006/relationships/customXml" Target="../customXml/item7.xml"/><Relationship Id="rId131" Type="http://schemas.openxmlformats.org/officeDocument/2006/relationships/customXml" Target="../customXml/item23.xml"/><Relationship Id="rId136" Type="http://schemas.openxmlformats.org/officeDocument/2006/relationships/customXml" Target="../customXml/item28.xml"/><Relationship Id="rId157" Type="http://schemas.openxmlformats.org/officeDocument/2006/relationships/customXml" Target="../customXml/item49.xml"/><Relationship Id="rId61" Type="http://schemas.openxmlformats.org/officeDocument/2006/relationships/pivotCacheDefinition" Target="pivotCache/pivotCacheDefinition41.xml"/><Relationship Id="rId82" Type="http://schemas.openxmlformats.org/officeDocument/2006/relationships/pivotTable" Target="pivotTables/pivotTable16.xml"/><Relationship Id="rId152" Type="http://schemas.openxmlformats.org/officeDocument/2006/relationships/customXml" Target="../customXml/item44.xml"/><Relationship Id="rId19" Type="http://schemas.openxmlformats.org/officeDocument/2006/relationships/pivotCacheDefinition" Target="pivotCache/pivotCacheDefinition14.xml"/><Relationship Id="rId14" Type="http://schemas.openxmlformats.org/officeDocument/2006/relationships/pivotCacheDefinition" Target="pivotCache/pivotCacheDefinition9.xml"/><Relationship Id="rId30" Type="http://schemas.microsoft.com/office/2007/relationships/slicerCache" Target="slicerCaches/slicerCache8.xml"/><Relationship Id="rId35" Type="http://schemas.microsoft.com/office/2007/relationships/slicerCache" Target="slicerCaches/slicerCache13.xml"/><Relationship Id="rId56" Type="http://schemas.openxmlformats.org/officeDocument/2006/relationships/pivotCacheDefinition" Target="pivotCache/pivotCacheDefinition36.xml"/><Relationship Id="rId77" Type="http://schemas.openxmlformats.org/officeDocument/2006/relationships/pivotTable" Target="pivotTables/pivotTable11.xml"/><Relationship Id="rId100" Type="http://schemas.microsoft.com/office/2011/relationships/timelineCache" Target="timelineCaches/timelineCache2.xml"/><Relationship Id="rId105" Type="http://schemas.openxmlformats.org/officeDocument/2006/relationships/sharedStrings" Target="sharedStrings.xml"/><Relationship Id="rId126" Type="http://schemas.openxmlformats.org/officeDocument/2006/relationships/customXml" Target="../customXml/item18.xml"/><Relationship Id="rId147" Type="http://schemas.openxmlformats.org/officeDocument/2006/relationships/customXml" Target="../customXml/item39.xml"/><Relationship Id="rId8" Type="http://schemas.openxmlformats.org/officeDocument/2006/relationships/pivotCacheDefinition" Target="pivotCache/pivotCacheDefinition3.xml"/><Relationship Id="rId51" Type="http://schemas.openxmlformats.org/officeDocument/2006/relationships/pivotCacheDefinition" Target="pivotCache/pivotCacheDefinition31.xml"/><Relationship Id="rId72" Type="http://schemas.openxmlformats.org/officeDocument/2006/relationships/pivotTable" Target="pivotTables/pivotTable6.xml"/><Relationship Id="rId93" Type="http://schemas.openxmlformats.org/officeDocument/2006/relationships/pivotTable" Target="pivotTables/pivotTable27.xml"/><Relationship Id="rId98" Type="http://schemas.openxmlformats.org/officeDocument/2006/relationships/pivotCacheDefinition" Target="pivotCache/pivotCacheDefinition49.xml"/><Relationship Id="rId121" Type="http://schemas.openxmlformats.org/officeDocument/2006/relationships/customXml" Target="../customXml/item13.xml"/><Relationship Id="rId142" Type="http://schemas.openxmlformats.org/officeDocument/2006/relationships/customXml" Target="../customXml/item34.xml"/><Relationship Id="rId3" Type="http://schemas.openxmlformats.org/officeDocument/2006/relationships/worksheet" Target="worksheets/sheet3.xml"/><Relationship Id="rId25" Type="http://schemas.microsoft.com/office/2007/relationships/slicerCache" Target="slicerCaches/slicerCache3.xml"/><Relationship Id="rId46" Type="http://schemas.openxmlformats.org/officeDocument/2006/relationships/pivotCacheDefinition" Target="pivotCache/pivotCacheDefinition26.xml"/><Relationship Id="rId67" Type="http://schemas.openxmlformats.org/officeDocument/2006/relationships/pivotTable" Target="pivotTables/pivotTable1.xml"/><Relationship Id="rId116" Type="http://schemas.openxmlformats.org/officeDocument/2006/relationships/customXml" Target="../customXml/item8.xml"/><Relationship Id="rId137" Type="http://schemas.openxmlformats.org/officeDocument/2006/relationships/customXml" Target="../customXml/item29.xml"/><Relationship Id="rId158" Type="http://schemas.openxmlformats.org/officeDocument/2006/relationships/customXml" Target="../customXml/item50.xml"/><Relationship Id="rId20" Type="http://schemas.openxmlformats.org/officeDocument/2006/relationships/pivotCacheDefinition" Target="pivotCache/pivotCacheDefinition15.xml"/><Relationship Id="rId41" Type="http://schemas.openxmlformats.org/officeDocument/2006/relationships/pivotCacheDefinition" Target="pivotCache/pivotCacheDefinition21.xml"/><Relationship Id="rId62" Type="http://schemas.openxmlformats.org/officeDocument/2006/relationships/pivotCacheDefinition" Target="pivotCache/pivotCacheDefinition42.xml"/><Relationship Id="rId83" Type="http://schemas.openxmlformats.org/officeDocument/2006/relationships/pivotTable" Target="pivotTables/pivotTable17.xml"/><Relationship Id="rId88" Type="http://schemas.openxmlformats.org/officeDocument/2006/relationships/pivotTable" Target="pivotTables/pivotTable22.xml"/><Relationship Id="rId111" Type="http://schemas.openxmlformats.org/officeDocument/2006/relationships/customXml" Target="../customXml/item3.xml"/><Relationship Id="rId132" Type="http://schemas.openxmlformats.org/officeDocument/2006/relationships/customXml" Target="../customXml/item24.xml"/><Relationship Id="rId153" Type="http://schemas.openxmlformats.org/officeDocument/2006/relationships/customXml" Target="../customXml/item45.xml"/><Relationship Id="rId15" Type="http://schemas.openxmlformats.org/officeDocument/2006/relationships/pivotCacheDefinition" Target="pivotCache/pivotCacheDefinition10.xml"/><Relationship Id="rId36" Type="http://schemas.microsoft.com/office/2007/relationships/slicerCache" Target="slicerCaches/slicerCache14.xml"/><Relationship Id="rId57" Type="http://schemas.openxmlformats.org/officeDocument/2006/relationships/pivotCacheDefinition" Target="pivotCache/pivotCacheDefinition37.xml"/><Relationship Id="rId106" Type="http://schemas.openxmlformats.org/officeDocument/2006/relationships/sheetMetadata" Target="metadata.xml"/><Relationship Id="rId127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5.xml"/><Relationship Id="rId31" Type="http://schemas.microsoft.com/office/2007/relationships/slicerCache" Target="slicerCaches/slicerCache9.xml"/><Relationship Id="rId52" Type="http://schemas.openxmlformats.org/officeDocument/2006/relationships/pivotCacheDefinition" Target="pivotCache/pivotCacheDefinition32.xml"/><Relationship Id="rId73" Type="http://schemas.openxmlformats.org/officeDocument/2006/relationships/pivotTable" Target="pivotTables/pivotTable7.xml"/><Relationship Id="rId78" Type="http://schemas.openxmlformats.org/officeDocument/2006/relationships/pivotTable" Target="pivotTables/pivotTable12.xml"/><Relationship Id="rId94" Type="http://schemas.openxmlformats.org/officeDocument/2006/relationships/pivotTable" Target="pivotTables/pivotTable28.xml"/><Relationship Id="rId99" Type="http://schemas.microsoft.com/office/2011/relationships/timelineCache" Target="timelineCaches/timelineCache1.xml"/><Relationship Id="rId101" Type="http://schemas.microsoft.com/office/2011/relationships/timelineCache" Target="timelineCaches/timelineCache3.xml"/><Relationship Id="rId122" Type="http://schemas.openxmlformats.org/officeDocument/2006/relationships/customXml" Target="../customXml/item14.xml"/><Relationship Id="rId143" Type="http://schemas.openxmlformats.org/officeDocument/2006/relationships/customXml" Target="../customXml/item35.xml"/><Relationship Id="rId148" Type="http://schemas.openxmlformats.org/officeDocument/2006/relationships/customXml" Target="../customXml/item4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26" Type="http://schemas.microsoft.com/office/2007/relationships/slicerCache" Target="slicerCaches/slicerCache4.xml"/><Relationship Id="rId47" Type="http://schemas.openxmlformats.org/officeDocument/2006/relationships/pivotCacheDefinition" Target="pivotCache/pivotCacheDefinition27.xml"/><Relationship Id="rId68" Type="http://schemas.openxmlformats.org/officeDocument/2006/relationships/pivotTable" Target="pivotTables/pivotTable2.xml"/><Relationship Id="rId89" Type="http://schemas.openxmlformats.org/officeDocument/2006/relationships/pivotTable" Target="pivotTables/pivotTable23.xml"/><Relationship Id="rId112" Type="http://schemas.openxmlformats.org/officeDocument/2006/relationships/customXml" Target="../customXml/item4.xml"/><Relationship Id="rId133" Type="http://schemas.openxmlformats.org/officeDocument/2006/relationships/customXml" Target="../customXml/item25.xml"/><Relationship Id="rId154" Type="http://schemas.openxmlformats.org/officeDocument/2006/relationships/customXml" Target="../customXml/item46.xml"/><Relationship Id="rId16" Type="http://schemas.openxmlformats.org/officeDocument/2006/relationships/pivotCacheDefinition" Target="pivotCache/pivotCacheDefinition11.xml"/><Relationship Id="rId37" Type="http://schemas.microsoft.com/office/2007/relationships/slicerCache" Target="slicerCaches/slicerCache15.xml"/><Relationship Id="rId58" Type="http://schemas.openxmlformats.org/officeDocument/2006/relationships/pivotCacheDefinition" Target="pivotCache/pivotCacheDefinition38.xml"/><Relationship Id="rId79" Type="http://schemas.openxmlformats.org/officeDocument/2006/relationships/pivotTable" Target="pivotTables/pivotTable13.xml"/><Relationship Id="rId102" Type="http://schemas.openxmlformats.org/officeDocument/2006/relationships/theme" Target="theme/theme1.xml"/><Relationship Id="rId123" Type="http://schemas.openxmlformats.org/officeDocument/2006/relationships/customXml" Target="../customXml/item15.xml"/><Relationship Id="rId144" Type="http://schemas.openxmlformats.org/officeDocument/2006/relationships/customXml" Target="../customXml/item36.xml"/><Relationship Id="rId90" Type="http://schemas.openxmlformats.org/officeDocument/2006/relationships/pivotTable" Target="pivotTables/pivotTable24.xml"/><Relationship Id="rId27" Type="http://schemas.microsoft.com/office/2007/relationships/slicerCache" Target="slicerCaches/slicerCache5.xml"/><Relationship Id="rId48" Type="http://schemas.openxmlformats.org/officeDocument/2006/relationships/pivotCacheDefinition" Target="pivotCache/pivotCacheDefinition28.xml"/><Relationship Id="rId69" Type="http://schemas.openxmlformats.org/officeDocument/2006/relationships/pivotTable" Target="pivotTables/pivotTable3.xml"/><Relationship Id="rId113" Type="http://schemas.openxmlformats.org/officeDocument/2006/relationships/customXml" Target="../customXml/item5.xml"/><Relationship Id="rId134" Type="http://schemas.openxmlformats.org/officeDocument/2006/relationships/customXml" Target="../customXml/item2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noFill/>
            <a:round/>
          </a:ln>
          <a:effectLst/>
        </c:spPr>
        <c:marker>
          <c:symbol val="triangle"/>
          <c:size val="9"/>
          <c:spPr>
            <a:solidFill>
              <a:srgbClr val="C00000">
                <a:alpha val="55000"/>
              </a:srgbClr>
            </a:solidFill>
            <a:ln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118116465227699E-2"/>
          <c:y val="0.1176274842168375"/>
          <c:w val="0.87428999397426854"/>
          <c:h val="0.61801912258457925"/>
        </c:manualLayout>
      </c:layout>
      <c:areaChart>
        <c:grouping val="standard"/>
        <c:varyColors val="0"/>
        <c:ser>
          <c:idx val="0"/>
          <c:order val="0"/>
          <c:tx>
            <c:v>Продажи_Закупка_грн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#,##0</c:formatCode>
              <c:ptCount val="12"/>
              <c:pt idx="0">
                <c:v>3992747.7100000158</c:v>
              </c:pt>
              <c:pt idx="1">
                <c:v>5457677.5099999933</c:v>
              </c:pt>
              <c:pt idx="2">
                <c:v>7454801.2099999739</c:v>
              </c:pt>
              <c:pt idx="3">
                <c:v>4430385.3299999796</c:v>
              </c:pt>
              <c:pt idx="4">
                <c:v>8167052.6699999813</c:v>
              </c:pt>
              <c:pt idx="5">
                <c:v>3636107.56</c:v>
              </c:pt>
              <c:pt idx="6">
                <c:v>8746521.3699999675</c:v>
              </c:pt>
              <c:pt idx="7">
                <c:v>4096170.9300000095</c:v>
              </c:pt>
              <c:pt idx="8">
                <c:v>4419315.3699999545</c:v>
              </c:pt>
              <c:pt idx="9">
                <c:v>7721803.299999998</c:v>
              </c:pt>
              <c:pt idx="10">
                <c:v>3740026.8799999966</c:v>
              </c:pt>
              <c:pt idx="11">
                <c:v>5035687.2699999772</c:v>
              </c:pt>
            </c:numLit>
          </c:val>
          <c:extLst>
            <c:ext xmlns:c16="http://schemas.microsoft.com/office/drawing/2014/chart" uri="{C3380CC4-5D6E-409C-BE32-E72D297353CC}">
              <c16:uniqueId val="{00000001-2BA0-401F-ABD5-C386CBF2A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29776"/>
        <c:axId val="50939344"/>
      </c:areaChart>
      <c:lineChart>
        <c:grouping val="standard"/>
        <c:varyColors val="0"/>
        <c:ser>
          <c:idx val="1"/>
          <c:order val="1"/>
          <c:tx>
            <c:v>Продажи_грн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#,##0</c:formatCode>
              <c:ptCount val="12"/>
              <c:pt idx="0">
                <c:v>6041842.9990300201</c:v>
              </c:pt>
              <c:pt idx="1">
                <c:v>8318241.5487959934</c:v>
              </c:pt>
              <c:pt idx="2">
                <c:v>10358821.297199991</c:v>
              </c:pt>
              <c:pt idx="3">
                <c:v>6752932.1936249863</c:v>
              </c:pt>
              <c:pt idx="4">
                <c:v>11138786.07186698</c:v>
              </c:pt>
              <c:pt idx="5">
                <c:v>5596190.479779995</c:v>
              </c:pt>
              <c:pt idx="6">
                <c:v>12013055.794402994</c:v>
              </c:pt>
              <c:pt idx="7">
                <c:v>6317421.7604090059</c:v>
              </c:pt>
              <c:pt idx="8">
                <c:v>6495663.5570000131</c:v>
              </c:pt>
              <c:pt idx="9">
                <c:v>10718833.602283005</c:v>
              </c:pt>
              <c:pt idx="10">
                <c:v>5458515.4980600057</c:v>
              </c:pt>
              <c:pt idx="11">
                <c:v>7485227.6889129942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2BA0-401F-ABD5-C386CBF2AB24}"/>
            </c:ext>
          </c:extLst>
        </c:ser>
        <c:ser>
          <c:idx val="2"/>
          <c:order val="2"/>
          <c:tx>
            <c:v>Продажи_Прайс_грн</c:v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#,##0</c:formatCode>
              <c:ptCount val="12"/>
              <c:pt idx="0">
                <c:v>7468340</c:v>
              </c:pt>
              <c:pt idx="1">
                <c:v>10475020</c:v>
              </c:pt>
              <c:pt idx="2">
                <c:v>22834084</c:v>
              </c:pt>
              <c:pt idx="3">
                <c:v>10159867</c:v>
              </c:pt>
              <c:pt idx="4">
                <c:v>15766522</c:v>
              </c:pt>
              <c:pt idx="5">
                <c:v>11656581</c:v>
              </c:pt>
              <c:pt idx="6">
                <c:v>16606850</c:v>
              </c:pt>
              <c:pt idx="7">
                <c:v>7622049</c:v>
              </c:pt>
              <c:pt idx="8">
                <c:v>8293623</c:v>
              </c:pt>
              <c:pt idx="9">
                <c:v>14077350</c:v>
              </c:pt>
              <c:pt idx="10">
                <c:v>7349244</c:v>
              </c:pt>
              <c:pt idx="11">
                <c:v>9431490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2BA0-401F-ABD5-C386CBF2A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29776"/>
        <c:axId val="50939344"/>
      </c:lineChart>
      <c:lineChart>
        <c:grouping val="standard"/>
        <c:varyColors val="0"/>
        <c:ser>
          <c:idx val="3"/>
          <c:order val="3"/>
          <c:tx>
            <c:v>Скидка</c:v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rgbClr val="C00000">
                  <a:alpha val="55000"/>
                </a:srgbClr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0.0%;\-0.0%;0.0%</c:formatCode>
              <c:ptCount val="12"/>
              <c:pt idx="0">
                <c:v>0.19100589970060011</c:v>
              </c:pt>
              <c:pt idx="1">
                <c:v>0.20589731105086259</c:v>
              </c:pt>
              <c:pt idx="2">
                <c:v>0.54634390864113536</c:v>
              </c:pt>
              <c:pt idx="3">
                <c:v>0.33533261866272596</c:v>
              </c:pt>
              <c:pt idx="4">
                <c:v>0.29351659980133982</c:v>
              </c:pt>
              <c:pt idx="5">
                <c:v>0.51991150065529546</c:v>
              </c:pt>
              <c:pt idx="6">
                <c:v>0.27662044310612827</c:v>
              </c:pt>
              <c:pt idx="7">
                <c:v>0.17116489799409504</c:v>
              </c:pt>
              <c:pt idx="8">
                <c:v>0.2167881808710122</c:v>
              </c:pt>
              <c:pt idx="9">
                <c:v>0.23857589657975367</c:v>
              </c:pt>
              <c:pt idx="10">
                <c:v>0.25726843494922663</c:v>
              </c:pt>
              <c:pt idx="11">
                <c:v>0.20635788312207359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2BA0-401F-ABD5-C386CBF2A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5135584"/>
        <c:axId val="2095133920"/>
      </c:lineChart>
      <c:catAx>
        <c:axId val="509297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093934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50939344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092977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valAx>
        <c:axId val="2095133920"/>
        <c:scaling>
          <c:orientation val="minMax"/>
          <c:max val="0.9"/>
          <c:min val="-0.60000000000000009"/>
        </c:scaling>
        <c:delete val="0"/>
        <c:axPos val="r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095135584"/>
        <c:crosses val="max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2095135584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209513392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-0.16767121840826504"/>
              <c:y val="-0.179752095358901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0.1610958765099017"/>
              <c:y val="0.136363658548132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0.11506848322135836"/>
              <c:y val="-6.198348115824244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0.17753423125581005"/>
              <c:y val="-2.47933924632967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0.1315068379672667"/>
              <c:y val="-7.43801773898902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-0.14794519271317511"/>
              <c:y val="-0.1301653104323079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v>Підсумок</c:v>
          </c:tx>
          <c:dPt>
            <c:idx val="0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C-2638-459E-83C8-8EEF225BA7B7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B-2638-459E-83C8-8EEF225BA7B7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A-2638-459E-83C8-8EEF225BA7B7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2">
                    <a:lumMod val="60000"/>
                  </a:schemeClr>
                </a:fgClr>
                <a:bgClr>
                  <a:schemeClr val="accent2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9-2638-459E-83C8-8EEF225BA7B7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4">
                    <a:lumMod val="60000"/>
                  </a:schemeClr>
                </a:fgClr>
                <a:bgClr>
                  <a:schemeClr val="accent4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8-2638-459E-83C8-8EEF225BA7B7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>
                    <a:lumMod val="60000"/>
                  </a:schemeClr>
                </a:fgClr>
                <a:bgClr>
                  <a:schemeClr val="accent6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2638-459E-83C8-8EEF225BA7B7}"/>
              </c:ext>
            </c:extLst>
          </c:dPt>
          <c:dLbls>
            <c:dLbl>
              <c:idx val="0"/>
              <c:layout>
                <c:manualLayout>
                  <c:x val="-0.14794519271317511"/>
                  <c:y val="-0.130165310432307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638-459E-83C8-8EEF225BA7B7}"/>
                </c:ext>
              </c:extLst>
            </c:dLbl>
            <c:dLbl>
              <c:idx val="1"/>
              <c:layout>
                <c:manualLayout>
                  <c:x val="0.1315068379672667"/>
                  <c:y val="-7.43801773898902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38-459E-83C8-8EEF225BA7B7}"/>
                </c:ext>
              </c:extLst>
            </c:dLbl>
            <c:dLbl>
              <c:idx val="2"/>
              <c:layout>
                <c:manualLayout>
                  <c:x val="0.17753423125581005"/>
                  <c:y val="-2.47933924632967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638-459E-83C8-8EEF225BA7B7}"/>
                </c:ext>
              </c:extLst>
            </c:dLbl>
            <c:dLbl>
              <c:idx val="3"/>
              <c:layout>
                <c:manualLayout>
                  <c:x val="0.11506848322135836"/>
                  <c:y val="-6.198348115824244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38-459E-83C8-8EEF225BA7B7}"/>
                </c:ext>
              </c:extLst>
            </c:dLbl>
            <c:dLbl>
              <c:idx val="4"/>
              <c:layout>
                <c:manualLayout>
                  <c:x val="0.1610958765099017"/>
                  <c:y val="0.136363658548132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638-459E-83C8-8EEF225BA7B7}"/>
                </c:ext>
              </c:extLst>
            </c:dLbl>
            <c:dLbl>
              <c:idx val="5"/>
              <c:layout>
                <c:manualLayout>
                  <c:x val="-0.16767121840826504"/>
                  <c:y val="-0.179752095358901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38-459E-83C8-8EEF225BA7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6"/>
              <c:pt idx="0">
                <c:v>Аптека</c:v>
              </c:pt>
              <c:pt idx="1">
                <c:v>Опт</c:v>
              </c:pt>
              <c:pt idx="2">
                <c:v>Парфюмерия</c:v>
              </c:pt>
              <c:pt idx="3">
                <c:v>Рынок</c:v>
              </c:pt>
              <c:pt idx="4">
                <c:v>Смешанный</c:v>
              </c:pt>
              <c:pt idx="5">
                <c:v>Супермаркет</c:v>
              </c:pt>
            </c:strLit>
          </c:cat>
          <c:val>
            <c:numLit>
              <c:formatCode>#,##0</c:formatCode>
              <c:ptCount val="6"/>
              <c:pt idx="0">
                <c:v>1982773.4127300046</c:v>
              </c:pt>
              <c:pt idx="1">
                <c:v>7608431.718101006</c:v>
              </c:pt>
              <c:pt idx="2">
                <c:v>7123471.8373779943</c:v>
              </c:pt>
              <c:pt idx="3">
                <c:v>14431892.962756973</c:v>
              </c:pt>
              <c:pt idx="4">
                <c:v>24388182.414373048</c:v>
              </c:pt>
              <c:pt idx="5">
                <c:v>41160780.146026783</c:v>
              </c:pt>
            </c:numLit>
          </c:val>
          <c:extLst>
            <c:ext xmlns:c16="http://schemas.microsoft.com/office/drawing/2014/chart" uri="{C3380CC4-5D6E-409C-BE32-E72D297353CC}">
              <c16:uniqueId val="{00000001-2638-459E-83C8-8EEF225BA7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проект.xlsx]PivotChartTable2</c15:name>
        <c15:fmtId val="0"/>
      </c15:pivotSource>
      <c15:pivotOptions>
        <c15:dropZoneFilter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ltUpDiag">
            <a:fgClr>
              <a:schemeClr val="accent6">
                <a:lumMod val="60000"/>
              </a:schemeClr>
            </a:fgClr>
            <a:bgClr>
              <a:schemeClr val="accent6">
                <a:lumMod val="60000"/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>
                <a:lumMod val="60000"/>
              </a:schemeClr>
            </a:innerShdw>
          </a:effectLst>
        </c:spPr>
        <c:dLbl>
          <c:idx val="0"/>
          <c:layout>
            <c:manualLayout>
              <c:x val="-0.16767121840826504"/>
              <c:y val="-0.179752095358901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ltUpDiag">
            <a:fgClr>
              <a:schemeClr val="accent4">
                <a:lumMod val="60000"/>
              </a:schemeClr>
            </a:fgClr>
            <a:bgClr>
              <a:schemeClr val="accent4">
                <a:lumMod val="60000"/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4">
                <a:lumMod val="60000"/>
              </a:schemeClr>
            </a:innerShdw>
          </a:effectLst>
        </c:spPr>
        <c:dLbl>
          <c:idx val="0"/>
          <c:layout>
            <c:manualLayout>
              <c:x val="0.1610958765099017"/>
              <c:y val="0.136363658548132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accent2">
                <a:lumMod val="60000"/>
              </a:schemeClr>
            </a:fgClr>
            <a:bgClr>
              <a:schemeClr val="accent2">
                <a:lumMod val="60000"/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>
                <a:lumMod val="60000"/>
              </a:schemeClr>
            </a:innerShdw>
          </a:effectLst>
        </c:spPr>
        <c:dLbl>
          <c:idx val="0"/>
          <c:layout>
            <c:manualLayout>
              <c:x val="0.11506848322135836"/>
              <c:y val="-6.198348115824244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dLbl>
          <c:idx val="0"/>
          <c:layout>
            <c:manualLayout>
              <c:x val="0.17753423125581005"/>
              <c:y val="-2.47933924632967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ltUpDiag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4"/>
            </a:innerShdw>
          </a:effectLst>
        </c:spPr>
        <c:dLbl>
          <c:idx val="0"/>
          <c:layout>
            <c:manualLayout>
              <c:x val="0.1315068379672667"/>
              <c:y val="-7.43801773898902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-0.14794519271317511"/>
              <c:y val="-0.1301653104323079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-0.14794519271317511"/>
              <c:y val="-0.1301653104323079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0.1315068379672667"/>
              <c:y val="-7.43801773898902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0.17753423125581005"/>
              <c:y val="-2.47933924632967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0.11506848322135836"/>
              <c:y val="-6.198348115824244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0.1610958765099017"/>
              <c:y val="0.136363658548132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-0.16767121840826504"/>
              <c:y val="-0.179752095358901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-0.14794519271317511"/>
              <c:y val="-0.1301653104323079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0.1315068379672667"/>
              <c:y val="-7.43801773898902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0.17753423125581005"/>
              <c:y val="-2.47933924632967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0.11506848322135836"/>
              <c:y val="-6.198348115824244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0.1610958765099017"/>
              <c:y val="0.136363658548132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-0.16767121840826504"/>
              <c:y val="-0.179752095358901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0.14304635761589404"/>
              <c:y val="-3.01507585408552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-0.14569536423841062"/>
              <c:y val="0.108542730747078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0.1271523178807947"/>
              <c:y val="-0.144723640996105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v>Підсумок</c:v>
          </c:tx>
          <c:dPt>
            <c:idx val="0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B2A3-4DCE-9D69-333943D2C0D3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B2A3-4DCE-9D69-333943D2C0D3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B2A3-4DCE-9D69-333943D2C0D3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2">
                    <a:lumMod val="60000"/>
                  </a:schemeClr>
                </a:fgClr>
                <a:bgClr>
                  <a:schemeClr val="accent2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B2A3-4DCE-9D69-333943D2C0D3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4">
                    <a:lumMod val="60000"/>
                  </a:schemeClr>
                </a:fgClr>
                <a:bgClr>
                  <a:schemeClr val="accent4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9-B2A3-4DCE-9D69-333943D2C0D3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>
                    <a:lumMod val="60000"/>
                  </a:schemeClr>
                </a:fgClr>
                <a:bgClr>
                  <a:schemeClr val="accent6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B-B2A3-4DCE-9D69-333943D2C0D3}"/>
              </c:ext>
            </c:extLst>
          </c:dPt>
          <c:dLbls>
            <c:dLbl>
              <c:idx val="0"/>
              <c:layout>
                <c:manualLayout>
                  <c:x val="0.1271523178807947"/>
                  <c:y val="-0.144723640996105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A3-4DCE-9D69-333943D2C0D3}"/>
                </c:ext>
              </c:extLst>
            </c:dLbl>
            <c:dLbl>
              <c:idx val="1"/>
              <c:layout>
                <c:manualLayout>
                  <c:x val="0.14304635761589404"/>
                  <c:y val="-3.01507585408552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A3-4DCE-9D69-333943D2C0D3}"/>
                </c:ext>
              </c:extLst>
            </c:dLbl>
            <c:dLbl>
              <c:idx val="2"/>
              <c:layout>
                <c:manualLayout>
                  <c:x val="-0.14569536423841062"/>
                  <c:y val="0.1085427307470788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A3-4DCE-9D69-333943D2C0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Гели</c:v>
              </c:pt>
              <c:pt idx="1">
                <c:v>Дезодоранты</c:v>
              </c:pt>
              <c:pt idx="2">
                <c:v>Порошки</c:v>
              </c:pt>
            </c:strLit>
          </c:cat>
          <c:val>
            <c:numLit>
              <c:formatCode>#,##0</c:formatCode>
              <c:ptCount val="3"/>
              <c:pt idx="0">
                <c:v>10059725.716691034</c:v>
              </c:pt>
              <c:pt idx="1">
                <c:v>13532139.646717025</c:v>
              </c:pt>
              <c:pt idx="2">
                <c:v>73103667.127958253</c:v>
              </c:pt>
            </c:numLit>
          </c:val>
          <c:extLst>
            <c:ext xmlns:c16="http://schemas.microsoft.com/office/drawing/2014/chart" uri="{C3380CC4-5D6E-409C-BE32-E72D297353CC}">
              <c16:uniqueId val="{0000000C-B2A3-4DCE-9D69-333943D2C0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проект.xlsx]PivotChartTable3</c15:name>
        <c15:fmtId val="2"/>
      </c15:pivotSource>
      <c15:pivotOptions>
        <c15:dropZoneFilter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ln w="28575" cap="rnd">
            <a:noFill/>
            <a:round/>
          </a:ln>
          <a:effectLst/>
        </c:spPr>
        <c:marker>
          <c:symbol val="circle"/>
          <c:size val="8"/>
          <c:spPr>
            <a:solidFill>
              <a:srgbClr val="C00000">
                <a:alpha val="69000"/>
              </a:srgbClr>
            </a:solidFill>
            <a:ln w="12700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v>Маржа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#,##0</c:formatCode>
              <c:ptCount val="12"/>
              <c:pt idx="0">
                <c:v>2049095.2890300043</c:v>
              </c:pt>
              <c:pt idx="1">
                <c:v>2860564.0387960002</c:v>
              </c:pt>
              <c:pt idx="2">
                <c:v>2904020.0872000167</c:v>
              </c:pt>
              <c:pt idx="3">
                <c:v>2322546.8636250068</c:v>
              </c:pt>
              <c:pt idx="4">
                <c:v>2971733.4018669985</c:v>
              </c:pt>
              <c:pt idx="5">
                <c:v>1960082.919779995</c:v>
              </c:pt>
              <c:pt idx="6">
                <c:v>3266534.4244030267</c:v>
              </c:pt>
              <c:pt idx="7">
                <c:v>2221250.8304089964</c:v>
              </c:pt>
              <c:pt idx="8">
                <c:v>2076348.1870000586</c:v>
              </c:pt>
              <c:pt idx="9">
                <c:v>2997030.3022830067</c:v>
              </c:pt>
              <c:pt idx="10">
                <c:v>1718488.6180600091</c:v>
              </c:pt>
              <c:pt idx="11">
                <c:v>2449540.418913017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363-463B-8F04-C9D25D9900E0}"/>
            </c:ext>
          </c:extLst>
        </c:ser>
        <c:ser>
          <c:idx val="2"/>
          <c:order val="2"/>
          <c:tx>
            <c:v>Дебиторка, ДниМ</c:v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#,##0</c:formatCode>
              <c:ptCount val="12"/>
              <c:pt idx="0">
                <c:v>1387804.5128524723</c:v>
              </c:pt>
              <c:pt idx="1">
                <c:v>1839025.6931423391</c:v>
              </c:pt>
              <c:pt idx="2">
                <c:v>1719740.3101079953</c:v>
              </c:pt>
              <c:pt idx="3">
                <c:v>1672565.2214696647</c:v>
              </c:pt>
              <c:pt idx="4">
                <c:v>1663475.610398747</c:v>
              </c:pt>
              <c:pt idx="5">
                <c:v>1821288.2704451275</c:v>
              </c:pt>
              <c:pt idx="6">
                <c:v>1474474.536966078</c:v>
              </c:pt>
              <c:pt idx="7">
                <c:v>1494562.2087749764</c:v>
              </c:pt>
              <c:pt idx="8">
                <c:v>1382194.8260119837</c:v>
              </c:pt>
              <c:pt idx="9">
                <c:v>1466844.5451612526</c:v>
              </c:pt>
              <c:pt idx="10">
                <c:v>1674428.700119724</c:v>
              </c:pt>
              <c:pt idx="11">
                <c:v>1784653.9925280453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C363-463B-8F04-C9D25D990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425744"/>
        <c:axId val="227424080"/>
      </c:lineChart>
      <c:lineChart>
        <c:grouping val="standard"/>
        <c:varyColors val="0"/>
        <c:ser>
          <c:idx val="0"/>
          <c:order val="0"/>
          <c:tx>
            <c:v>Наценка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C00000">
                  <a:alpha val="69000"/>
                </a:srgbClr>
              </a:solidFill>
              <a:ln w="12700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0.0%;\-0.0%;0.0%</c:formatCode>
              <c:ptCount val="12"/>
              <c:pt idx="0">
                <c:v>0.51320429885864138</c:v>
              </c:pt>
              <c:pt idx="1">
                <c:v>0.52413577635443753</c:v>
              </c:pt>
              <c:pt idx="2">
                <c:v>0.38955030528574308</c:v>
              </c:pt>
              <c:pt idx="3">
                <c:v>0.52423134572473351</c:v>
              </c:pt>
              <c:pt idx="4">
                <c:v>0.36386852417189142</c:v>
              </c:pt>
              <c:pt idx="5">
                <c:v>0.53906076413756998</c:v>
              </c:pt>
              <c:pt idx="6">
                <c:v>0.37346669449720199</c:v>
              </c:pt>
              <c:pt idx="7">
                <c:v>0.54227493636575153</c:v>
              </c:pt>
              <c:pt idx="8">
                <c:v>0.46983480769331926</c:v>
              </c:pt>
              <c:pt idx="9">
                <c:v>0.38812569886143145</c:v>
              </c:pt>
              <c:pt idx="10">
                <c:v>0.45948563291074812</c:v>
              </c:pt>
              <c:pt idx="11">
                <c:v>0.48643616800950151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363-463B-8F04-C9D25D990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105648"/>
        <c:axId val="223110224"/>
      </c:lineChart>
      <c:catAx>
        <c:axId val="2274257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274240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2742408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2742574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valAx>
        <c:axId val="223110224"/>
        <c:scaling>
          <c:orientation val="minMax"/>
        </c:scaling>
        <c:delete val="0"/>
        <c:axPos val="r"/>
        <c:numFmt formatCode="0.0%;\-0.0%;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23105648"/>
        <c:crosses val="max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223105648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22311022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проект.xlsx]PivotChartTable4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Підсумок</c:v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Аптека</c:v>
              </c:pt>
              <c:pt idx="1">
                <c:v>Опт</c:v>
              </c:pt>
              <c:pt idx="2">
                <c:v>Парфюмерия</c:v>
              </c:pt>
              <c:pt idx="3">
                <c:v>Рынок</c:v>
              </c:pt>
              <c:pt idx="4">
                <c:v>Смешанный</c:v>
              </c:pt>
              <c:pt idx="5">
                <c:v>Супермаркет</c:v>
              </c:pt>
            </c:strLit>
          </c:cat>
          <c:val>
            <c:numLit>
              <c:formatCode>0.0%;\-0.0%;0.0%</c:formatCode>
              <c:ptCount val="6"/>
              <c:pt idx="0">
                <c:v>0.50678478518935111</c:v>
              </c:pt>
              <c:pt idx="1">
                <c:v>0.30084879399078984</c:v>
              </c:pt>
              <c:pt idx="2">
                <c:v>0.4820153079893898</c:v>
              </c:pt>
              <c:pt idx="3">
                <c:v>0.39338894151402604</c:v>
              </c:pt>
              <c:pt idx="4">
                <c:v>0.44520068317498973</c:v>
              </c:pt>
              <c:pt idx="5">
                <c:v>0.48625608285856725</c:v>
              </c:pt>
            </c:numLit>
          </c:val>
          <c:extLst>
            <c:ext xmlns:c16="http://schemas.microsoft.com/office/drawing/2014/chart" uri="{C3380CC4-5D6E-409C-BE32-E72D297353CC}">
              <c16:uniqueId val="{00000001-6028-4ACE-9075-24741F67992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6"/>
        <c:overlap val="32"/>
        <c:axId val="375474032"/>
        <c:axId val="375483600"/>
      </c:barChart>
      <c:catAx>
        <c:axId val="37547403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37548360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75483600"/>
        <c:scaling>
          <c:orientation val="minMax"/>
        </c:scaling>
        <c:delete val="1"/>
        <c:axPos val="b"/>
        <c:numFmt formatCode="0.0%;\-0.0%;0.0%" sourceLinked="0"/>
        <c:majorTickMark val="none"/>
        <c:minorTickMark val="none"/>
        <c:tickLblPos val="nextTo"/>
        <c:crossAx val="375474032"/>
        <c:crosses val="autoZero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проект.xlsx]PivotChartTable5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circle"/>
          <c:size val="6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Підсумок</c:v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Гели</c:v>
              </c:pt>
              <c:pt idx="1">
                <c:v>Дезодоранты</c:v>
              </c:pt>
              <c:pt idx="2">
                <c:v>Порошки</c:v>
              </c:pt>
            </c:strLit>
          </c:cat>
          <c:val>
            <c:numLit>
              <c:formatCode>0.0%;\-0.0%;0.0%</c:formatCode>
              <c:ptCount val="3"/>
              <c:pt idx="0">
                <c:v>0.46802934140224861</c:v>
              </c:pt>
              <c:pt idx="1">
                <c:v>0.46839679482853863</c:v>
              </c:pt>
              <c:pt idx="2">
                <c:v>0.43819436751916907</c:v>
              </c:pt>
            </c:numLit>
          </c:val>
          <c:extLst>
            <c:ext xmlns:c16="http://schemas.microsoft.com/office/drawing/2014/chart" uri="{C3380CC4-5D6E-409C-BE32-E72D297353CC}">
              <c16:uniqueId val="{00000000-617B-44DC-B2F3-BAF58993611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6"/>
        <c:overlap val="32"/>
        <c:axId val="375474032"/>
        <c:axId val="375483600"/>
      </c:barChart>
      <c:catAx>
        <c:axId val="37547403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37548360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75483600"/>
        <c:scaling>
          <c:orientation val="minMax"/>
        </c:scaling>
        <c:delete val="1"/>
        <c:axPos val="b"/>
        <c:numFmt formatCode="0.0%;\-0.0%;0.0%" sourceLinked="0"/>
        <c:majorTickMark val="none"/>
        <c:minorTickMark val="none"/>
        <c:tickLblPos val="nextTo"/>
        <c:crossAx val="375474032"/>
        <c:crosses val="autoZero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проект.xlsx]PivotChartTable6</c15:name>
        <c15:fmtId val="2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ivotFmts>
      <c:pivotFmt>
        <c:idx val="0"/>
        <c:spPr>
          <a:pattFill prst="narVert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Vert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Vert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Vert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Vert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Vert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Підсумок</c:v>
          </c:tx>
          <c:spPr>
            <a:pattFill prst="narVert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Гели</c:v>
              </c:pt>
              <c:pt idx="1">
                <c:v>Дезодоранты</c:v>
              </c:pt>
              <c:pt idx="2">
                <c:v>Порошки</c:v>
              </c:pt>
            </c:strLit>
          </c:cat>
          <c:val>
            <c:numLit>
              <c:formatCode>#,##0</c:formatCode>
              <c:ptCount val="3"/>
              <c:pt idx="0">
                <c:v>17.940685909318439</c:v>
              </c:pt>
              <c:pt idx="1">
                <c:v>16.715145326832111</c:v>
              </c:pt>
              <c:pt idx="2">
                <c:v>15.758474080221786</c:v>
              </c:pt>
            </c:numLit>
          </c:val>
          <c:extLst>
            <c:ext xmlns:c16="http://schemas.microsoft.com/office/drawing/2014/chart" uri="{C3380CC4-5D6E-409C-BE32-E72D297353CC}">
              <c16:uniqueId val="{00000002-8286-4BC9-A5A8-6A20F8EE46D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6"/>
        <c:overlap val="32"/>
        <c:axId val="375474032"/>
        <c:axId val="375483600"/>
      </c:barChart>
      <c:catAx>
        <c:axId val="37547403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37548360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75483600"/>
        <c:scaling>
          <c:orientation val="minMax"/>
        </c:scaling>
        <c:delete val="1"/>
        <c:axPos val="b"/>
        <c:numFmt formatCode="#,##0" sourceLinked="0"/>
        <c:majorTickMark val="none"/>
        <c:minorTickMark val="none"/>
        <c:tickLblPos val="nextTo"/>
        <c:crossAx val="37547403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проект.xlsx]PivotChartTable7</c15:name>
        <c15:fmtId val="4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ivotFmts>
      <c:pivotFmt>
        <c:idx val="0"/>
        <c:spPr>
          <a:pattFill prst="narVert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Vert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Vert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Vert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Підсумок</c:v>
          </c:tx>
          <c:spPr>
            <a:pattFill prst="narVert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Аптека</c:v>
              </c:pt>
              <c:pt idx="1">
                <c:v>Опт</c:v>
              </c:pt>
              <c:pt idx="2">
                <c:v>Парфюмерия</c:v>
              </c:pt>
              <c:pt idx="3">
                <c:v>Рынок</c:v>
              </c:pt>
              <c:pt idx="4">
                <c:v>Смешанный</c:v>
              </c:pt>
              <c:pt idx="5">
                <c:v>Супермаркет</c:v>
              </c:pt>
            </c:strLit>
          </c:cat>
          <c:val>
            <c:numLit>
              <c:formatCode>#,##0</c:formatCode>
              <c:ptCount val="6"/>
              <c:pt idx="0">
                <c:v>18.174253834876819</c:v>
              </c:pt>
              <c:pt idx="1">
                <c:v>4.6509085197957365</c:v>
              </c:pt>
              <c:pt idx="2">
                <c:v>20.648456743831282</c:v>
              </c:pt>
              <c:pt idx="3">
                <c:v>6.00590306647078</c:v>
              </c:pt>
              <c:pt idx="4">
                <c:v>14.71591872252386</c:v>
              </c:pt>
              <c:pt idx="5">
                <c:v>21.734063176797154</c:v>
              </c:pt>
            </c:numLit>
          </c:val>
          <c:extLst>
            <c:ext xmlns:c16="http://schemas.microsoft.com/office/drawing/2014/chart" uri="{C3380CC4-5D6E-409C-BE32-E72D297353CC}">
              <c16:uniqueId val="{00000002-2E84-43F2-8B4F-9074822140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6"/>
        <c:overlap val="32"/>
        <c:axId val="375474032"/>
        <c:axId val="375483600"/>
      </c:barChart>
      <c:catAx>
        <c:axId val="37547403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37548360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75483600"/>
        <c:scaling>
          <c:orientation val="minMax"/>
        </c:scaling>
        <c:delete val="1"/>
        <c:axPos val="b"/>
        <c:numFmt formatCode="#,##0" sourceLinked="0"/>
        <c:majorTickMark val="none"/>
        <c:minorTickMark val="none"/>
        <c:tickLblPos val="nextTo"/>
        <c:crossAx val="37547403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проект.xlsx]PivotChartTable8</c15:name>
        <c15:fmtId val="2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118116465227699E-2"/>
          <c:y val="0.1176274842168375"/>
          <c:w val="0.87428996480404275"/>
          <c:h val="0.61801912258457925"/>
        </c:manualLayout>
      </c:layout>
      <c:barChart>
        <c:barDir val="col"/>
        <c:grouping val="clustered"/>
        <c:varyColors val="0"/>
        <c:ser>
          <c:idx val="1"/>
          <c:order val="1"/>
          <c:tx>
            <c:v>ПриростПродажГрн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#\ ##0.0%;\-#\ ##0.0%;#\ ##0.0%</c:formatCode>
              <c:ptCount val="12"/>
              <c:pt idx="0">
                <c:v>0.20208020075502375</c:v>
              </c:pt>
              <c:pt idx="1">
                <c:v>0.124552824482697</c:v>
              </c:pt>
              <c:pt idx="2">
                <c:v>-2.8353175165299338E-2</c:v>
              </c:pt>
              <c:pt idx="3">
                <c:v>-0.23745746452879091</c:v>
              </c:pt>
              <c:pt idx="4">
                <c:v>7.457048333855365E-2</c:v>
              </c:pt>
              <c:pt idx="5">
                <c:v>-0.44588611332271844</c:v>
              </c:pt>
              <c:pt idx="6">
                <c:v>0.23408117421122143</c:v>
              </c:pt>
              <c:pt idx="7">
                <c:v>-0.38945308298726111</c:v>
              </c:pt>
              <c:pt idx="8">
                <c:v>-0.20104110502609918</c:v>
              </c:pt>
              <c:pt idx="9">
                <c:v>0.24160516223330242</c:v>
              </c:pt>
              <c:pt idx="10">
                <c:v>-0.2395570160540903</c:v>
              </c:pt>
              <c:pt idx="11">
                <c:v>-0.19014881422619534</c:v>
              </c:pt>
            </c:numLit>
          </c:val>
          <c:extLst>
            <c:ext xmlns:c16="http://schemas.microsoft.com/office/drawing/2014/chart" uri="{C3380CC4-5D6E-409C-BE32-E72D297353CC}">
              <c16:uniqueId val="{00000001-EBEB-4CBC-BCF9-283600E06A8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"/>
        <c:axId val="735317455"/>
        <c:axId val="735321199"/>
      </c:barChart>
      <c:lineChart>
        <c:grouping val="standard"/>
        <c:varyColors val="0"/>
        <c:ser>
          <c:idx val="0"/>
          <c:order val="0"/>
          <c:tx>
            <c:v>Продажи_грн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#,##0</c:formatCode>
              <c:ptCount val="12"/>
              <c:pt idx="0">
                <c:v>6041842.9990300201</c:v>
              </c:pt>
              <c:pt idx="1">
                <c:v>8318241.5487959934</c:v>
              </c:pt>
              <c:pt idx="2">
                <c:v>10358821.297199991</c:v>
              </c:pt>
              <c:pt idx="3">
                <c:v>6752932.1936249863</c:v>
              </c:pt>
              <c:pt idx="4">
                <c:v>11138786.07186698</c:v>
              </c:pt>
              <c:pt idx="5">
                <c:v>5596190.479779995</c:v>
              </c:pt>
              <c:pt idx="6">
                <c:v>12013055.794402994</c:v>
              </c:pt>
              <c:pt idx="7">
                <c:v>6317421.7604090059</c:v>
              </c:pt>
              <c:pt idx="8">
                <c:v>6495663.5570000131</c:v>
              </c:pt>
              <c:pt idx="9">
                <c:v>10718833.602283005</c:v>
              </c:pt>
              <c:pt idx="10">
                <c:v>5458515.4980600057</c:v>
              </c:pt>
              <c:pt idx="11">
                <c:v>7485227.6889129942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363-448F-A917-7174CCFE57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0929776"/>
        <c:axId val="50939344"/>
      </c:lineChart>
      <c:catAx>
        <c:axId val="5092977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093934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50939344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092977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valAx>
        <c:axId val="735321199"/>
        <c:scaling>
          <c:orientation val="minMax"/>
        </c:scaling>
        <c:delete val="0"/>
        <c:axPos val="r"/>
        <c:numFmt formatCode="#\ ##0.0%;\-#\ ##0.0%;#\ ##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35317455"/>
        <c:crosses val="max"/>
        <c:crossBetween val="between"/>
        <c:extLst>
          <c:ext xmlns:c15="http://schemas.microsoft.com/office/drawing/2012/chart" uri="{F40574EE-89B7-4290-83BB-5DA773EAF853}">
            <c15:numFmt c:formatCode="#\ ##0.0%;\-#\ ##0.0%;#\ ##0.0%" c:sourceLinked="1"/>
          </c:ext>
        </c:extLst>
      </c:valAx>
      <c:catAx>
        <c:axId val="735317455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735321199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проект.xlsx]PivotChartTable17</c15:name>
        <c15:fmtId val="1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491148029637399E-2"/>
          <c:y val="0.11762740919443306"/>
          <c:w val="0.87428996480404275"/>
          <c:h val="0.61801912258457925"/>
        </c:manualLayout>
      </c:layout>
      <c:barChart>
        <c:barDir val="col"/>
        <c:grouping val="clustered"/>
        <c:varyColors val="0"/>
        <c:ser>
          <c:idx val="1"/>
          <c:order val="1"/>
          <c:tx>
            <c:v>ПриростПродажГрн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#\ ##0.0%;\-#\ ##0.0%;#\ ##0.0%</c:formatCode>
              <c:ptCount val="4"/>
              <c:pt idx="0">
                <c:v>7.0815560080703888E-2</c:v>
              </c:pt>
              <c:pt idx="1">
                <c:v>-0.19893805435060141</c:v>
              </c:pt>
              <c:pt idx="2">
                <c:v>-0.12000626598414865</c:v>
              </c:pt>
              <c:pt idx="3">
                <c:v>-5.5530881991676773E-2</c:v>
              </c:pt>
            </c:numLit>
          </c:val>
          <c:extLst>
            <c:ext xmlns:c16="http://schemas.microsoft.com/office/drawing/2014/chart" uri="{C3380CC4-5D6E-409C-BE32-E72D297353CC}">
              <c16:uniqueId val="{00000000-33F2-49BF-B03F-6FB6442014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"/>
        <c:axId val="735317455"/>
        <c:axId val="735321199"/>
      </c:barChart>
      <c:lineChart>
        <c:grouping val="standard"/>
        <c:varyColors val="0"/>
        <c:ser>
          <c:idx val="0"/>
          <c:order val="0"/>
          <c:tx>
            <c:v>Продажи_грн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#,##0</c:formatCode>
              <c:ptCount val="4"/>
              <c:pt idx="0">
                <c:v>24718905.845026057</c:v>
              </c:pt>
              <c:pt idx="1">
                <c:v>23487908.745271903</c:v>
              </c:pt>
              <c:pt idx="2">
                <c:v>24826141.111812118</c:v>
              </c:pt>
              <c:pt idx="3">
                <c:v>23662576.789256021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33F2-49BF-B03F-6FB64420147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0929776"/>
        <c:axId val="50939344"/>
      </c:lineChart>
      <c:catAx>
        <c:axId val="50929776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093934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50939344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5092977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valAx>
        <c:axId val="735321199"/>
        <c:scaling>
          <c:orientation val="minMax"/>
        </c:scaling>
        <c:delete val="0"/>
        <c:axPos val="r"/>
        <c:numFmt formatCode="#\ ##0.0%;\-#\ ##0.0%;#\ ##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735317455"/>
        <c:crosses val="max"/>
        <c:crossBetween val="between"/>
        <c:extLst>
          <c:ext xmlns:c15="http://schemas.microsoft.com/office/drawing/2012/chart" uri="{F40574EE-89B7-4290-83BB-5DA773EAF853}">
            <c15:numFmt c:formatCode="#\ ##0.0%;\-#\ ##0.0%;#\ ##0.0%" c:sourceLinked="1"/>
          </c:ext>
        </c:extLst>
      </c:valAx>
      <c:catAx>
        <c:axId val="735317455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735321199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проект.xlsx]PivotChartTable9</c15:name>
        <c15:fmtId val="3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chemeClr val="accent2">
                <a:lumMod val="75000"/>
                <a:alpha val="73000"/>
              </a:schemeClr>
            </a:solidFill>
            <a:ln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17478127734033"/>
          <c:y val="5.0925925925925923E-2"/>
          <c:w val="0.70492082239720033"/>
          <c:h val="0.73577136191309422"/>
        </c:manualLayout>
      </c:layout>
      <c:barChart>
        <c:barDir val="col"/>
        <c:grouping val="clustered"/>
        <c:varyColors val="0"/>
        <c:ser>
          <c:idx val="1"/>
          <c:order val="1"/>
          <c:tx>
            <c:v>ПриростПродажГрн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2015</c:v>
              </c:pt>
            </c:strLit>
          </c:cat>
          <c:val>
            <c:numLit>
              <c:formatCode>#\ ##0.0%;\-#\ ##0.0%;#\ ##0.0%</c:formatCode>
              <c:ptCount val="1"/>
              <c:pt idx="0">
                <c:v>-8.493537317408606E-2</c:v>
              </c:pt>
            </c:numLit>
          </c:val>
          <c:extLst>
            <c:ext xmlns:c16="http://schemas.microsoft.com/office/drawing/2014/chart" uri="{C3380CC4-5D6E-409C-BE32-E72D297353CC}">
              <c16:uniqueId val="{00000002-6E80-4A17-853A-FFB03CB83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axId val="1464839231"/>
        <c:axId val="1464827999"/>
      </c:barChart>
      <c:lineChart>
        <c:grouping val="standard"/>
        <c:varyColors val="0"/>
        <c:ser>
          <c:idx val="0"/>
          <c:order val="0"/>
          <c:tx>
            <c:v>Продажи_грн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2">
                  <a:lumMod val="75000"/>
                  <a:alpha val="73000"/>
                </a:schemeClr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2015</c:v>
              </c:pt>
            </c:strLit>
          </c:cat>
          <c:val>
            <c:numLit>
              <c:formatCode>#,##0</c:formatCode>
              <c:ptCount val="1"/>
              <c:pt idx="0">
                <c:v>96695532.491365016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E80-4A17-853A-FFB03CB830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4841311"/>
        <c:axId val="1464839647"/>
      </c:lineChart>
      <c:catAx>
        <c:axId val="146484131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64839647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46483964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6484131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valAx>
        <c:axId val="1464827999"/>
        <c:scaling>
          <c:orientation val="minMax"/>
          <c:max val="0.5"/>
          <c:min val="-0.5"/>
        </c:scaling>
        <c:delete val="0"/>
        <c:axPos val="r"/>
        <c:numFmt formatCode="#\ ##0.0%;\-#\ ##0.0%;#\ ##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64839231"/>
        <c:crosses val="max"/>
        <c:crossBetween val="between"/>
        <c:extLst>
          <c:ext xmlns:c15="http://schemas.microsoft.com/office/drawing/2012/chart" uri="{F40574EE-89B7-4290-83BB-5DA773EAF853}">
            <c15:numFmt c:formatCode="#\ ##0.0%;\-#\ ##0.0%;#\ ##0.0%" c:sourceLinked="1"/>
          </c:ext>
        </c:extLst>
      </c:valAx>
      <c:catAx>
        <c:axId val="1464839231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464827999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проект.xlsx]PivotChartTable11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118116465227699E-2"/>
          <c:y val="0.1176274842168375"/>
          <c:w val="0.87428996480404275"/>
          <c:h val="0.61801912258457925"/>
        </c:manualLayout>
      </c:layout>
      <c:barChart>
        <c:barDir val="col"/>
        <c:grouping val="clustered"/>
        <c:varyColors val="0"/>
        <c:ser>
          <c:idx val="1"/>
          <c:order val="1"/>
          <c:tx>
            <c:v>ПриростПродажШТ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0.0%;\-0.0%;0.0%</c:formatCode>
              <c:ptCount val="12"/>
              <c:pt idx="0">
                <c:v>0.21659491403053721</c:v>
              </c:pt>
              <c:pt idx="1">
                <c:v>0.13374455113960315</c:v>
              </c:pt>
              <c:pt idx="2">
                <c:v>0.12340178225494003</c:v>
              </c:pt>
              <c:pt idx="3">
                <c:v>-0.25463902771553071</c:v>
              </c:pt>
              <c:pt idx="4">
                <c:v>0.23982400287950156</c:v>
              </c:pt>
              <c:pt idx="5">
                <c:v>-0.4532400624513101</c:v>
              </c:pt>
              <c:pt idx="6">
                <c:v>0.44103236165716253</c:v>
              </c:pt>
              <c:pt idx="7">
                <c:v>-0.39764226849758133</c:v>
              </c:pt>
              <c:pt idx="8">
                <c:v>-0.12809672571724318</c:v>
              </c:pt>
              <c:pt idx="9">
                <c:v>0.41020755943445764</c:v>
              </c:pt>
              <c:pt idx="10">
                <c:v>-0.15246702863065409</c:v>
              </c:pt>
              <c:pt idx="11">
                <c:v>-0.14789705893024307</c:v>
              </c:pt>
            </c:numLit>
          </c:val>
          <c:extLst>
            <c:ext xmlns:c16="http://schemas.microsoft.com/office/drawing/2014/chart" uri="{C3380CC4-5D6E-409C-BE32-E72D297353CC}">
              <c16:uniqueId val="{00000005-F05B-4D11-865B-603C0AE81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axId val="1156709599"/>
        <c:axId val="1156707935"/>
      </c:barChart>
      <c:lineChart>
        <c:grouping val="standard"/>
        <c:varyColors val="0"/>
        <c:ser>
          <c:idx val="0"/>
          <c:order val="0"/>
          <c:tx>
            <c:v>Продажи_шт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#,##0</c:formatCode>
              <c:ptCount val="12"/>
              <c:pt idx="0">
                <c:v>363976</c:v>
              </c:pt>
              <c:pt idx="1">
                <c:v>505090</c:v>
              </c:pt>
              <c:pt idx="2">
                <c:v>695880</c:v>
              </c:pt>
              <c:pt idx="3">
                <c:v>395815</c:v>
              </c:pt>
              <c:pt idx="4">
                <c:v>799136</c:v>
              </c:pt>
              <c:pt idx="5">
                <c:v>341094</c:v>
              </c:pt>
              <c:pt idx="6">
                <c:v>854378</c:v>
              </c:pt>
              <c:pt idx="7">
                <c:v>376938</c:v>
              </c:pt>
              <c:pt idx="8">
                <c:v>419484</c:v>
              </c:pt>
              <c:pt idx="9">
                <c:v>722431</c:v>
              </c:pt>
              <c:pt idx="10">
                <c:v>356530</c:v>
              </c:pt>
              <c:pt idx="11">
                <c:v>469703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F05B-4D11-865B-603C0AE81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826159"/>
        <c:axId val="1161834479"/>
      </c:lineChart>
      <c:valAx>
        <c:axId val="1161834479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61826159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1161826159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61834479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156707935"/>
        <c:scaling>
          <c:orientation val="minMax"/>
        </c:scaling>
        <c:delete val="0"/>
        <c:axPos val="r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56709599"/>
        <c:crosses val="max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1156709599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15670793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проект.xlsx]PivotChartTable15</c15:name>
        <c15:fmtId val="3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118116465227699E-2"/>
          <c:y val="0.1176274842168375"/>
          <c:w val="0.87428996480404275"/>
          <c:h val="0.61801912258457925"/>
        </c:manualLayout>
      </c:layout>
      <c:barChart>
        <c:barDir val="col"/>
        <c:grouping val="clustered"/>
        <c:varyColors val="0"/>
        <c:ser>
          <c:idx val="1"/>
          <c:order val="1"/>
          <c:tx>
            <c:v>ПриростПродажШТ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0.0%;\-0.0%;0.0%</c:formatCode>
              <c:ptCount val="4"/>
              <c:pt idx="0">
                <c:v>0.14721850391680502</c:v>
              </c:pt>
              <c:pt idx="1">
                <c:v>-0.14637609478504421</c:v>
              </c:pt>
              <c:pt idx="2">
                <c:v>-2.8813779689924046E-2</c:v>
              </c:pt>
              <c:pt idx="3">
                <c:v>4.3445451133721447E-2</c:v>
              </c:pt>
            </c:numLit>
          </c:val>
          <c:extLst>
            <c:ext xmlns:c16="http://schemas.microsoft.com/office/drawing/2014/chart" uri="{C3380CC4-5D6E-409C-BE32-E72D297353CC}">
              <c16:uniqueId val="{00000000-4C7A-4343-9F2B-BC4798B02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axId val="1156709599"/>
        <c:axId val="1156707935"/>
      </c:barChart>
      <c:lineChart>
        <c:grouping val="standard"/>
        <c:varyColors val="0"/>
        <c:ser>
          <c:idx val="0"/>
          <c:order val="0"/>
          <c:tx>
            <c:v>Продажи_шт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#,##0</c:formatCode>
              <c:ptCount val="4"/>
              <c:pt idx="0">
                <c:v>1564946</c:v>
              </c:pt>
              <c:pt idx="1">
                <c:v>1536045</c:v>
              </c:pt>
              <c:pt idx="2">
                <c:v>1650800</c:v>
              </c:pt>
              <c:pt idx="3">
                <c:v>1548664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C7A-4343-9F2B-BC4798B02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826159"/>
        <c:axId val="1161834479"/>
      </c:lineChart>
      <c:valAx>
        <c:axId val="1161834479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61826159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1161826159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61834479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156707935"/>
        <c:scaling>
          <c:orientation val="minMax"/>
        </c:scaling>
        <c:delete val="0"/>
        <c:axPos val="r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56709599"/>
        <c:crosses val="max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1156709599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15670793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проект.xlsx]PivotChartTable16</c15:name>
        <c15:fmtId val="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ln w="28575" cap="rnd">
            <a:noFill/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810386231372516"/>
                  <c:h val="7.5731212572490797E-2"/>
                </c:manualLayout>
              </c15:layout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v>ПриростПродажШТ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2015</c:v>
              </c:pt>
            </c:strLit>
          </c:cat>
          <c:val>
            <c:numLit>
              <c:formatCode>0.0%;\-0.0%;0.0%</c:formatCode>
              <c:ptCount val="1"/>
              <c:pt idx="0">
                <c:v>-7.4150195934729046E-3</c:v>
              </c:pt>
            </c:numLit>
          </c:val>
          <c:extLst>
            <c:ext xmlns:c16="http://schemas.microsoft.com/office/drawing/2014/chart" uri="{C3380CC4-5D6E-409C-BE32-E72D297353CC}">
              <c16:uniqueId val="{00000002-AA54-4075-AE10-A6C5A59D8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4"/>
        <c:axId val="1109311008"/>
        <c:axId val="1109308512"/>
      </c:barChart>
      <c:lineChart>
        <c:grouping val="standard"/>
        <c:varyColors val="0"/>
        <c:ser>
          <c:idx val="0"/>
          <c:order val="0"/>
          <c:tx>
            <c:v>Продажи_шт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solidFill>
                  <a:srgbClr val="C00000"/>
                </a:solidFill>
              </a:ln>
              <a:effectLst/>
            </c:spPr>
          </c:marker>
          <c:cat>
            <c:strLit>
              <c:ptCount val="1"/>
              <c:pt idx="0">
                <c:v>2015</c:v>
              </c:pt>
            </c:strLit>
          </c:cat>
          <c:val>
            <c:numLit>
              <c:formatCode>#,##0</c:formatCode>
              <c:ptCount val="1"/>
              <c:pt idx="0">
                <c:v>6300455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A54-4075-AE10-A6C5A59D8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9265664"/>
        <c:axId val="1109258176"/>
      </c:lineChart>
      <c:catAx>
        <c:axId val="11092656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09258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109258176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0926566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valAx>
        <c:axId val="1109308512"/>
        <c:scaling>
          <c:orientation val="minMax"/>
          <c:max val="0.5"/>
          <c:min val="-0.5"/>
        </c:scaling>
        <c:delete val="0"/>
        <c:axPos val="r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09311008"/>
        <c:crosses val="max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1109311008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109308512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проект.xlsx]PivotChartTable12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118116465227699E-2"/>
          <c:y val="0.1176274842168375"/>
          <c:w val="0.87428996480404275"/>
          <c:h val="0.61801912258457925"/>
        </c:manualLayout>
      </c:layout>
      <c:barChart>
        <c:barDir val="col"/>
        <c:grouping val="clustered"/>
        <c:varyColors val="0"/>
        <c:ser>
          <c:idx val="1"/>
          <c:order val="1"/>
          <c:tx>
            <c:v>ПриростСкидка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0.0%;\-0.0%;0.0%</c:formatCode>
              <c:ptCount val="12"/>
              <c:pt idx="0">
                <c:v>4.2473088352823762E-2</c:v>
              </c:pt>
              <c:pt idx="1">
                <c:v>1.2081157056466979E-2</c:v>
              </c:pt>
              <c:pt idx="2">
                <c:v>0.34222376966233625</c:v>
              </c:pt>
              <c:pt idx="3">
                <c:v>0.12686434413227093</c:v>
              </c:pt>
              <c:pt idx="4">
                <c:v>5.0719154587217902E-2</c:v>
              </c:pt>
              <c:pt idx="5">
                <c:v>0.22372784650445193</c:v>
              </c:pt>
              <c:pt idx="6">
                <c:v>1.2587756397010263E-2</c:v>
              </c:pt>
              <c:pt idx="7">
                <c:v>-3.6853902050083459E-2</c:v>
              </c:pt>
              <c:pt idx="8">
                <c:v>2.0087381821197348E-2</c:v>
              </c:pt>
              <c:pt idx="9">
                <c:v>-2.7448185868951452E-2</c:v>
              </c:pt>
              <c:pt idx="10">
                <c:v>8.8263547063204828E-3</c:v>
              </c:pt>
              <c:pt idx="11">
                <c:v>1.9697865786310775E-2</c:v>
              </c:pt>
            </c:numLit>
          </c:val>
          <c:extLst>
            <c:ext xmlns:c16="http://schemas.microsoft.com/office/drawing/2014/chart" uri="{C3380CC4-5D6E-409C-BE32-E72D297353CC}">
              <c16:uniqueId val="{00000004-236F-44CD-B7EC-33008ABB9B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"/>
        <c:axId val="1799138992"/>
        <c:axId val="1799119440"/>
      </c:barChart>
      <c:lineChart>
        <c:grouping val="standard"/>
        <c:varyColors val="0"/>
        <c:ser>
          <c:idx val="0"/>
          <c:order val="0"/>
          <c:tx>
            <c:v>Скидка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0.0%;\-0.0%;0.0%</c:formatCode>
              <c:ptCount val="12"/>
              <c:pt idx="0">
                <c:v>0.19100589970060011</c:v>
              </c:pt>
              <c:pt idx="1">
                <c:v>0.20589731105086259</c:v>
              </c:pt>
              <c:pt idx="2">
                <c:v>0.54634390864113536</c:v>
              </c:pt>
              <c:pt idx="3">
                <c:v>0.33533261866272596</c:v>
              </c:pt>
              <c:pt idx="4">
                <c:v>0.29351659980133982</c:v>
              </c:pt>
              <c:pt idx="5">
                <c:v>0.51991150065529546</c:v>
              </c:pt>
              <c:pt idx="6">
                <c:v>0.27662044310612827</c:v>
              </c:pt>
              <c:pt idx="7">
                <c:v>0.17116489799409504</c:v>
              </c:pt>
              <c:pt idx="8">
                <c:v>0.2167881808710122</c:v>
              </c:pt>
              <c:pt idx="9">
                <c:v>0.23857589657975367</c:v>
              </c:pt>
              <c:pt idx="10">
                <c:v>0.25726843494922663</c:v>
              </c:pt>
              <c:pt idx="11">
                <c:v>0.20635788312207359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236F-44CD-B7EC-33008ABB9B3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6709599"/>
        <c:axId val="1156707935"/>
      </c:lineChart>
      <c:valAx>
        <c:axId val="1156707935"/>
        <c:scaling>
          <c:orientation val="minMax"/>
        </c:scaling>
        <c:delete val="0"/>
        <c:axPos val="r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56709599"/>
        <c:crosses val="max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1156709599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5670793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799119440"/>
        <c:scaling>
          <c:orientation val="minMax"/>
        </c:scaling>
        <c:delete val="0"/>
        <c:axPos val="l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38992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1799138992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799119440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проект.xlsx]PivotChartTable13</c15:name>
        <c15:fmtId val="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118116465227699E-2"/>
          <c:y val="0.1176274842168375"/>
          <c:w val="0.87428996480404275"/>
          <c:h val="0.61801912258457925"/>
        </c:manualLayout>
      </c:layout>
      <c:barChart>
        <c:barDir val="col"/>
        <c:grouping val="clustered"/>
        <c:varyColors val="0"/>
        <c:ser>
          <c:idx val="1"/>
          <c:order val="1"/>
          <c:tx>
            <c:v>ПриростСкидка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0.0%;\-0.0%;0.0%</c:formatCode>
              <c:ptCount val="4"/>
              <c:pt idx="0">
                <c:v>0.20453350598435377</c:v>
              </c:pt>
              <c:pt idx="1">
                <c:v>0.12250345935700385</c:v>
              </c:pt>
              <c:pt idx="2">
                <c:v>1.1428005325189672E-2</c:v>
              </c:pt>
              <c:pt idx="3">
                <c:v>-1.043836584924962E-4</c:v>
              </c:pt>
            </c:numLit>
          </c:val>
          <c:extLst>
            <c:ext xmlns:c16="http://schemas.microsoft.com/office/drawing/2014/chart" uri="{C3380CC4-5D6E-409C-BE32-E72D297353CC}">
              <c16:uniqueId val="{00000000-C7AC-44BF-8EFB-7FAAE7A2FF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"/>
        <c:axId val="1799138992"/>
        <c:axId val="1799119440"/>
      </c:barChart>
      <c:lineChart>
        <c:grouping val="standard"/>
        <c:varyColors val="0"/>
        <c:ser>
          <c:idx val="0"/>
          <c:order val="0"/>
          <c:tx>
            <c:v>Скидка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0.0%;\-0.0%;0.0%</c:formatCode>
              <c:ptCount val="4"/>
              <c:pt idx="0">
                <c:v>0.39380933623436387</c:v>
              </c:pt>
              <c:pt idx="1">
                <c:v>0.37503851491055917</c:v>
              </c:pt>
              <c:pt idx="2">
                <c:v>0.23664772640288725</c:v>
              </c:pt>
              <c:pt idx="3">
                <c:v>0.23318062167255682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7AC-44BF-8EFB-7FAAE7A2FF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6709599"/>
        <c:axId val="1156707935"/>
      </c:lineChart>
      <c:valAx>
        <c:axId val="1156707935"/>
        <c:scaling>
          <c:orientation val="minMax"/>
        </c:scaling>
        <c:delete val="0"/>
        <c:axPos val="r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56709599"/>
        <c:crosses val="max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1156709599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5670793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799119440"/>
        <c:scaling>
          <c:orientation val="minMax"/>
        </c:scaling>
        <c:delete val="0"/>
        <c:axPos val="l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38992"/>
        <c:crosses val="autoZero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1799138992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79911944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проект.xlsx]PivotChartTable14</c15:name>
        <c15:fmtId val="7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ln w="28575" cap="rnd">
            <a:noFill/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v>ПриростСкидка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2015</c:v>
              </c:pt>
            </c:strLit>
          </c:cat>
          <c:val>
            <c:numLit>
              <c:formatCode>0.0%;\-0.0%;0.0%</c:formatCode>
              <c:ptCount val="1"/>
              <c:pt idx="0">
                <c:v>9.030366718005664E-2</c:v>
              </c:pt>
            </c:numLit>
          </c:val>
          <c:extLst>
            <c:ext xmlns:c16="http://schemas.microsoft.com/office/drawing/2014/chart" uri="{C3380CC4-5D6E-409C-BE32-E72D297353CC}">
              <c16:uniqueId val="{00000002-EB0A-4791-B5C3-1AEF14922F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4"/>
        <c:axId val="1838065088"/>
        <c:axId val="1838050112"/>
      </c:barChart>
      <c:lineChart>
        <c:grouping val="standard"/>
        <c:varyColors val="0"/>
        <c:ser>
          <c:idx val="0"/>
          <c:order val="0"/>
          <c:tx>
            <c:v>Скидка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2015</c:v>
              </c:pt>
            </c:strLit>
          </c:cat>
          <c:val>
            <c:numLit>
              <c:formatCode>0.0%;\-0.0%;0.0%</c:formatCode>
              <c:ptCount val="1"/>
              <c:pt idx="0">
                <c:v>0.31780135001593035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EB0A-4791-B5C3-1AEF14922F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99126512"/>
        <c:axId val="1799123184"/>
      </c:lineChart>
      <c:catAx>
        <c:axId val="17991265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2318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799123184"/>
        <c:scaling>
          <c:orientation val="minMax"/>
        </c:scaling>
        <c:delete val="0"/>
        <c:axPos val="l"/>
        <c:numFmt formatCode="0.0%;\-0.0%;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26512"/>
        <c:crosses val="autoZero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valAx>
        <c:axId val="1838050112"/>
        <c:scaling>
          <c:orientation val="minMax"/>
          <c:max val="0.5"/>
          <c:min val="-0.5"/>
        </c:scaling>
        <c:delete val="0"/>
        <c:axPos val="r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38065088"/>
        <c:crosses val="max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1838065088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838050112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проект.xlsx]PivotChartTable20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118116465227699E-2"/>
          <c:y val="0.1176274842168375"/>
          <c:w val="0.87428996480404275"/>
          <c:h val="0.61801912258457925"/>
        </c:manualLayout>
      </c:layout>
      <c:barChart>
        <c:barDir val="col"/>
        <c:grouping val="clustered"/>
        <c:varyColors val="0"/>
        <c:ser>
          <c:idx val="1"/>
          <c:order val="1"/>
          <c:tx>
            <c:v>ПриростНаценка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0.0%;\-0.0%;0.0%</c:formatCode>
              <c:ptCount val="12"/>
              <c:pt idx="0">
                <c:v>1.9532484090719671E-2</c:v>
              </c:pt>
              <c:pt idx="1">
                <c:v>2.3526712650019488E-2</c:v>
              </c:pt>
              <c:pt idx="2">
                <c:v>-8.9389397749389088E-2</c:v>
              </c:pt>
              <c:pt idx="3">
                <c:v>4.6464316355451007E-2</c:v>
              </c:pt>
              <c:pt idx="4">
                <c:v>-0.11075749796929313</c:v>
              </c:pt>
              <c:pt idx="5">
                <c:v>6.6791581805221711E-2</c:v>
              </c:pt>
              <c:pt idx="6">
                <c:v>-0.12341201446502681</c:v>
              </c:pt>
              <c:pt idx="7">
                <c:v>5.224110717932684E-2</c:v>
              </c:pt>
              <c:pt idx="8">
                <c:v>-1.3751594009457302E-2</c:v>
              </c:pt>
              <c:pt idx="9">
                <c:v>-8.5578175960290825E-2</c:v>
              </c:pt>
              <c:pt idx="10">
                <c:v>-8.9884870972765651E-3</c:v>
              </c:pt>
              <c:pt idx="11">
                <c:v>2.0722627295488572E-2</c:v>
              </c:pt>
            </c:numLit>
          </c:val>
          <c:extLst>
            <c:ext xmlns:c16="http://schemas.microsoft.com/office/drawing/2014/chart" uri="{C3380CC4-5D6E-409C-BE32-E72D297353CC}">
              <c16:uniqueId val="{00000004-E293-408B-AB12-A43CA04DD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axId val="1799144400"/>
        <c:axId val="1799150640"/>
      </c:barChart>
      <c:lineChart>
        <c:grouping val="standard"/>
        <c:varyColors val="0"/>
        <c:ser>
          <c:idx val="0"/>
          <c:order val="0"/>
          <c:tx>
            <c:v>Наценка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0.0%;\-0.0%;0.0%</c:formatCode>
              <c:ptCount val="12"/>
              <c:pt idx="0">
                <c:v>0.51320429885864138</c:v>
              </c:pt>
              <c:pt idx="1">
                <c:v>0.52413577635443753</c:v>
              </c:pt>
              <c:pt idx="2">
                <c:v>0.38955030528574308</c:v>
              </c:pt>
              <c:pt idx="3">
                <c:v>0.52423134572473351</c:v>
              </c:pt>
              <c:pt idx="4">
                <c:v>0.36386852417189142</c:v>
              </c:pt>
              <c:pt idx="5">
                <c:v>0.53906076413756998</c:v>
              </c:pt>
              <c:pt idx="6">
                <c:v>0.37346669449720199</c:v>
              </c:pt>
              <c:pt idx="7">
                <c:v>0.54227493636575153</c:v>
              </c:pt>
              <c:pt idx="8">
                <c:v>0.46983480769331926</c:v>
              </c:pt>
              <c:pt idx="9">
                <c:v>0.38812569886143145</c:v>
              </c:pt>
              <c:pt idx="10">
                <c:v>0.45948563291074812</c:v>
              </c:pt>
              <c:pt idx="11">
                <c:v>0.48643616800950151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E293-408B-AB12-A43CA04DD6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99138992"/>
        <c:axId val="1799119440"/>
      </c:lineChart>
      <c:valAx>
        <c:axId val="1799119440"/>
        <c:scaling>
          <c:orientation val="minMax"/>
        </c:scaling>
        <c:delete val="0"/>
        <c:axPos val="l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38992"/>
        <c:crosses val="autoZero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1799138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1944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799150640"/>
        <c:scaling>
          <c:orientation val="minMax"/>
        </c:scaling>
        <c:delete val="0"/>
        <c:axPos val="r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44400"/>
        <c:crosses val="max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1799144400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799150640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проект.xlsx]PivotChartTable21</c15:name>
        <c15:fmtId val="7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118116465227699E-2"/>
          <c:y val="0.1176274842168375"/>
          <c:w val="0.87428996480404275"/>
          <c:h val="0.61801912258457925"/>
        </c:manualLayout>
      </c:layout>
      <c:barChart>
        <c:barDir val="col"/>
        <c:grouping val="clustered"/>
        <c:varyColors val="0"/>
        <c:ser>
          <c:idx val="1"/>
          <c:order val="1"/>
          <c:tx>
            <c:v>ПриростНаценка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0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0.0%;\-0.0%;0.0%</c:formatCode>
              <c:ptCount val="4"/>
              <c:pt idx="0">
                <c:v>-2.6822405928008664E-2</c:v>
              </c:pt>
              <c:pt idx="1">
                <c:v>-2.7884756908835129E-2</c:v>
              </c:pt>
              <c:pt idx="2">
                <c:v>-5.232342108446647E-2</c:v>
              </c:pt>
              <c:pt idx="3">
                <c:v>-3.493850078231292E-2</c:v>
              </c:pt>
            </c:numLit>
          </c:val>
          <c:extLst>
            <c:ext xmlns:c16="http://schemas.microsoft.com/office/drawing/2014/chart" uri="{C3380CC4-5D6E-409C-BE32-E72D297353CC}">
              <c16:uniqueId val="{00000004-458C-42D0-A977-29B8B4539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axId val="1799137328"/>
        <c:axId val="1799118192"/>
      </c:barChart>
      <c:lineChart>
        <c:grouping val="standard"/>
        <c:varyColors val="0"/>
        <c:ser>
          <c:idx val="0"/>
          <c:order val="0"/>
          <c:tx>
            <c:v>Наценка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0.0%;\-0.0%;0.0%</c:formatCode>
              <c:ptCount val="4"/>
              <c:pt idx="0">
                <c:v>0.4622049546263382</c:v>
              </c:pt>
              <c:pt idx="1">
                <c:v>0.4468748468077674</c:v>
              </c:pt>
              <c:pt idx="2">
                <c:v>0.43819546291581957</c:v>
              </c:pt>
              <c:pt idx="3">
                <c:v>0.4343113659962296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58C-42D0-A977-29B8B45397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99138992"/>
        <c:axId val="1799119440"/>
      </c:lineChart>
      <c:valAx>
        <c:axId val="1799119440"/>
        <c:scaling>
          <c:orientation val="minMax"/>
        </c:scaling>
        <c:delete val="0"/>
        <c:axPos val="l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38992"/>
        <c:crosses val="autoZero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1799138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1944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799118192"/>
        <c:scaling>
          <c:orientation val="minMax"/>
        </c:scaling>
        <c:delete val="0"/>
        <c:axPos val="r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37328"/>
        <c:crosses val="max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1799137328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799118192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проект.xlsx]PivotChartTable22</c15:name>
        <c15:fmtId val="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v>ПриростНаценка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2015</c:v>
              </c:pt>
            </c:strLit>
          </c:cat>
          <c:val>
            <c:numLit>
              <c:formatCode>0.0%;\-0.0%;0.0%</c:formatCode>
              <c:ptCount val="1"/>
              <c:pt idx="0">
                <c:v>-3.5311297851459089E-2</c:v>
              </c:pt>
            </c:numLit>
          </c:val>
          <c:extLst>
            <c:ext xmlns:c16="http://schemas.microsoft.com/office/drawing/2014/chart" uri="{C3380CC4-5D6E-409C-BE32-E72D297353CC}">
              <c16:uniqueId val="{00000003-9B69-47E4-B089-CFF6FBDC3B2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4"/>
        <c:axId val="1728371792"/>
        <c:axId val="1728349744"/>
      </c:barChart>
      <c:lineChart>
        <c:grouping val="standard"/>
        <c:varyColors val="0"/>
        <c:ser>
          <c:idx val="0"/>
          <c:order val="0"/>
          <c:tx>
            <c:v>Наценка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2015</c:v>
              </c:pt>
            </c:strLit>
          </c:cat>
          <c:val>
            <c:numLit>
              <c:formatCode>0.0%;\-0.0%;0.0%</c:formatCode>
              <c:ptCount val="1"/>
              <c:pt idx="0">
                <c:v>0.44541096961508636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9B69-47E4-B089-CFF6FBDC3B2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38090464"/>
        <c:axId val="1838084224"/>
      </c:lineChart>
      <c:catAx>
        <c:axId val="18380904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3808422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838084224"/>
        <c:scaling>
          <c:orientation val="minMax"/>
        </c:scaling>
        <c:delete val="0"/>
        <c:axPos val="l"/>
        <c:numFmt formatCode="0.0%;\-0.0%;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838090464"/>
        <c:crosses val="autoZero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valAx>
        <c:axId val="1728349744"/>
        <c:scaling>
          <c:orientation val="minMax"/>
          <c:max val="0.5"/>
          <c:min val="-0.5"/>
        </c:scaling>
        <c:delete val="0"/>
        <c:axPos val="r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28371792"/>
        <c:crosses val="max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1728371792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1728349744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проект.xlsx]PivotChartTable23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2"/>
          <c:order val="2"/>
          <c:tx>
            <c:v>ВыполнПланПродаж</c:v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0%;\-0%;0%</c:formatCode>
              <c:ptCount val="12"/>
              <c:pt idx="0">
                <c:v>1.0002223324277812</c:v>
              </c:pt>
              <c:pt idx="1">
                <c:v>0.99938024711007289</c:v>
              </c:pt>
              <c:pt idx="2">
                <c:v>1.0072167412636315</c:v>
              </c:pt>
              <c:pt idx="3">
                <c:v>1.0132387344704135</c:v>
              </c:pt>
              <c:pt idx="4">
                <c:v>1.0041727358004959</c:v>
              </c:pt>
              <c:pt idx="5">
                <c:v>1.0029554420094251</c:v>
              </c:pt>
              <c:pt idx="6">
                <c:v>0.98076169670274804</c:v>
              </c:pt>
              <c:pt idx="7">
                <c:v>0.99361776665759782</c:v>
              </c:pt>
              <c:pt idx="8">
                <c:v>1.0026802644212232</c:v>
              </c:pt>
              <c:pt idx="9">
                <c:v>1.0152044933638011</c:v>
              </c:pt>
              <c:pt idx="10">
                <c:v>0.95844140645806719</c:v>
              </c:pt>
              <c:pt idx="11">
                <c:v>0.98736679711291298</c:v>
              </c:pt>
            </c:numLit>
          </c:val>
          <c:extLst>
            <c:ext xmlns:c16="http://schemas.microsoft.com/office/drawing/2014/chart" uri="{C3380CC4-5D6E-409C-BE32-E72D297353CC}">
              <c16:uniqueId val="{00000003-2593-430F-A802-1472783AB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"/>
        <c:axId val="1109306432"/>
        <c:axId val="1109299776"/>
      </c:barChart>
      <c:lineChart>
        <c:grouping val="standard"/>
        <c:varyColors val="0"/>
        <c:ser>
          <c:idx val="0"/>
          <c:order val="0"/>
          <c:tx>
            <c:v>Продажи_грн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#,##0</c:formatCode>
              <c:ptCount val="12"/>
              <c:pt idx="0">
                <c:v>6041842.9990300201</c:v>
              </c:pt>
              <c:pt idx="1">
                <c:v>8318241.5487959934</c:v>
              </c:pt>
              <c:pt idx="2">
                <c:v>10358821.297199991</c:v>
              </c:pt>
              <c:pt idx="3">
                <c:v>6752932.1936249863</c:v>
              </c:pt>
              <c:pt idx="4">
                <c:v>11138786.07186698</c:v>
              </c:pt>
              <c:pt idx="5">
                <c:v>5596190.479779995</c:v>
              </c:pt>
              <c:pt idx="6">
                <c:v>12013055.794402994</c:v>
              </c:pt>
              <c:pt idx="7">
                <c:v>6317421.7604090059</c:v>
              </c:pt>
              <c:pt idx="8">
                <c:v>6495663.5570000131</c:v>
              </c:pt>
              <c:pt idx="9">
                <c:v>10718833.602283005</c:v>
              </c:pt>
              <c:pt idx="10">
                <c:v>5458515.4980600057</c:v>
              </c:pt>
              <c:pt idx="11">
                <c:v>7485227.6889129942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593-430F-A802-1472783AB2AF}"/>
            </c:ext>
          </c:extLst>
        </c:ser>
        <c:ser>
          <c:idx val="1"/>
          <c:order val="1"/>
          <c:tx>
            <c:v>План_Продаж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#,##0</c:formatCode>
              <c:ptCount val="12"/>
              <c:pt idx="0">
                <c:v>6040500.0000000075</c:v>
              </c:pt>
              <c:pt idx="1">
                <c:v>8323400.000000013</c:v>
              </c:pt>
              <c:pt idx="2">
                <c:v>10284600.000000047</c:v>
              </c:pt>
              <c:pt idx="3">
                <c:v>6664700.0000000214</c:v>
              </c:pt>
              <c:pt idx="4">
                <c:v>11092499.999999978</c:v>
              </c:pt>
              <c:pt idx="5">
                <c:v>5579700.0000000056</c:v>
              </c:pt>
              <c:pt idx="6">
                <c:v>12248700.000000045</c:v>
              </c:pt>
              <c:pt idx="7">
                <c:v>6357999.9999999991</c:v>
              </c:pt>
              <c:pt idx="8">
                <c:v>6478300.0000000028</c:v>
              </c:pt>
              <c:pt idx="9">
                <c:v>10558299.999999983</c:v>
              </c:pt>
              <c:pt idx="10">
                <c:v>5695200.0000000224</c:v>
              </c:pt>
              <c:pt idx="11">
                <c:v>7581000.0000000009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593-430F-A802-1472783AB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9116112"/>
        <c:axId val="1799110704"/>
      </c:lineChart>
      <c:catAx>
        <c:axId val="17991161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1070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799110704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1611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valAx>
        <c:axId val="1109299776"/>
        <c:scaling>
          <c:orientation val="minMax"/>
        </c:scaling>
        <c:delete val="0"/>
        <c:axPos val="r"/>
        <c:numFmt formatCode="0%;\-0%;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09306432"/>
        <c:crosses val="max"/>
        <c:crossBetween val="between"/>
        <c:extLst>
          <c:ext xmlns:c15="http://schemas.microsoft.com/office/drawing/2012/chart" uri="{F40574EE-89B7-4290-83BB-5DA773EAF853}">
            <c15:numFmt c:formatCode="0%;\-0%;0%" c:sourceLinked="1"/>
          </c:ext>
        </c:extLst>
      </c:valAx>
      <c:catAx>
        <c:axId val="1109306432"/>
        <c:scaling>
          <c:orientation val="minMax"/>
        </c:scaling>
        <c:delete val="1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0"/>
        <c:majorTickMark val="out"/>
        <c:minorTickMark val="none"/>
        <c:tickLblPos val="nextTo"/>
        <c:crossAx val="1109299776"/>
        <c:crossesAt val="1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проект.xlsx]PivotChartTable39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2"/>
          <c:order val="2"/>
          <c:tx>
            <c:v>ВыполнПланПродаж</c:v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0%;\-0%;0%</c:formatCode>
              <c:ptCount val="4"/>
              <c:pt idx="0">
                <c:v>1.0028563947106743</c:v>
              </c:pt>
              <c:pt idx="1">
                <c:v>1.0064708142586172</c:v>
              </c:pt>
              <c:pt idx="2">
                <c:v>0.98968072999052303</c:v>
              </c:pt>
              <c:pt idx="3">
                <c:v>0.99278679180415175</c:v>
              </c:pt>
            </c:numLit>
          </c:val>
          <c:extLst>
            <c:ext xmlns:c16="http://schemas.microsoft.com/office/drawing/2014/chart" uri="{C3380CC4-5D6E-409C-BE32-E72D297353CC}">
              <c16:uniqueId val="{00000000-5153-4990-A543-AF9BB2B23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"/>
        <c:axId val="1109306432"/>
        <c:axId val="1109299776"/>
      </c:barChart>
      <c:lineChart>
        <c:grouping val="standard"/>
        <c:varyColors val="0"/>
        <c:ser>
          <c:idx val="0"/>
          <c:order val="0"/>
          <c:tx>
            <c:v>Продажи_грн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#,##0</c:formatCode>
              <c:ptCount val="4"/>
              <c:pt idx="0">
                <c:v>24718905.845026057</c:v>
              </c:pt>
              <c:pt idx="1">
                <c:v>23487908.745271903</c:v>
              </c:pt>
              <c:pt idx="2">
                <c:v>24826141.111812118</c:v>
              </c:pt>
              <c:pt idx="3">
                <c:v>23662576.789256021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5153-4990-A543-AF9BB2B23B6E}"/>
            </c:ext>
          </c:extLst>
        </c:ser>
        <c:ser>
          <c:idx val="1"/>
          <c:order val="1"/>
          <c:tx>
            <c:v>План_Продаж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#,##0</c:formatCode>
              <c:ptCount val="4"/>
              <c:pt idx="0">
                <c:v>24648500</c:v>
              </c:pt>
              <c:pt idx="1">
                <c:v>23336899.999999981</c:v>
              </c:pt>
              <c:pt idx="2">
                <c:v>25084999.999999847</c:v>
              </c:pt>
              <c:pt idx="3">
                <c:v>23834499.999999966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5153-4990-A543-AF9BB2B23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9116112"/>
        <c:axId val="1799110704"/>
      </c:lineChart>
      <c:catAx>
        <c:axId val="17991161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1070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799110704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1611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valAx>
        <c:axId val="1109299776"/>
        <c:scaling>
          <c:orientation val="minMax"/>
        </c:scaling>
        <c:delete val="0"/>
        <c:axPos val="r"/>
        <c:numFmt formatCode="0%;\-0%;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09306432"/>
        <c:crosses val="max"/>
        <c:crossBetween val="between"/>
        <c:extLst>
          <c:ext xmlns:c15="http://schemas.microsoft.com/office/drawing/2012/chart" uri="{F40574EE-89B7-4290-83BB-5DA773EAF853}">
            <c15:numFmt c:formatCode="0%;\-0%;0%" c:sourceLinked="1"/>
          </c:ext>
        </c:extLst>
      </c:valAx>
      <c:catAx>
        <c:axId val="1109306432"/>
        <c:scaling>
          <c:orientation val="minMax"/>
        </c:scaling>
        <c:delete val="1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0"/>
        <c:majorTickMark val="out"/>
        <c:minorTickMark val="none"/>
        <c:tickLblPos val="nextTo"/>
        <c:crossAx val="1109299776"/>
        <c:crossesAt val="1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проект.xlsx]PivotChartTable40</c15:name>
        <c15:fmtId val="2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accent4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noFill/>
            <a:round/>
          </a:ln>
          <a:effectLst/>
        </c:spPr>
        <c:marker>
          <c:symbol val="circle"/>
          <c:size val="8"/>
          <c:spPr>
            <a:solidFill>
              <a:schemeClr val="accent2">
                <a:lumMod val="75000"/>
                <a:alpha val="95000"/>
              </a:schemeClr>
            </a:solidFill>
            <a:ln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noFill/>
            <a:round/>
          </a:ln>
          <a:effectLst/>
        </c:spPr>
        <c:marker>
          <c:symbol val="triangle"/>
          <c:size val="9"/>
          <c:spPr>
            <a:solidFill>
              <a:schemeClr val="accent2">
                <a:lumMod val="75000"/>
                <a:alpha val="81000"/>
              </a:schemeClr>
            </a:solidFill>
            <a:ln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2"/>
          <c:order val="2"/>
          <c:tx>
            <c:v>ВыполнПланПродаж</c:v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accent4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2015</c:v>
              </c:pt>
            </c:strLit>
          </c:cat>
          <c:val>
            <c:numLit>
              <c:formatCode>0%;\-0%;0%</c:formatCode>
              <c:ptCount val="1"/>
              <c:pt idx="0">
                <c:v>0.99783945384976436</c:v>
              </c:pt>
            </c:numLit>
          </c:val>
          <c:extLst>
            <c:ext xmlns:c16="http://schemas.microsoft.com/office/drawing/2014/chart" uri="{C3380CC4-5D6E-409C-BE32-E72D297353CC}">
              <c16:uniqueId val="{00000000-3087-4EC6-9584-2F4B92949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"/>
        <c:axId val="1109306432"/>
        <c:axId val="1109299776"/>
      </c:barChart>
      <c:lineChart>
        <c:grouping val="standard"/>
        <c:varyColors val="0"/>
        <c:ser>
          <c:idx val="0"/>
          <c:order val="0"/>
          <c:tx>
            <c:v>Продажи_грн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  <a:alpha val="95000"/>
                </a:schemeClr>
              </a:solidFill>
              <a:ln>
                <a:solidFill>
                  <a:srgbClr val="C00000"/>
                </a:solidFill>
              </a:ln>
              <a:effectLst/>
            </c:spPr>
          </c:marker>
          <c:cat>
            <c:strLit>
              <c:ptCount val="1"/>
              <c:pt idx="0">
                <c:v>2015</c:v>
              </c:pt>
            </c:strLit>
          </c:cat>
          <c:val>
            <c:numLit>
              <c:formatCode>#,##0</c:formatCode>
              <c:ptCount val="1"/>
              <c:pt idx="0">
                <c:v>96695532.491365016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3087-4EC6-9584-2F4B92949520}"/>
            </c:ext>
          </c:extLst>
        </c:ser>
        <c:ser>
          <c:idx val="1"/>
          <c:order val="1"/>
          <c:tx>
            <c:v>План_Продаж</c:v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2">
                  <a:lumMod val="75000"/>
                  <a:alpha val="81000"/>
                </a:schemeClr>
              </a:solidFill>
              <a:ln>
                <a:solidFill>
                  <a:srgbClr val="C00000"/>
                </a:solidFill>
              </a:ln>
              <a:effectLst/>
            </c:spPr>
          </c:marker>
          <c:cat>
            <c:strLit>
              <c:ptCount val="1"/>
              <c:pt idx="0">
                <c:v>2015</c:v>
              </c:pt>
            </c:strLit>
          </c:cat>
          <c:val>
            <c:numLit>
              <c:formatCode>#,##0</c:formatCode>
              <c:ptCount val="1"/>
              <c:pt idx="0">
                <c:v>96904900.000000209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3087-4EC6-9584-2F4B92949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9116112"/>
        <c:axId val="1799110704"/>
      </c:lineChart>
      <c:catAx>
        <c:axId val="17991161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1070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799110704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1611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valAx>
        <c:axId val="1109299776"/>
        <c:scaling>
          <c:orientation val="minMax"/>
        </c:scaling>
        <c:delete val="0"/>
        <c:axPos val="r"/>
        <c:numFmt formatCode="0%;\-0%;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109306432"/>
        <c:crosses val="max"/>
        <c:crossBetween val="between"/>
        <c:extLst>
          <c:ext xmlns:c15="http://schemas.microsoft.com/office/drawing/2012/chart" uri="{F40574EE-89B7-4290-83BB-5DA773EAF853}">
            <c15:numFmt c:formatCode="0%;\-0%;0%" c:sourceLinked="1"/>
          </c:ext>
        </c:extLst>
      </c:valAx>
      <c:catAx>
        <c:axId val="1109306432"/>
        <c:scaling>
          <c:orientation val="minMax"/>
        </c:scaling>
        <c:delete val="1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0"/>
        <c:majorTickMark val="out"/>
        <c:minorTickMark val="none"/>
        <c:tickLblPos val="nextTo"/>
        <c:crossAx val="1109299776"/>
        <c:crossesAt val="1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проект.xlsx]PivotChartTable41</c15:name>
        <c15:fmtId val="4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5400"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v>ЗП-Оклад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#,##0</c:formatCode>
              <c:ptCount val="12"/>
              <c:pt idx="0">
                <c:v>55353</c:v>
              </c:pt>
              <c:pt idx="1">
                <c:v>55349</c:v>
              </c:pt>
              <c:pt idx="2">
                <c:v>55280</c:v>
              </c:pt>
              <c:pt idx="3">
                <c:v>55371</c:v>
              </c:pt>
              <c:pt idx="4">
                <c:v>55326</c:v>
              </c:pt>
              <c:pt idx="5">
                <c:v>55315</c:v>
              </c:pt>
              <c:pt idx="6">
                <c:v>55322</c:v>
              </c:pt>
              <c:pt idx="7">
                <c:v>55354</c:v>
              </c:pt>
              <c:pt idx="8">
                <c:v>55358</c:v>
              </c:pt>
              <c:pt idx="9">
                <c:v>55279</c:v>
              </c:pt>
              <c:pt idx="10">
                <c:v>55377</c:v>
              </c:pt>
              <c:pt idx="11">
                <c:v>55325</c:v>
              </c:pt>
            </c:numLit>
          </c:val>
          <c:extLst>
            <c:ext xmlns:c16="http://schemas.microsoft.com/office/drawing/2014/chart" uri="{C3380CC4-5D6E-409C-BE32-E72D297353CC}">
              <c16:uniqueId val="{00000001-0329-45A1-8C73-289F046AC44A}"/>
            </c:ext>
          </c:extLst>
        </c:ser>
        <c:ser>
          <c:idx val="1"/>
          <c:order val="1"/>
          <c:tx>
            <c:v>ЗПБ-Оборот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 w="25400">
              <a:noFill/>
            </a:ln>
            <a:effectLst>
              <a:innerShdw blurRad="114300">
                <a:schemeClr val="accent4"/>
              </a:innerShdw>
            </a:effectLst>
          </c:spPr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#,##0</c:formatCode>
              <c:ptCount val="12"/>
              <c:pt idx="0">
                <c:v>18125.999999999985</c:v>
              </c:pt>
              <c:pt idx="1">
                <c:v>24954.000000000011</c:v>
              </c:pt>
              <c:pt idx="2">
                <c:v>31076.000000000069</c:v>
              </c:pt>
              <c:pt idx="3">
                <c:v>20258.999999999982</c:v>
              </c:pt>
              <c:pt idx="4">
                <c:v>33417.999999999927</c:v>
              </c:pt>
              <c:pt idx="5">
                <c:v>16788.999999999927</c:v>
              </c:pt>
              <c:pt idx="6">
                <c:v>36037.999999999913</c:v>
              </c:pt>
              <c:pt idx="7">
                <c:v>18951.999999999975</c:v>
              </c:pt>
              <c:pt idx="8">
                <c:v>19486.999999999924</c:v>
              </c:pt>
              <c:pt idx="9">
                <c:v>32156.000000000033</c:v>
              </c:pt>
              <c:pt idx="10">
                <c:v>16375.999999999984</c:v>
              </c:pt>
              <c:pt idx="11">
                <c:v>22455.000000000007</c:v>
              </c:pt>
            </c:numLit>
          </c:val>
          <c:extLst>
            <c:ext xmlns:c16="http://schemas.microsoft.com/office/drawing/2014/chart" uri="{C3380CC4-5D6E-409C-BE32-E72D297353CC}">
              <c16:uniqueId val="{00000005-0329-45A1-8C73-289F046AC44A}"/>
            </c:ext>
          </c:extLst>
        </c:ser>
        <c:ser>
          <c:idx val="2"/>
          <c:order val="2"/>
          <c:tx>
            <c:v>ЗПБ-Долги</c:v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#,##0</c:formatCode>
              <c:ptCount val="12"/>
              <c:pt idx="0">
                <c:v>9409.9999999999891</c:v>
              </c:pt>
              <c:pt idx="1">
                <c:v>4983.0000000000155</c:v>
              </c:pt>
              <c:pt idx="2">
                <c:v>6893.9999999999945</c:v>
              </c:pt>
              <c:pt idx="3">
                <c:v>4901.9999999999909</c:v>
              </c:pt>
              <c:pt idx="4">
                <c:v>8102.9999999999973</c:v>
              </c:pt>
              <c:pt idx="5">
                <c:v>3479.0000000000009</c:v>
              </c:pt>
              <c:pt idx="6">
                <c:v>14629.000000000024</c:v>
              </c:pt>
              <c:pt idx="7">
                <c:v>7394.0000000000027</c:v>
              </c:pt>
              <c:pt idx="8">
                <c:v>9504.9999999999909</c:v>
              </c:pt>
              <c:pt idx="9">
                <c:v>14368.999999999989</c:v>
              </c:pt>
              <c:pt idx="10">
                <c:v>3095.9999999999964</c:v>
              </c:pt>
              <c:pt idx="11">
                <c:v>5161.9999999999991</c:v>
              </c:pt>
            </c:numLit>
          </c:val>
          <c:extLst>
            <c:ext xmlns:c16="http://schemas.microsoft.com/office/drawing/2014/chart" uri="{C3380CC4-5D6E-409C-BE32-E72D297353CC}">
              <c16:uniqueId val="{00000006-0329-45A1-8C73-289F046AC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126928"/>
        <c:axId val="1799125680"/>
      </c:areaChart>
      <c:barChart>
        <c:barDir val="col"/>
        <c:grouping val="clustered"/>
        <c:varyColors val="0"/>
        <c:ser>
          <c:idx val="3"/>
          <c:order val="3"/>
          <c:tx>
            <c:v>ПриростЗП</c:v>
          </c:tx>
          <c:spPr>
            <a:pattFill prst="narHorz">
              <a:fgClr>
                <a:schemeClr val="accent2">
                  <a:lumMod val="60000"/>
                </a:schemeClr>
              </a:fgClr>
              <a:bgClr>
                <a:schemeClr val="accent2">
                  <a:lumMod val="60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>
                  <a:lumMod val="60000"/>
                </a:schemeClr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2015-01</c:v>
              </c:pt>
              <c:pt idx="1">
                <c:v>2015-02</c:v>
              </c:pt>
              <c:pt idx="2">
                <c:v>2015-03</c:v>
              </c:pt>
              <c:pt idx="3">
                <c:v>2015-04</c:v>
              </c:pt>
              <c:pt idx="4">
                <c:v>2015-05</c:v>
              </c:pt>
              <c:pt idx="5">
                <c:v>2015-06</c:v>
              </c:pt>
              <c:pt idx="6">
                <c:v>2015-07</c:v>
              </c:pt>
              <c:pt idx="7">
                <c:v>2015-08</c:v>
              </c:pt>
              <c:pt idx="8">
                <c:v>2015-09</c:v>
              </c:pt>
              <c:pt idx="9">
                <c:v>2015-10</c:v>
              </c:pt>
              <c:pt idx="10">
                <c:v>2015-11</c:v>
              </c:pt>
              <c:pt idx="11">
                <c:v>2015-12</c:v>
              </c:pt>
            </c:strLit>
          </c:cat>
          <c:val>
            <c:numLit>
              <c:formatCode>0.0%;\-0.0%;0.0%</c:formatCode>
              <c:ptCount val="12"/>
              <c:pt idx="0">
                <c:v>0.23521347142537841</c:v>
              </c:pt>
              <c:pt idx="1">
                <c:v>0.12446272710492368</c:v>
              </c:pt>
              <c:pt idx="2">
                <c:v>4.0713376933552814E-2</c:v>
              </c:pt>
              <c:pt idx="3">
                <c:v>-2.5614345001149785E-2</c:v>
              </c:pt>
              <c:pt idx="4">
                <c:v>6.3773464702715055E-2</c:v>
              </c:pt>
              <c:pt idx="5">
                <c:v>-0.17576689458130257</c:v>
              </c:pt>
              <c:pt idx="6">
                <c:v>0.20432465599327254</c:v>
              </c:pt>
              <c:pt idx="7">
                <c:v>-0.1307400944801469</c:v>
              </c:pt>
              <c:pt idx="8">
                <c:v>7.8139935002854433E-3</c:v>
              </c:pt>
              <c:pt idx="9">
                <c:v>0.19451810480369969</c:v>
              </c:pt>
              <c:pt idx="10">
                <c:v>-5.186020293122795E-2</c:v>
              </c:pt>
              <c:pt idx="11">
                <c:v>-4.6084055396874435E-3</c:v>
              </c:pt>
            </c:numLit>
          </c:val>
          <c:extLst>
            <c:ext xmlns:c16="http://schemas.microsoft.com/office/drawing/2014/chart" uri="{C3380CC4-5D6E-409C-BE32-E72D297353CC}">
              <c16:uniqueId val="{00000007-0329-45A1-8C73-289F046AC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87037584"/>
        <c:axId val="87040080"/>
      </c:barChart>
      <c:catAx>
        <c:axId val="17991269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256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799125680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2692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valAx>
        <c:axId val="87040080"/>
        <c:scaling>
          <c:orientation val="minMax"/>
        </c:scaling>
        <c:delete val="0"/>
        <c:axPos val="r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7037584"/>
        <c:crosses val="max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87037584"/>
        <c:scaling>
          <c:orientation val="minMax"/>
        </c:scaling>
        <c:delete val="1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0"/>
        <c:majorTickMark val="out"/>
        <c:minorTickMark val="none"/>
        <c:tickLblPos val="nextTo"/>
        <c:crossAx val="87040080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проект.xlsx]PivotChartTable42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5400"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5400"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25400"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ЗП-Оклад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#,##0</c:formatCode>
              <c:ptCount val="4"/>
              <c:pt idx="0">
                <c:v>165982</c:v>
              </c:pt>
              <c:pt idx="1">
                <c:v>166012</c:v>
              </c:pt>
              <c:pt idx="2">
                <c:v>166034</c:v>
              </c:pt>
              <c:pt idx="3">
                <c:v>165981</c:v>
              </c:pt>
            </c:numLit>
          </c:val>
          <c:extLst>
            <c:ext xmlns:c16="http://schemas.microsoft.com/office/drawing/2014/chart" uri="{C3380CC4-5D6E-409C-BE32-E72D297353CC}">
              <c16:uniqueId val="{00000000-82C4-4B2E-8D0D-C13EA0D098EA}"/>
            </c:ext>
          </c:extLst>
        </c:ser>
        <c:ser>
          <c:idx val="1"/>
          <c:order val="1"/>
          <c:tx>
            <c:v>ЗПБ-Оборот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 w="25400"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#,##0</c:formatCode>
              <c:ptCount val="4"/>
              <c:pt idx="0">
                <c:v>74155.999999999942</c:v>
              </c:pt>
              <c:pt idx="1">
                <c:v>70466.000000000538</c:v>
              </c:pt>
              <c:pt idx="2">
                <c:v>74477.000000000306</c:v>
              </c:pt>
              <c:pt idx="3">
                <c:v>70987.000000000146</c:v>
              </c:pt>
            </c:numLit>
          </c:val>
          <c:extLst>
            <c:ext xmlns:c16="http://schemas.microsoft.com/office/drawing/2014/chart" uri="{C3380CC4-5D6E-409C-BE32-E72D297353CC}">
              <c16:uniqueId val="{00000001-82C4-4B2E-8D0D-C13EA0D098EA}"/>
            </c:ext>
          </c:extLst>
        </c:ser>
        <c:ser>
          <c:idx val="2"/>
          <c:order val="2"/>
          <c:tx>
            <c:v>ЗПБ-Долги</c:v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#,##0</c:formatCode>
              <c:ptCount val="4"/>
              <c:pt idx="0">
                <c:v>21286.999999999956</c:v>
              </c:pt>
              <c:pt idx="1">
                <c:v>16484.000000000033</c:v>
              </c:pt>
              <c:pt idx="2">
                <c:v>31527.999999999869</c:v>
              </c:pt>
              <c:pt idx="3">
                <c:v>22627.000000000189</c:v>
              </c:pt>
            </c:numLit>
          </c:val>
          <c:extLst>
            <c:ext xmlns:c16="http://schemas.microsoft.com/office/drawing/2014/chart" uri="{C3380CC4-5D6E-409C-BE32-E72D297353CC}">
              <c16:uniqueId val="{00000002-82C4-4B2E-8D0D-C13EA0D09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799126928"/>
        <c:axId val="1799125680"/>
      </c:barChart>
      <c:catAx>
        <c:axId val="1799126928"/>
        <c:scaling>
          <c:orientation val="minMax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256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799125680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79912692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проект.xlsx]PivotChartTable43</c15:name>
        <c15:fmtId val="2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dLbl>
          <c:idx val="0"/>
          <c:layout>
            <c:manualLayout>
              <c:x val="4.2139911141195245E-2"/>
              <c:y val="-0.1862089088011323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dLbl>
          <c:idx val="0"/>
          <c:layout>
            <c:manualLayout>
              <c:x val="5.7942377819143367E-2"/>
              <c:y val="0.17689846336107556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pattFill prst="narHorz">
            <a:fgClr>
              <a:schemeClr val="accent4"/>
            </a:fgClr>
            <a:bgClr>
              <a:schemeClr val="accent4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4"/>
            </a:innerShdw>
          </a:effectLst>
        </c:spPr>
        <c:dLbl>
          <c:idx val="0"/>
          <c:layout>
            <c:manualLayout>
              <c:x val="-8.9547311175039904E-2"/>
              <c:y val="0.2886238086417550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v>2015</c:v>
          </c:tx>
          <c:dPt>
            <c:idx val="0"/>
            <c:bubble3D val="0"/>
            <c:spPr>
              <a:pattFill prst="narHorz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9-D0E1-4F0A-8856-F9FB388E1B6C}"/>
              </c:ext>
            </c:extLst>
          </c:dPt>
          <c:dPt>
            <c:idx val="1"/>
            <c:bubble3D val="0"/>
            <c:spPr>
              <a:pattFill prst="narHorz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A-D0E1-4F0A-8856-F9FB388E1B6C}"/>
              </c:ext>
            </c:extLst>
          </c:dPt>
          <c:dPt>
            <c:idx val="2"/>
            <c:bubble3D val="0"/>
            <c:spPr>
              <a:pattFill prst="narHorz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>
                <a:noFill/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8-D0E1-4F0A-8856-F9FB388E1B6C}"/>
              </c:ext>
            </c:extLst>
          </c:dPt>
          <c:dLbls>
            <c:dLbl>
              <c:idx val="0"/>
              <c:layout>
                <c:manualLayout>
                  <c:x val="5.7942377819143367E-2"/>
                  <c:y val="0.1768984633610755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0E1-4F0A-8856-F9FB388E1B6C}"/>
                </c:ext>
              </c:extLst>
            </c:dLbl>
            <c:dLbl>
              <c:idx val="1"/>
              <c:layout>
                <c:manualLayout>
                  <c:x val="-8.9547311175039904E-2"/>
                  <c:y val="0.28862380864175508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A-D0E1-4F0A-8856-F9FB388E1B6C}"/>
                </c:ext>
              </c:extLst>
            </c:dLbl>
            <c:dLbl>
              <c:idx val="2"/>
              <c:layout>
                <c:manualLayout>
                  <c:x val="4.2139911141195245E-2"/>
                  <c:y val="-0.1862089088011323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0E1-4F0A-8856-F9FB388E1B6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3"/>
              <c:pt idx="0">
                <c:v>ЗП-Оклад</c:v>
              </c:pt>
              <c:pt idx="1">
                <c:v>ЗПБ-Оборот</c:v>
              </c:pt>
              <c:pt idx="2">
                <c:v>ЗПБ-Долги</c:v>
              </c:pt>
            </c:strLit>
          </c:cat>
          <c:val>
            <c:numLit>
              <c:formatCode>#,##0</c:formatCode>
              <c:ptCount val="3"/>
              <c:pt idx="0">
                <c:v>664009</c:v>
              </c:pt>
              <c:pt idx="1">
                <c:v>290085.99999999884</c:v>
              </c:pt>
              <c:pt idx="2">
                <c:v>91926.000000000233</c:v>
              </c:pt>
            </c:numLit>
          </c:val>
          <c:extLst>
            <c:ext xmlns:c16="http://schemas.microsoft.com/office/drawing/2014/chart" uri="{C3380CC4-5D6E-409C-BE32-E72D297353CC}">
              <c16:uniqueId val="{00000002-D0E1-4F0A-8856-F9FB388E1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проект.xlsx]PivotChartTable44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v>ДоляЗПвОбороте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0.0%;\-0.0%;0.0%</c:formatCode>
              <c:ptCount val="4"/>
              <c:pt idx="0">
                <c:v>1.0575913094171354E-2</c:v>
              </c:pt>
              <c:pt idx="1">
                <c:v>1.0769881761011253E-2</c:v>
              </c:pt>
              <c:pt idx="2">
                <c:v>1.0957764187949684E-2</c:v>
              </c:pt>
              <c:pt idx="3">
                <c:v>1.0970698682227597E-2</c:v>
              </c:pt>
            </c:numLit>
          </c:val>
          <c:extLst>
            <c:ext xmlns:c16="http://schemas.microsoft.com/office/drawing/2014/chart" uri="{C3380CC4-5D6E-409C-BE32-E72D297353CC}">
              <c16:uniqueId val="{00000002-6784-4914-83C5-215359884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42720"/>
        <c:axId val="89627328"/>
      </c:barChart>
      <c:lineChart>
        <c:grouping val="standard"/>
        <c:varyColors val="0"/>
        <c:ser>
          <c:idx val="0"/>
          <c:order val="0"/>
          <c:tx>
            <c:v>Продажи_грн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#,##0</c:formatCode>
              <c:ptCount val="4"/>
              <c:pt idx="0">
                <c:v>24718905.845026057</c:v>
              </c:pt>
              <c:pt idx="1">
                <c:v>23487908.745271903</c:v>
              </c:pt>
              <c:pt idx="2">
                <c:v>24826141.111812118</c:v>
              </c:pt>
              <c:pt idx="3">
                <c:v>23662576.789256021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784-4914-83C5-215359884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16352"/>
        <c:axId val="89711360"/>
      </c:lineChart>
      <c:catAx>
        <c:axId val="897163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971136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89711360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971635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</c:dispUnitsLbl>
        </c:dispUnits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valAx>
        <c:axId val="89627328"/>
        <c:scaling>
          <c:orientation val="minMax"/>
        </c:scaling>
        <c:delete val="0"/>
        <c:axPos val="r"/>
        <c:numFmt formatCode="0.0%;\-0.0%;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9642720"/>
        <c:crosses val="max"/>
        <c:crossBetween val="between"/>
        <c:extLst>
          <c:ext xmlns:c15="http://schemas.microsoft.com/office/drawing/2012/chart" uri="{F40574EE-89B7-4290-83BB-5DA773EAF853}">
            <c15:numFmt c:formatCode="0.0%;\-0.0%;0.0%" c:sourceLinked="1"/>
          </c:ext>
        </c:extLst>
      </c:valAx>
      <c:catAx>
        <c:axId val="89642720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89627328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проект.xlsx]PivotChartTable45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v>ЗПБ-Оборот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#,##0</c:formatCode>
              <c:ptCount val="4"/>
              <c:pt idx="0">
                <c:v>74155.999999999942</c:v>
              </c:pt>
              <c:pt idx="1">
                <c:v>70466.000000000538</c:v>
              </c:pt>
              <c:pt idx="2">
                <c:v>74477.000000000306</c:v>
              </c:pt>
              <c:pt idx="3">
                <c:v>70987.000000000146</c:v>
              </c:pt>
            </c:numLit>
          </c:val>
          <c:extLst>
            <c:ext xmlns:c16="http://schemas.microsoft.com/office/drawing/2014/chart" uri="{C3380CC4-5D6E-409C-BE32-E72D297353CC}">
              <c16:uniqueId val="{00000002-496C-40B7-87C7-C5272E7D9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89718848"/>
        <c:axId val="89714688"/>
      </c:barChart>
      <c:lineChart>
        <c:grouping val="standard"/>
        <c:varyColors val="0"/>
        <c:ser>
          <c:idx val="0"/>
          <c:order val="0"/>
          <c:tx>
            <c:v>ВыполнПланПродаж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0%;\-0%;0%</c:formatCode>
              <c:ptCount val="4"/>
              <c:pt idx="0">
                <c:v>1.0028563947106743</c:v>
              </c:pt>
              <c:pt idx="1">
                <c:v>1.0064708142586172</c:v>
              </c:pt>
              <c:pt idx="2">
                <c:v>0.98968072999052303</c:v>
              </c:pt>
              <c:pt idx="3">
                <c:v>0.99278679180415175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96C-40B7-87C7-C5272E7D9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33568"/>
        <c:axId val="89621920"/>
      </c:lineChart>
      <c:catAx>
        <c:axId val="896335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962192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8962192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0%;\-0%;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9633568"/>
        <c:crosses val="autoZero"/>
        <c:crossBetween val="between"/>
        <c:extLst>
          <c:ext xmlns:c15="http://schemas.microsoft.com/office/drawing/2012/chart" uri="{F40574EE-89B7-4290-83BB-5DA773EAF853}">
            <c15:numFmt c:formatCode="0%;\-0%;0%" c:sourceLinked="1"/>
          </c:ext>
        </c:extLst>
      </c:valAx>
      <c:valAx>
        <c:axId val="89714688"/>
        <c:scaling>
          <c:orientation val="minMax"/>
        </c:scaling>
        <c:delete val="0"/>
        <c:axPos val="r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9718848"/>
        <c:crosses val="max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89718848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89714688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проект.xlsx]PivotChartTable47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v>ЗПБ-Долги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#,##0</c:formatCode>
              <c:ptCount val="4"/>
              <c:pt idx="0">
                <c:v>21286.999999999956</c:v>
              </c:pt>
              <c:pt idx="1">
                <c:v>16484.000000000033</c:v>
              </c:pt>
              <c:pt idx="2">
                <c:v>31527.999999999869</c:v>
              </c:pt>
              <c:pt idx="3">
                <c:v>22627.000000000189</c:v>
              </c:pt>
            </c:numLit>
          </c:val>
          <c:extLst>
            <c:ext xmlns:c16="http://schemas.microsoft.com/office/drawing/2014/chart" uri="{C3380CC4-5D6E-409C-BE32-E72D297353CC}">
              <c16:uniqueId val="{00000002-C75A-462E-84E8-F1C062C08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axId val="89655200"/>
        <c:axId val="89651456"/>
      </c:barChart>
      <c:lineChart>
        <c:grouping val="standard"/>
        <c:varyColors val="0"/>
        <c:ser>
          <c:idx val="0"/>
          <c:order val="0"/>
          <c:tx>
            <c:v>ДебЗадолжДень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4"/>
              <c:pt idx="0">
                <c:v>Q1</c:v>
              </c:pt>
              <c:pt idx="1">
                <c:v>Q2</c:v>
              </c:pt>
              <c:pt idx="2">
                <c:v>Q3</c:v>
              </c:pt>
              <c:pt idx="3">
                <c:v>Q4</c:v>
              </c:pt>
            </c:strLit>
          </c:cat>
          <c:val>
            <c:numLit>
              <c:formatCode>#,##0</c:formatCode>
              <c:ptCount val="4"/>
              <c:pt idx="0">
                <c:v>16.787490401137617</c:v>
              </c:pt>
              <c:pt idx="1">
                <c:v>17.036891195370945</c:v>
              </c:pt>
              <c:pt idx="2">
                <c:v>14.554415483769292</c:v>
              </c:pt>
              <c:pt idx="3">
                <c:v>16.152636050759405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75A-462E-84E8-F1C062C08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52288"/>
        <c:axId val="89656032"/>
      </c:lineChart>
      <c:catAx>
        <c:axId val="896522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965603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89656032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96522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valAx>
        <c:axId val="89651456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9655200"/>
        <c:crosses val="max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89655200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extTo"/>
        <c:crossAx val="89651456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extLst>
    <c:ext xmlns:c15="http://schemas.microsoft.com/office/drawing/2012/chart" uri="{723BEF56-08C2-4564-9609-F4CBC75E7E54}">
      <c15:pivotSource>
        <c15:name>[Курсовой проект.xlsx]PivotChartTable48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invertIfNegative val="0"/>
          <c:dPt>
            <c:idx val="0"/>
            <c:invertIfNegative val="0"/>
            <c:bubble3D val="1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9525" cap="flat" cmpd="sng" algn="ctr">
                <a:solidFill>
                  <a:schemeClr val="accent2">
                    <a:alpha val="75000"/>
                  </a:schemeClr>
                </a:solidFill>
              </a:ln>
              <a:effectLst>
                <a:innerShdw blurRad="114300">
                  <a:schemeClr val="accent2">
                    <a:alpha val="70000"/>
                  </a:schemeClr>
                </a:innerShdw>
              </a:effectLst>
            </c:spPr>
          </c:dPt>
          <c:dPt>
            <c:idx val="1"/>
            <c:invertIfNegative val="0"/>
            <c:bubble3D val="1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9525" cap="flat" cmpd="sng" algn="ctr">
                <a:solidFill>
                  <a:schemeClr val="accent4">
                    <a:alpha val="75000"/>
                  </a:schemeClr>
                </a:solidFill>
              </a:ln>
              <a:effectLst>
                <a:innerShdw blurRad="114300">
                  <a:schemeClr val="accent4">
                    <a:alpha val="70000"/>
                  </a:schemeClr>
                </a:innerShdw>
              </a:effectLst>
            </c:spPr>
          </c:dPt>
          <c:dPt>
            <c:idx val="2"/>
            <c:invertIfNegative val="0"/>
            <c:bubble3D val="1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9525" cap="flat" cmpd="sng" algn="ctr">
                <a:solidFill>
                  <a:schemeClr val="accent6">
                    <a:alpha val="75000"/>
                  </a:schemeClr>
                </a:solidFill>
              </a:ln>
              <a:effectLst>
                <a:innerShdw blurRad="114300">
                  <a:schemeClr val="accent6">
                    <a:alpha val="70000"/>
                  </a:schemeClr>
                </a:innerShdw>
              </a:effectLst>
            </c:spPr>
          </c:dPt>
          <c:dPt>
            <c:idx val="3"/>
            <c:invertIfNegative val="0"/>
            <c:bubble3D val="1"/>
            <c:spPr>
              <a:pattFill prst="ltUpDiag">
                <a:fgClr>
                  <a:schemeClr val="accent2">
                    <a:lumMod val="60000"/>
                  </a:schemeClr>
                </a:fgClr>
                <a:bgClr>
                  <a:schemeClr val="accent2">
                    <a:lumMod val="60000"/>
                    <a:lumMod val="20000"/>
                    <a:lumOff val="80000"/>
                  </a:schemeClr>
                </a:bgClr>
              </a:pattFill>
              <a:ln w="9525" cap="flat" cmpd="sng" algn="ctr">
                <a:solidFill>
                  <a:schemeClr val="accent2">
                    <a:lumMod val="60000"/>
                    <a:alpha val="75000"/>
                  </a:schemeClr>
                </a:solidFill>
              </a:ln>
              <a:effectLst>
                <a:innerShdw blurRad="114300">
                  <a:schemeClr val="accent2">
                    <a:lumMod val="60000"/>
                    <a:alpha val="70000"/>
                  </a:schemeClr>
                </a:innerShdw>
              </a:effectLst>
            </c:spPr>
          </c:dPt>
          <c:dPt>
            <c:idx val="4"/>
            <c:invertIfNegative val="0"/>
            <c:bubble3D val="1"/>
            <c:spPr>
              <a:pattFill prst="ltUpDiag">
                <a:fgClr>
                  <a:schemeClr val="accent4">
                    <a:lumMod val="60000"/>
                  </a:schemeClr>
                </a:fgClr>
                <a:bgClr>
                  <a:schemeClr val="accent4">
                    <a:lumMod val="60000"/>
                    <a:lumMod val="20000"/>
                    <a:lumOff val="80000"/>
                  </a:schemeClr>
                </a:bgClr>
              </a:pattFill>
              <a:ln w="9525" cap="flat" cmpd="sng" algn="ctr">
                <a:solidFill>
                  <a:schemeClr val="accent4">
                    <a:lumMod val="60000"/>
                    <a:alpha val="75000"/>
                  </a:schemeClr>
                </a:solidFill>
              </a:ln>
              <a:effectLst>
                <a:innerShdw blurRad="114300">
                  <a:schemeClr val="accent4">
                    <a:lumMod val="60000"/>
                    <a:alpha val="70000"/>
                  </a:schemeClr>
                </a:innerShdw>
              </a:effectLst>
            </c:spPr>
          </c:dPt>
          <c:dPt>
            <c:idx val="5"/>
            <c:invertIfNegative val="0"/>
            <c:bubble3D val="1"/>
            <c:spPr>
              <a:pattFill prst="ltUpDiag">
                <a:fgClr>
                  <a:schemeClr val="accent6">
                    <a:lumMod val="60000"/>
                  </a:schemeClr>
                </a:fgClr>
                <a:bgClr>
                  <a:schemeClr val="accent6">
                    <a:lumMod val="60000"/>
                    <a:lumMod val="20000"/>
                    <a:lumOff val="80000"/>
                  </a:schemeClr>
                </a:bgClr>
              </a:pattFill>
              <a:ln w="9525" cap="flat" cmpd="sng" algn="ctr">
                <a:solidFill>
                  <a:schemeClr val="accent6">
                    <a:lumMod val="60000"/>
                    <a:alpha val="75000"/>
                  </a:schemeClr>
                </a:solidFill>
              </a:ln>
              <a:effectLst>
                <a:innerShdw blurRad="114300">
                  <a:schemeClr val="accent6">
                    <a:lumMod val="60000"/>
                    <a:alpha val="70000"/>
                  </a:schemeClr>
                </a:innerShdw>
              </a:effectLst>
            </c:spPr>
          </c:dPt>
          <c:dPt>
            <c:idx val="6"/>
            <c:invertIfNegative val="0"/>
            <c:bubble3D val="1"/>
            <c:spPr>
              <a:pattFill prst="ltUpDiag">
                <a:fgClr>
                  <a:schemeClr val="accent2">
                    <a:lumMod val="80000"/>
                    <a:lumOff val="20000"/>
                  </a:schemeClr>
                </a:fgClr>
                <a:bgClr>
                  <a:schemeClr val="accent2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9525" cap="flat" cmpd="sng" algn="ctr">
                <a:solidFill>
                  <a:schemeClr val="accent2">
                    <a:lumMod val="80000"/>
                    <a:lumOff val="20000"/>
                    <a:alpha val="75000"/>
                  </a:schemeClr>
                </a:solidFill>
              </a:ln>
              <a:effectLst>
                <a:innerShdw blurRad="114300">
                  <a:schemeClr val="accent2">
                    <a:lumMod val="80000"/>
                    <a:lumOff val="20000"/>
                    <a:alpha val="70000"/>
                  </a:schemeClr>
                </a:innerShdw>
              </a:effectLst>
            </c:spPr>
          </c:dPt>
          <c:dPt>
            <c:idx val="7"/>
            <c:invertIfNegative val="0"/>
            <c:bubble3D val="1"/>
            <c:spPr>
              <a:pattFill prst="ltUpDiag">
                <a:fgClr>
                  <a:schemeClr val="accent4">
                    <a:lumMod val="80000"/>
                    <a:lumOff val="20000"/>
                  </a:schemeClr>
                </a:fgClr>
                <a:bgClr>
                  <a:schemeClr val="accent4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9525" cap="flat" cmpd="sng" algn="ctr">
                <a:solidFill>
                  <a:schemeClr val="accent4">
                    <a:lumMod val="80000"/>
                    <a:lumOff val="20000"/>
                    <a:alpha val="75000"/>
                  </a:schemeClr>
                </a:solidFill>
              </a:ln>
              <a:effectLst>
                <a:innerShdw blurRad="114300">
                  <a:schemeClr val="accent4">
                    <a:lumMod val="80000"/>
                    <a:lumOff val="20000"/>
                    <a:alpha val="70000"/>
                  </a:schemeClr>
                </a:innerShdw>
              </a:effectLst>
            </c:spPr>
          </c:dPt>
          <c:dPt>
            <c:idx val="8"/>
            <c:invertIfNegative val="0"/>
            <c:bubble3D val="1"/>
            <c:spPr>
              <a:pattFill prst="ltUpDiag">
                <a:fgClr>
                  <a:schemeClr val="accent6">
                    <a:lumMod val="80000"/>
                    <a:lumOff val="20000"/>
                  </a:schemeClr>
                </a:fgClr>
                <a:bgClr>
                  <a:schemeClr val="accent6">
                    <a:lumMod val="80000"/>
                    <a:lumOff val="20000"/>
                    <a:lumMod val="20000"/>
                    <a:lumOff val="80000"/>
                  </a:schemeClr>
                </a:bgClr>
              </a:pattFill>
              <a:ln w="9525" cap="flat" cmpd="sng" algn="ctr">
                <a:solidFill>
                  <a:schemeClr val="accent6">
                    <a:lumMod val="80000"/>
                    <a:lumOff val="20000"/>
                    <a:alpha val="75000"/>
                  </a:schemeClr>
                </a:solidFill>
              </a:ln>
              <a:effectLst>
                <a:innerShdw blurRad="114300">
                  <a:schemeClr val="accent6">
                    <a:lumMod val="80000"/>
                    <a:lumOff val="20000"/>
                    <a:alpha val="70000"/>
                  </a:schemeClr>
                </a:innerShdw>
              </a:effectLst>
            </c:spPr>
          </c:dPt>
          <c:dPt>
            <c:idx val="9"/>
            <c:invertIfNegative val="0"/>
            <c:bubble3D val="1"/>
            <c:spPr>
              <a:pattFill prst="ltUpDiag">
                <a:fgClr>
                  <a:schemeClr val="accent2">
                    <a:lumMod val="80000"/>
                  </a:schemeClr>
                </a:fgClr>
                <a:bgClr>
                  <a:schemeClr val="accent2">
                    <a:lumMod val="80000"/>
                    <a:lumMod val="20000"/>
                    <a:lumOff val="80000"/>
                  </a:schemeClr>
                </a:bgClr>
              </a:pattFill>
              <a:ln w="9525" cap="flat" cmpd="sng" algn="ctr">
                <a:solidFill>
                  <a:schemeClr val="accent2">
                    <a:lumMod val="80000"/>
                    <a:alpha val="75000"/>
                  </a:schemeClr>
                </a:solidFill>
              </a:ln>
              <a:effectLst>
                <a:innerShdw blurRad="114300">
                  <a:schemeClr val="accent2">
                    <a:lumMod val="80000"/>
                    <a:alpha val="70000"/>
                  </a:schemeClr>
                </a:innerShdw>
              </a:effectLst>
            </c:spPr>
          </c:dPt>
          <c:dPt>
            <c:idx val="10"/>
            <c:invertIfNegative val="0"/>
            <c:bubble3D val="1"/>
            <c:spPr>
              <a:pattFill prst="ltUpDiag">
                <a:fgClr>
                  <a:schemeClr val="accent4">
                    <a:lumMod val="80000"/>
                  </a:schemeClr>
                </a:fgClr>
                <a:bgClr>
                  <a:schemeClr val="accent4">
                    <a:lumMod val="80000"/>
                    <a:lumMod val="20000"/>
                    <a:lumOff val="80000"/>
                  </a:schemeClr>
                </a:bgClr>
              </a:pattFill>
              <a:ln w="9525" cap="flat" cmpd="sng" algn="ctr">
                <a:solidFill>
                  <a:schemeClr val="accent4">
                    <a:lumMod val="80000"/>
                    <a:alpha val="75000"/>
                  </a:schemeClr>
                </a:solidFill>
              </a:ln>
              <a:effectLst>
                <a:innerShdw blurRad="114300">
                  <a:schemeClr val="accent4">
                    <a:lumMod val="80000"/>
                    <a:alpha val="70000"/>
                  </a:schemeClr>
                </a:innerShdw>
              </a:effectLst>
            </c:spPr>
          </c:dPt>
          <c:dPt>
            <c:idx val="11"/>
            <c:invertIfNegative val="0"/>
            <c:bubble3D val="1"/>
            <c:spPr>
              <a:pattFill prst="ltUpDiag">
                <a:fgClr>
                  <a:schemeClr val="accent6">
                    <a:lumMod val="80000"/>
                  </a:schemeClr>
                </a:fgClr>
                <a:bgClr>
                  <a:schemeClr val="accent6">
                    <a:lumMod val="80000"/>
                    <a:lumMod val="20000"/>
                    <a:lumOff val="80000"/>
                  </a:schemeClr>
                </a:bgClr>
              </a:pattFill>
              <a:ln w="9525" cap="flat" cmpd="sng" algn="ctr">
                <a:solidFill>
                  <a:schemeClr val="accent6">
                    <a:lumMod val="80000"/>
                    <a:alpha val="75000"/>
                  </a:schemeClr>
                </a:solidFill>
              </a:ln>
              <a:effectLst>
                <a:innerShdw blurRad="114300">
                  <a:schemeClr val="accent6">
                    <a:lumMod val="80000"/>
                    <a:alpha val="70000"/>
                  </a:schemeClr>
                </a:innerShdw>
              </a:effectLst>
            </c:spPr>
          </c:dPt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Параметры!ПДОсьХ</c:f>
              <c:numCache>
                <c:formatCode>#,##0</c:formatCode>
                <c:ptCount val="12"/>
                <c:pt idx="0">
                  <c:v>2659811.1724399976</c:v>
                </c:pt>
                <c:pt idx="1">
                  <c:v>2773793.8923099963</c:v>
                </c:pt>
                <c:pt idx="2">
                  <c:v>1906228.5092000004</c:v>
                </c:pt>
                <c:pt idx="3">
                  <c:v>1889986.7389199978</c:v>
                </c:pt>
                <c:pt idx="4">
                  <c:v>1538709.3938040007</c:v>
                </c:pt>
                <c:pt idx="5">
                  <c:v>1669881.7249699999</c:v>
                </c:pt>
                <c:pt idx="6">
                  <c:v>2027955.5502099993</c:v>
                </c:pt>
                <c:pt idx="7">
                  <c:v>1881884.9262479998</c:v>
                </c:pt>
                <c:pt idx="8">
                  <c:v>973957.38958000008</c:v>
                </c:pt>
                <c:pt idx="9">
                  <c:v>2048176.3265379947</c:v>
                </c:pt>
                <c:pt idx="10">
                  <c:v>1764500.3665800015</c:v>
                </c:pt>
                <c:pt idx="11">
                  <c:v>1949300.2748190002</c:v>
                </c:pt>
              </c:numCache>
            </c:numRef>
          </c:xVal>
          <c:yVal>
            <c:numRef>
              <c:f>Параметры!ПДОсьУ</c:f>
              <c:numCache>
                <c:formatCode>#,##0</c:formatCode>
                <c:ptCount val="12"/>
                <c:pt idx="0">
                  <c:v>2659811.1724399976</c:v>
                </c:pt>
                <c:pt idx="1">
                  <c:v>2773793.8923099963</c:v>
                </c:pt>
                <c:pt idx="2">
                  <c:v>1906228.5092000004</c:v>
                </c:pt>
                <c:pt idx="3">
                  <c:v>1889986.7389199978</c:v>
                </c:pt>
                <c:pt idx="4">
                  <c:v>1538709.3938040007</c:v>
                </c:pt>
                <c:pt idx="5">
                  <c:v>1669881.7249699999</c:v>
                </c:pt>
                <c:pt idx="6">
                  <c:v>2027955.5502099993</c:v>
                </c:pt>
                <c:pt idx="7">
                  <c:v>1881884.9262479998</c:v>
                </c:pt>
                <c:pt idx="8">
                  <c:v>973957.38958000008</c:v>
                </c:pt>
                <c:pt idx="9">
                  <c:v>2048176.3265379947</c:v>
                </c:pt>
                <c:pt idx="10">
                  <c:v>1764500.3665800015</c:v>
                </c:pt>
                <c:pt idx="11">
                  <c:v>1949300.2748190002</c:v>
                </c:pt>
              </c:numCache>
            </c:numRef>
          </c:yVal>
          <c:bubbleSize>
            <c:numRef>
              <c:f>Параметры!ПДПузырьки</c:f>
              <c:numCache>
                <c:formatCode>#,##0</c:formatCode>
                <c:ptCount val="12"/>
                <c:pt idx="0">
                  <c:v>2659811.1724399976</c:v>
                </c:pt>
                <c:pt idx="1">
                  <c:v>2773793.8923099963</c:v>
                </c:pt>
                <c:pt idx="2">
                  <c:v>1906228.5092000004</c:v>
                </c:pt>
                <c:pt idx="3">
                  <c:v>1889986.7389199978</c:v>
                </c:pt>
                <c:pt idx="4">
                  <c:v>1538709.3938040007</c:v>
                </c:pt>
                <c:pt idx="5">
                  <c:v>1669881.7249699999</c:v>
                </c:pt>
                <c:pt idx="6">
                  <c:v>2027955.5502099993</c:v>
                </c:pt>
                <c:pt idx="7">
                  <c:v>1881884.9262479998</c:v>
                </c:pt>
                <c:pt idx="8">
                  <c:v>973957.38958000008</c:v>
                </c:pt>
                <c:pt idx="9">
                  <c:v>2048176.3265379947</c:v>
                </c:pt>
                <c:pt idx="10">
                  <c:v>1764500.3665800015</c:v>
                </c:pt>
                <c:pt idx="11">
                  <c:v>1949300.2748190002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2-DCBA-4C5F-9B9C-A2D8E86B4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984002576"/>
        <c:axId val="1984000912"/>
      </c:bubbleChart>
      <c:valAx>
        <c:axId val="1984002576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984000912"/>
        <c:crosses val="autoZero"/>
        <c:crossBetween val="midCat"/>
      </c:valAx>
      <c:valAx>
        <c:axId val="1984000912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984002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7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9525" cap="flat" cmpd="sng" algn="ctr">
        <a:solidFill>
          <a:schemeClr val="phClr">
            <a:alpha val="75000"/>
          </a:schemeClr>
        </a:solidFill>
      </a:ln>
      <a:effectLst>
        <a:innerShdw blurRad="114300">
          <a:schemeClr val="phClr">
            <a:alpha val="70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9525" cap="flat" cmpd="sng" algn="ctr">
        <a:solidFill>
          <a:schemeClr val="phClr">
            <a:alpha val="75000"/>
          </a:schemeClr>
        </a:solidFill>
      </a:ln>
      <a:effectLst>
        <a:innerShdw blurRad="114300">
          <a:schemeClr val="phClr">
            <a:alpha val="70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GBox" noThreeD="1"/>
</file>

<file path=xl/ctrlProps/ctrlProp2.xml><?xml version="1.0" encoding="utf-8"?>
<formControlPr xmlns="http://schemas.microsoft.com/office/spreadsheetml/2009/9/main" objectType="Radio" checked="Checked" firstButton="1" fmlaLink="Параметры!$N$4" lockText="1" noThreeD="1"/>
</file>

<file path=xl/ctrlProps/ctrlProp3.xml><?xml version="1.0" encoding="utf-8"?>
<formControlPr xmlns="http://schemas.microsoft.com/office/spreadsheetml/2009/9/main" objectType="Radio" lockText="1" noThreeD="1"/>
</file>

<file path=xl/ctrlProps/ctrlProp4.xml><?xml version="1.0" encoding="utf-8"?>
<formControlPr xmlns="http://schemas.microsoft.com/office/spreadsheetml/2009/9/main" objectType="Radio" lockText="1" noThreeD="1"/>
</file>

<file path=xl/ctrlProps/ctrlProp5.xml><?xml version="1.0" encoding="utf-8"?>
<formControlPr xmlns="http://schemas.microsoft.com/office/spreadsheetml/2009/9/main" objectType="Radio" lockText="1" noThreeD="1"/>
</file>

<file path=xl/ctrlProps/ctrlProp6.xml><?xml version="1.0" encoding="utf-8"?>
<formControlPr xmlns="http://schemas.microsoft.com/office/spreadsheetml/2009/9/main" objectType="Radio" lockText="1" noThreeD="1"/>
</file>

<file path=xl/ctrlProps/ctrlProp7.xml><?xml version="1.0" encoding="utf-8"?>
<formControlPr xmlns="http://schemas.microsoft.com/office/spreadsheetml/2009/9/main" objectType="Radio" lockText="1" noThreeD="1"/>
</file>

<file path=xl/ctrlProps/ctrlProp8.xml><?xml version="1.0" encoding="utf-8"?>
<formControlPr xmlns="http://schemas.microsoft.com/office/spreadsheetml/2009/9/main" objectType="Radio" lockText="1" noThreeD="1"/>
</file>

<file path=xl/ctrlProps/ctrlProp9.xml><?xml version="1.0" encoding="utf-8"?>
<formControlPr xmlns="http://schemas.microsoft.com/office/spreadsheetml/2009/9/main" objectType="Radio" lockText="1" noThreeD="1"/>
</file>

<file path=xl/ctrlProps/ctrlProp10.xml><?xml version="1.0" encoding="utf-8"?>
<formControlPr xmlns="http://schemas.microsoft.com/office/spreadsheetml/2009/9/main" objectType="Radio" lockText="1" noThreeD="1"/>
</file>

<file path=xl/ctrlProps/ctrlProp11.xml><?xml version="1.0" encoding="utf-8"?>
<formControlPr xmlns="http://schemas.microsoft.com/office/spreadsheetml/2009/9/main" objectType="Radio" lockText="1" noThreeD="1"/>
</file>

<file path=xl/ctrlProps/ctrlProp12.xml><?xml version="1.0" encoding="utf-8"?>
<formControlPr xmlns="http://schemas.microsoft.com/office/spreadsheetml/2009/9/main" objectType="Radio" lockText="1" noThreeD="1"/>
</file>

<file path=xl/ctrlProps/ctrlProp13.xml><?xml version="1.0" encoding="utf-8"?>
<formControlPr xmlns="http://schemas.microsoft.com/office/spreadsheetml/2009/9/main" objectType="Radio" lockText="1" noThreeD="1"/>
</file>

<file path=xl/ctrlProps/ctrlProp14.xml><?xml version="1.0" encoding="utf-8"?>
<formControlPr xmlns="http://schemas.microsoft.com/office/spreadsheetml/2009/9/main" objectType="Radio" lockText="1" noThreeD="1"/>
</file>

<file path=xl/ctrlProps/ctrlProp15.xml><?xml version="1.0" encoding="utf-8"?>
<formControlPr xmlns="http://schemas.microsoft.com/office/spreadsheetml/2009/9/main" objectType="Radio" lockText="1" noThreeD="1"/>
</file>

<file path=xl/ctrlProps/ctrlProp16.xml><?xml version="1.0" encoding="utf-8"?>
<formControlPr xmlns="http://schemas.microsoft.com/office/spreadsheetml/2009/9/main" objectType="Radio" lockText="1" noThreeD="1"/>
</file>

<file path=xl/ctrlProps/ctrlProp17.xml><?xml version="1.0" encoding="utf-8"?>
<formControlPr xmlns="http://schemas.microsoft.com/office/spreadsheetml/2009/9/main" objectType="GBox" noThreeD="1"/>
</file>

<file path=xl/ctrlProps/ctrlProp18.xml><?xml version="1.0" encoding="utf-8"?>
<formControlPr xmlns="http://schemas.microsoft.com/office/spreadsheetml/2009/9/main" objectType="Radio" checked="Checked" firstButton="1" fmlaLink="Параметры!$P$4" lockText="1" noThreeD="1"/>
</file>

<file path=xl/ctrlProps/ctrlProp19.xml><?xml version="1.0" encoding="utf-8"?>
<formControlPr xmlns="http://schemas.microsoft.com/office/spreadsheetml/2009/9/main" objectType="Radio" lockText="1" noThreeD="1"/>
</file>

<file path=xl/ctrlProps/ctrlProp20.xml><?xml version="1.0" encoding="utf-8"?>
<formControlPr xmlns="http://schemas.microsoft.com/office/spreadsheetml/2009/9/main" objectType="Radio" lockText="1" noThreeD="1"/>
</file>

<file path=xl/ctrlProps/ctrlProp21.xml><?xml version="1.0" encoding="utf-8"?>
<formControlPr xmlns="http://schemas.microsoft.com/office/spreadsheetml/2009/9/main" objectType="Radio" lockText="1" noThreeD="1"/>
</file>

<file path=xl/ctrlProps/ctrlProp22.xml><?xml version="1.0" encoding="utf-8"?>
<formControlPr xmlns="http://schemas.microsoft.com/office/spreadsheetml/2009/9/main" objectType="Radio" lockText="1" noThreeD="1"/>
</file>

<file path=xl/ctrlProps/ctrlProp23.xml><?xml version="1.0" encoding="utf-8"?>
<formControlPr xmlns="http://schemas.microsoft.com/office/spreadsheetml/2009/9/main" objectType="Radio" lockText="1" noThreeD="1"/>
</file>

<file path=xl/ctrlProps/ctrlProp24.xml><?xml version="1.0" encoding="utf-8"?>
<formControlPr xmlns="http://schemas.microsoft.com/office/spreadsheetml/2009/9/main" objectType="Radio" lockText="1" noThreeD="1"/>
</file>

<file path=xl/ctrlProps/ctrlProp25.xml><?xml version="1.0" encoding="utf-8"?>
<formControlPr xmlns="http://schemas.microsoft.com/office/spreadsheetml/2009/9/main" objectType="Radio" lockText="1" noThreeD="1"/>
</file>

<file path=xl/ctrlProps/ctrlProp26.xml><?xml version="1.0" encoding="utf-8"?>
<formControlPr xmlns="http://schemas.microsoft.com/office/spreadsheetml/2009/9/main" objectType="Radio" lockText="1" noThreeD="1"/>
</file>

<file path=xl/ctrlProps/ctrlProp27.xml><?xml version="1.0" encoding="utf-8"?>
<formControlPr xmlns="http://schemas.microsoft.com/office/spreadsheetml/2009/9/main" objectType="Radio" lockText="1" noThreeD="1"/>
</file>

<file path=xl/ctrlProps/ctrlProp28.xml><?xml version="1.0" encoding="utf-8"?>
<formControlPr xmlns="http://schemas.microsoft.com/office/spreadsheetml/2009/9/main" objectType="Radio" lockText="1" noThreeD="1"/>
</file>

<file path=xl/ctrlProps/ctrlProp29.xml><?xml version="1.0" encoding="utf-8"?>
<formControlPr xmlns="http://schemas.microsoft.com/office/spreadsheetml/2009/9/main" objectType="Radio" lockText="1" noThreeD="1"/>
</file>

<file path=xl/ctrlProps/ctrlProp30.xml><?xml version="1.0" encoding="utf-8"?>
<formControlPr xmlns="http://schemas.microsoft.com/office/spreadsheetml/2009/9/main" objectType="Radio" lockText="1" noThreeD="1"/>
</file>

<file path=xl/ctrlProps/ctrlProp31.xml><?xml version="1.0" encoding="utf-8"?>
<formControlPr xmlns="http://schemas.microsoft.com/office/spreadsheetml/2009/9/main" objectType="Radio" lockText="1" noThreeD="1"/>
</file>

<file path=xl/ctrlProps/ctrlProp32.xml><?xml version="1.0" encoding="utf-8"?>
<formControlPr xmlns="http://schemas.microsoft.com/office/spreadsheetml/2009/9/main" objectType="GBox" noThreeD="1"/>
</file>

<file path=xl/ctrlProps/ctrlProp33.xml><?xml version="1.0" encoding="utf-8"?>
<formControlPr xmlns="http://schemas.microsoft.com/office/spreadsheetml/2009/9/main" objectType="Radio" checked="Checked" firstButton="1" fmlaLink="Параметры!$R$4" lockText="1" noThreeD="1"/>
</file>

<file path=xl/ctrlProps/ctrlProp34.xml><?xml version="1.0" encoding="utf-8"?>
<formControlPr xmlns="http://schemas.microsoft.com/office/spreadsheetml/2009/9/main" objectType="Radio" lockText="1" noThreeD="1"/>
</file>

<file path=xl/ctrlProps/ctrlProp35.xml><?xml version="1.0" encoding="utf-8"?>
<formControlPr xmlns="http://schemas.microsoft.com/office/spreadsheetml/2009/9/main" objectType="Radio" lockText="1" noThreeD="1"/>
</file>

<file path=xl/ctrlProps/ctrlProp36.xml><?xml version="1.0" encoding="utf-8"?>
<formControlPr xmlns="http://schemas.microsoft.com/office/spreadsheetml/2009/9/main" objectType="Radio" lockText="1" noThreeD="1"/>
</file>

<file path=xl/ctrlProps/ctrlProp37.xml><?xml version="1.0" encoding="utf-8"?>
<formControlPr xmlns="http://schemas.microsoft.com/office/spreadsheetml/2009/9/main" objectType="Radio" lockText="1" noThreeD="1"/>
</file>

<file path=xl/ctrlProps/ctrlProp38.xml><?xml version="1.0" encoding="utf-8"?>
<formControlPr xmlns="http://schemas.microsoft.com/office/spreadsheetml/2009/9/main" objectType="Radio" lockText="1" noThreeD="1"/>
</file>

<file path=xl/ctrlProps/ctrlProp39.xml><?xml version="1.0" encoding="utf-8"?>
<formControlPr xmlns="http://schemas.microsoft.com/office/spreadsheetml/2009/9/main" objectType="Radio" lockText="1" noThreeD="1"/>
</file>

<file path=xl/ctrlProps/ctrlProp40.xml><?xml version="1.0" encoding="utf-8"?>
<formControlPr xmlns="http://schemas.microsoft.com/office/spreadsheetml/2009/9/main" objectType="Radio" lockText="1" noThreeD="1"/>
</file>

<file path=xl/ctrlProps/ctrlProp41.xml><?xml version="1.0" encoding="utf-8"?>
<formControlPr xmlns="http://schemas.microsoft.com/office/spreadsheetml/2009/9/main" objectType="Radio" lockText="1" noThreeD="1"/>
</file>

<file path=xl/ctrlProps/ctrlProp42.xml><?xml version="1.0" encoding="utf-8"?>
<formControlPr xmlns="http://schemas.microsoft.com/office/spreadsheetml/2009/9/main" objectType="Radio" lockText="1" noThreeD="1"/>
</file>

<file path=xl/ctrlProps/ctrlProp43.xml><?xml version="1.0" encoding="utf-8"?>
<formControlPr xmlns="http://schemas.microsoft.com/office/spreadsheetml/2009/9/main" objectType="Radio" lockText="1" noThreeD="1"/>
</file>

<file path=xl/ctrlProps/ctrlProp44.xml><?xml version="1.0" encoding="utf-8"?>
<formControlPr xmlns="http://schemas.microsoft.com/office/spreadsheetml/2009/9/main" objectType="Radio" lockText="1" noThreeD="1"/>
</file>

<file path=xl/ctrlProps/ctrlProp45.xml><?xml version="1.0" encoding="utf-8"?>
<formControlPr xmlns="http://schemas.microsoft.com/office/spreadsheetml/2009/9/main" objectType="Radio" lockText="1" noThreeD="1"/>
</file>

<file path=xl/ctrlProps/ctrlProp46.xml><?xml version="1.0" encoding="utf-8"?>
<formControlPr xmlns="http://schemas.microsoft.com/office/spreadsheetml/2009/9/main" objectType="Radio" lockText="1" noThreeD="1"/>
</file>

<file path=xl/ctrlProps/ctrlProp47.xml><?xml version="1.0" encoding="utf-8"?>
<formControlPr xmlns="http://schemas.microsoft.com/office/spreadsheetml/2009/9/main" objectType="Radio" lockText="1" noThreeD="1"/>
</file>

<file path=xl/ctrlProps/ctrlProp48.xml><?xml version="1.0" encoding="utf-8"?>
<formControlPr xmlns="http://schemas.microsoft.com/office/spreadsheetml/2009/9/main" objectType="Radio" lockText="1" noThreeD="1"/>
</file>

<file path=xl/ctrlProps/ctrlProp49.xml><?xml version="1.0" encoding="utf-8"?>
<formControlPr xmlns="http://schemas.microsoft.com/office/spreadsheetml/2009/9/main" objectType="Scroll" dx="22" fmlaLink="Параметры!$T$4" horiz="1" max="12" min="1" page="3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73818</xdr:colOff>
      <xdr:row>1</xdr:row>
      <xdr:rowOff>69055</xdr:rowOff>
    </xdr:from>
    <xdr:to>
      <xdr:col>4</xdr:col>
      <xdr:colOff>1687477</xdr:colOff>
      <xdr:row>9</xdr:row>
      <xdr:rowOff>59531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Дата">
              <a:extLst>
                <a:ext uri="{FF2B5EF4-FFF2-40B4-BE49-F238E27FC236}">
                  <a16:creationId xmlns:a16="http://schemas.microsoft.com/office/drawing/2014/main" id="{81D93C0E-FFC8-4EBB-9CC2-BB9A21ADBA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Дата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818" y="293173"/>
              <a:ext cx="5961541" cy="14360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Шкала часу: працює в Excel 2013 або новішій версії. Не переміщуйте та не змінюйте розмір.</a:t>
              </a:r>
            </a:p>
          </xdr:txBody>
        </xdr:sp>
      </mc:Fallback>
    </mc:AlternateContent>
    <xdr:clientData/>
  </xdr:twoCellAnchor>
  <xdr:twoCellAnchor>
    <xdr:from>
      <xdr:col>9</xdr:col>
      <xdr:colOff>2367573</xdr:colOff>
      <xdr:row>1</xdr:row>
      <xdr:rowOff>103451</xdr:rowOff>
    </xdr:from>
    <xdr:to>
      <xdr:col>12</xdr:col>
      <xdr:colOff>507778</xdr:colOff>
      <xdr:row>6</xdr:row>
      <xdr:rowOff>154781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Регион">
              <a:extLst>
                <a:ext uri="{FF2B5EF4-FFF2-40B4-BE49-F238E27FC236}">
                  <a16:creationId xmlns:a16="http://schemas.microsoft.com/office/drawing/2014/main" id="{FF52CBAE-3295-4055-BC03-78C2DB43E1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30573" y="327569"/>
              <a:ext cx="3182852" cy="9253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4</xdr:col>
      <xdr:colOff>1733208</xdr:colOff>
      <xdr:row>1</xdr:row>
      <xdr:rowOff>91545</xdr:rowOff>
    </xdr:from>
    <xdr:to>
      <xdr:col>6</xdr:col>
      <xdr:colOff>467388</xdr:colOff>
      <xdr:row>6</xdr:row>
      <xdr:rowOff>178594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ФорматРозницы">
              <a:extLst>
                <a:ext uri="{FF2B5EF4-FFF2-40B4-BE49-F238E27FC236}">
                  <a16:creationId xmlns:a16="http://schemas.microsoft.com/office/drawing/2014/main" id="{609E538C-D14A-49A1-962E-36FF44FEA3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ФорматРозниц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81090" y="315663"/>
              <a:ext cx="1311533" cy="9611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6</xdr:col>
      <xdr:colOff>522670</xdr:colOff>
      <xdr:row>1</xdr:row>
      <xdr:rowOff>79640</xdr:rowOff>
    </xdr:from>
    <xdr:to>
      <xdr:col>9</xdr:col>
      <xdr:colOff>2309812</xdr:colOff>
      <xdr:row>6</xdr:row>
      <xdr:rowOff>154782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ТипКлиента">
              <a:extLst>
                <a:ext uri="{FF2B5EF4-FFF2-40B4-BE49-F238E27FC236}">
                  <a16:creationId xmlns:a16="http://schemas.microsoft.com/office/drawing/2014/main" id="{8B4FF2CC-6E20-4AF1-A391-0A19311914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ипКлиента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47905" y="303758"/>
              <a:ext cx="3624907" cy="94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4</xdr:col>
      <xdr:colOff>1784697</xdr:colOff>
      <xdr:row>7</xdr:row>
      <xdr:rowOff>41275</xdr:rowOff>
    </xdr:from>
    <xdr:to>
      <xdr:col>12</xdr:col>
      <xdr:colOff>497417</xdr:colOff>
      <xdr:row>16</xdr:row>
      <xdr:rowOff>116417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Область">
              <a:extLst>
                <a:ext uri="{FF2B5EF4-FFF2-40B4-BE49-F238E27FC236}">
                  <a16:creationId xmlns:a16="http://schemas.microsoft.com/office/drawing/2014/main" id="{D7624C96-9F4D-419E-9CF9-281E16E74944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Область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32579" y="1329951"/>
              <a:ext cx="8170485" cy="17896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0</xdr:col>
      <xdr:colOff>71439</xdr:colOff>
      <xdr:row>9</xdr:row>
      <xdr:rowOff>142875</xdr:rowOff>
    </xdr:from>
    <xdr:to>
      <xdr:col>1</xdr:col>
      <xdr:colOff>452437</xdr:colOff>
      <xdr:row>16</xdr:row>
      <xdr:rowOff>154780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Категория товара">
              <a:extLst>
                <a:ext uri="{FF2B5EF4-FFF2-40B4-BE49-F238E27FC236}">
                  <a16:creationId xmlns:a16="http://schemas.microsoft.com/office/drawing/2014/main" id="{54098E96-0DFA-498D-80BB-C4C44F76D3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атегория товара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439" y="1812551"/>
              <a:ext cx="1703292" cy="13454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1</xdr:col>
      <xdr:colOff>535781</xdr:colOff>
      <xdr:row>9</xdr:row>
      <xdr:rowOff>129645</xdr:rowOff>
    </xdr:from>
    <xdr:to>
      <xdr:col>4</xdr:col>
      <xdr:colOff>1735101</xdr:colOff>
      <xdr:row>16</xdr:row>
      <xdr:rowOff>202406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Бренд">
              <a:extLst>
                <a:ext uri="{FF2B5EF4-FFF2-40B4-BE49-F238E27FC236}">
                  <a16:creationId xmlns:a16="http://schemas.microsoft.com/office/drawing/2014/main" id="{3C1E2E6B-F97C-4A45-9985-FEE79F3DBD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Брен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8075" y="1799321"/>
              <a:ext cx="4224908" cy="14062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0</xdr:col>
      <xdr:colOff>105834</xdr:colOff>
      <xdr:row>25</xdr:row>
      <xdr:rowOff>57150</xdr:rowOff>
    </xdr:from>
    <xdr:to>
      <xdr:col>9</xdr:col>
      <xdr:colOff>10583</xdr:colOff>
      <xdr:row>47</xdr:row>
      <xdr:rowOff>63500</xdr:rowOff>
    </xdr:to>
    <xdr:graphicFrame macro="">
      <xdr:nvGraphicFramePr>
        <xdr:cNvPr id="12" name="ДіаграмаПрод1">
          <a:extLst>
            <a:ext uri="{FF2B5EF4-FFF2-40B4-BE49-F238E27FC236}">
              <a16:creationId xmlns:a16="http://schemas.microsoft.com/office/drawing/2014/main" id="{9E0FD88E-D780-4BB0-A368-49204514D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105833</xdr:colOff>
      <xdr:row>25</xdr:row>
      <xdr:rowOff>57150</xdr:rowOff>
    </xdr:from>
    <xdr:to>
      <xdr:col>12</xdr:col>
      <xdr:colOff>518584</xdr:colOff>
      <xdr:row>36</xdr:row>
      <xdr:rowOff>10583</xdr:rowOff>
    </xdr:to>
    <xdr:graphicFrame macro="">
      <xdr:nvGraphicFramePr>
        <xdr:cNvPr id="13" name="ДіаграмаПрод2">
          <a:extLst>
            <a:ext uri="{FF2B5EF4-FFF2-40B4-BE49-F238E27FC236}">
              <a16:creationId xmlns:a16="http://schemas.microsoft.com/office/drawing/2014/main" id="{62B4C31B-0E58-4F78-9BA2-ED48707F8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105833</xdr:colOff>
      <xdr:row>36</xdr:row>
      <xdr:rowOff>52917</xdr:rowOff>
    </xdr:from>
    <xdr:to>
      <xdr:col>12</xdr:col>
      <xdr:colOff>497417</xdr:colOff>
      <xdr:row>47</xdr:row>
      <xdr:rowOff>63500</xdr:rowOff>
    </xdr:to>
    <xdr:graphicFrame macro="">
      <xdr:nvGraphicFramePr>
        <xdr:cNvPr id="14" name="ДіаграмаПрод3">
          <a:extLst>
            <a:ext uri="{FF2B5EF4-FFF2-40B4-BE49-F238E27FC236}">
              <a16:creationId xmlns:a16="http://schemas.microsoft.com/office/drawing/2014/main" id="{5FDDBB03-7AB0-4B7D-A63B-414AE42F2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105834</xdr:colOff>
      <xdr:row>52</xdr:row>
      <xdr:rowOff>116416</xdr:rowOff>
    </xdr:from>
    <xdr:to>
      <xdr:col>8</xdr:col>
      <xdr:colOff>867835</xdr:colOff>
      <xdr:row>73</xdr:row>
      <xdr:rowOff>116416</xdr:rowOff>
    </xdr:to>
    <xdr:graphicFrame macro="">
      <xdr:nvGraphicFramePr>
        <xdr:cNvPr id="15" name="ДіаграмаМаржа1">
          <a:extLst>
            <a:ext uri="{FF2B5EF4-FFF2-40B4-BE49-F238E27FC236}">
              <a16:creationId xmlns:a16="http://schemas.microsoft.com/office/drawing/2014/main" id="{B6C7069C-9599-4AD8-BEE7-43A2C8234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52917</xdr:colOff>
      <xdr:row>52</xdr:row>
      <xdr:rowOff>120650</xdr:rowOff>
    </xdr:from>
    <xdr:to>
      <xdr:col>10</xdr:col>
      <xdr:colOff>296333</xdr:colOff>
      <xdr:row>62</xdr:row>
      <xdr:rowOff>169333</xdr:rowOff>
    </xdr:to>
    <xdr:graphicFrame macro="">
      <xdr:nvGraphicFramePr>
        <xdr:cNvPr id="16" name="ДіаграмаМаржа2">
          <a:extLst>
            <a:ext uri="{FF2B5EF4-FFF2-40B4-BE49-F238E27FC236}">
              <a16:creationId xmlns:a16="http://schemas.microsoft.com/office/drawing/2014/main" id="{0AF8D732-F7E0-41C0-8D26-B18A9605F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52917</xdr:colOff>
      <xdr:row>63</xdr:row>
      <xdr:rowOff>31750</xdr:rowOff>
    </xdr:from>
    <xdr:to>
      <xdr:col>10</xdr:col>
      <xdr:colOff>296333</xdr:colOff>
      <xdr:row>73</xdr:row>
      <xdr:rowOff>80433</xdr:rowOff>
    </xdr:to>
    <xdr:graphicFrame macro="">
      <xdr:nvGraphicFramePr>
        <xdr:cNvPr id="17" name="Діаграма 17">
          <a:extLst>
            <a:ext uri="{FF2B5EF4-FFF2-40B4-BE49-F238E27FC236}">
              <a16:creationId xmlns:a16="http://schemas.microsoft.com/office/drawing/2014/main" id="{CB61121C-7C9F-4FC0-AC77-6A159A0E83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381000</xdr:colOff>
      <xdr:row>63</xdr:row>
      <xdr:rowOff>31750</xdr:rowOff>
    </xdr:from>
    <xdr:to>
      <xdr:col>12</xdr:col>
      <xdr:colOff>338667</xdr:colOff>
      <xdr:row>73</xdr:row>
      <xdr:rowOff>80433</xdr:rowOff>
    </xdr:to>
    <xdr:graphicFrame macro="">
      <xdr:nvGraphicFramePr>
        <xdr:cNvPr id="18" name="Діаграма 18">
          <a:extLst>
            <a:ext uri="{FF2B5EF4-FFF2-40B4-BE49-F238E27FC236}">
              <a16:creationId xmlns:a16="http://schemas.microsoft.com/office/drawing/2014/main" id="{77ADC067-DFEF-423E-8BD1-EAA716AC66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391584</xdr:colOff>
      <xdr:row>52</xdr:row>
      <xdr:rowOff>127000</xdr:rowOff>
    </xdr:from>
    <xdr:to>
      <xdr:col>12</xdr:col>
      <xdr:colOff>349251</xdr:colOff>
      <xdr:row>62</xdr:row>
      <xdr:rowOff>175683</xdr:rowOff>
    </xdr:to>
    <xdr:graphicFrame macro="">
      <xdr:nvGraphicFramePr>
        <xdr:cNvPr id="19" name="Діаграма 19">
          <a:extLst>
            <a:ext uri="{FF2B5EF4-FFF2-40B4-BE49-F238E27FC236}">
              <a16:creationId xmlns:a16="http://schemas.microsoft.com/office/drawing/2014/main" id="{587B879D-2BD1-40F5-9B3D-61D2F8CB6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1000126</xdr:colOff>
      <xdr:row>2</xdr:row>
      <xdr:rowOff>20108</xdr:rowOff>
    </xdr:from>
    <xdr:to>
      <xdr:col>12</xdr:col>
      <xdr:colOff>476250</xdr:colOff>
      <xdr:row>5</xdr:row>
      <xdr:rowOff>130969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Регион 1">
              <a:extLst>
                <a:ext uri="{FF2B5EF4-FFF2-40B4-BE49-F238E27FC236}">
                  <a16:creationId xmlns:a16="http://schemas.microsoft.com/office/drawing/2014/main" id="{16D545D9-0382-4096-84FB-198AC3A5C6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01" y="365389"/>
              <a:ext cx="4798218" cy="6823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0</xdr:col>
      <xdr:colOff>102053</xdr:colOff>
      <xdr:row>7</xdr:row>
      <xdr:rowOff>55826</xdr:rowOff>
    </xdr:from>
    <xdr:to>
      <xdr:col>2</xdr:col>
      <xdr:colOff>23813</xdr:colOff>
      <xdr:row>11</xdr:row>
      <xdr:rowOff>190499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ФорматРозницы 1">
              <a:extLst>
                <a:ext uri="{FF2B5EF4-FFF2-40B4-BE49-F238E27FC236}">
                  <a16:creationId xmlns:a16="http://schemas.microsoft.com/office/drawing/2014/main" id="{F076E7FB-56D0-4A44-800B-AF9ED16286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ФорматРозниц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053" y="1353607"/>
              <a:ext cx="2195854" cy="8966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0</xdr:col>
      <xdr:colOff>95250</xdr:colOff>
      <xdr:row>12</xdr:row>
      <xdr:rowOff>23811</xdr:rowOff>
    </xdr:from>
    <xdr:to>
      <xdr:col>4</xdr:col>
      <xdr:colOff>1714500</xdr:colOff>
      <xdr:row>16</xdr:row>
      <xdr:rowOff>166688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ТипКлиента 1">
              <a:extLst>
                <a:ext uri="{FF2B5EF4-FFF2-40B4-BE49-F238E27FC236}">
                  <a16:creationId xmlns:a16="http://schemas.microsoft.com/office/drawing/2014/main" id="{32325452-CA58-4747-A809-D1D0A3F3C8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ипКлиента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2274092"/>
              <a:ext cx="5965031" cy="9048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4</xdr:col>
      <xdr:colOff>1791730</xdr:colOff>
      <xdr:row>2</xdr:row>
      <xdr:rowOff>19315</xdr:rowOff>
    </xdr:from>
    <xdr:to>
      <xdr:col>9</xdr:col>
      <xdr:colOff>952500</xdr:colOff>
      <xdr:row>5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Категория товара 1">
              <a:extLst>
                <a:ext uri="{FF2B5EF4-FFF2-40B4-BE49-F238E27FC236}">
                  <a16:creationId xmlns:a16="http://schemas.microsoft.com/office/drawing/2014/main" id="{862CCD8E-35BD-4FC1-B0AB-F991CF89D8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атегория товара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37511" y="364596"/>
              <a:ext cx="4292364" cy="695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2</xdr:col>
      <xdr:colOff>107156</xdr:colOff>
      <xdr:row>2</xdr:row>
      <xdr:rowOff>11906</xdr:rowOff>
    </xdr:from>
    <xdr:to>
      <xdr:col>4</xdr:col>
      <xdr:colOff>1690688</xdr:colOff>
      <xdr:row>11</xdr:row>
      <xdr:rowOff>178593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Бренд 1">
              <a:extLst>
                <a:ext uri="{FF2B5EF4-FFF2-40B4-BE49-F238E27FC236}">
                  <a16:creationId xmlns:a16="http://schemas.microsoft.com/office/drawing/2014/main" id="{6087C4DC-855C-41EB-A0CF-E3929985E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Бренд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234" y="1105958"/>
              <a:ext cx="5967235" cy="9300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0</xdr:col>
      <xdr:colOff>105833</xdr:colOff>
      <xdr:row>26</xdr:row>
      <xdr:rowOff>57150</xdr:rowOff>
    </xdr:from>
    <xdr:to>
      <xdr:col>6</xdr:col>
      <xdr:colOff>773906</xdr:colOff>
      <xdr:row>48</xdr:row>
      <xdr:rowOff>63500</xdr:rowOff>
    </xdr:to>
    <xdr:graphicFrame macro="">
      <xdr:nvGraphicFramePr>
        <xdr:cNvPr id="10" name="ДіаграмаПродLY">
          <a:extLst>
            <a:ext uri="{FF2B5EF4-FFF2-40B4-BE49-F238E27FC236}">
              <a16:creationId xmlns:a16="http://schemas.microsoft.com/office/drawing/2014/main" id="{4A10A1CF-7535-4692-9694-C435A7626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1788318</xdr:colOff>
      <xdr:row>6</xdr:row>
      <xdr:rowOff>0</xdr:rowOff>
    </xdr:from>
    <xdr:to>
      <xdr:col>12</xdr:col>
      <xdr:colOff>476250</xdr:colOff>
      <xdr:row>16</xdr:row>
      <xdr:rowOff>166688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Область 1">
              <a:extLst>
                <a:ext uri="{FF2B5EF4-FFF2-40B4-BE49-F238E27FC236}">
                  <a16:creationId xmlns:a16="http://schemas.microsoft.com/office/drawing/2014/main" id="{7882EBA6-D4D3-421F-9063-E0060FBA4E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Область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34099" y="1107281"/>
              <a:ext cx="9141619" cy="20240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107156</xdr:colOff>
      <xdr:row>2</xdr:row>
      <xdr:rowOff>11907</xdr:rowOff>
    </xdr:from>
    <xdr:to>
      <xdr:col>2</xdr:col>
      <xdr:colOff>23811</xdr:colOff>
      <xdr:row>7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Початок місяця">
              <a:extLst>
                <a:ext uri="{FF2B5EF4-FFF2-40B4-BE49-F238E27FC236}">
                  <a16:creationId xmlns:a16="http://schemas.microsoft.com/office/drawing/2014/main" id="{9C8DDF6C-9059-4276-A275-91D928F04B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Початок місяця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156" y="357188"/>
              <a:ext cx="2190749" cy="9405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Шкала часу: працює в Excel 2013 або новішій версії. Не переміщуйте та не змінюйте розмір.</a:t>
              </a:r>
            </a:p>
          </xdr:txBody>
        </xdr:sp>
      </mc:Fallback>
    </mc:AlternateContent>
    <xdr:clientData/>
  </xdr:twoCellAnchor>
  <xdr:twoCellAnchor>
    <xdr:from>
      <xdr:col>7</xdr:col>
      <xdr:colOff>83344</xdr:colOff>
      <xdr:row>26</xdr:row>
      <xdr:rowOff>59531</xdr:rowOff>
    </xdr:from>
    <xdr:to>
      <xdr:col>10</xdr:col>
      <xdr:colOff>964406</xdr:colOff>
      <xdr:row>48</xdr:row>
      <xdr:rowOff>47625</xdr:rowOff>
    </xdr:to>
    <xdr:graphicFrame macro="">
      <xdr:nvGraphicFramePr>
        <xdr:cNvPr id="20" name="Діаграма 20">
          <a:extLst>
            <a:ext uri="{FF2B5EF4-FFF2-40B4-BE49-F238E27FC236}">
              <a16:creationId xmlns:a16="http://schemas.microsoft.com/office/drawing/2014/main" id="{97D473A6-17C6-4F9A-BC3D-B706AC45A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1053701</xdr:colOff>
      <xdr:row>26</xdr:row>
      <xdr:rowOff>63102</xdr:rowOff>
    </xdr:from>
    <xdr:to>
      <xdr:col>12</xdr:col>
      <xdr:colOff>488156</xdr:colOff>
      <xdr:row>48</xdr:row>
      <xdr:rowOff>35718</xdr:rowOff>
    </xdr:to>
    <xdr:graphicFrame macro="">
      <xdr:nvGraphicFramePr>
        <xdr:cNvPr id="18" name="Зведена таблиця2">
          <a:extLst>
            <a:ext uri="{FF2B5EF4-FFF2-40B4-BE49-F238E27FC236}">
              <a16:creationId xmlns:a16="http://schemas.microsoft.com/office/drawing/2014/main" id="{9D55A632-98E6-473F-AE59-05990A2C1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52</xdr:row>
      <xdr:rowOff>95248</xdr:rowOff>
    </xdr:from>
    <xdr:to>
      <xdr:col>6</xdr:col>
      <xdr:colOff>738187</xdr:colOff>
      <xdr:row>74</xdr:row>
      <xdr:rowOff>101598</xdr:rowOff>
    </xdr:to>
    <xdr:graphicFrame macro="">
      <xdr:nvGraphicFramePr>
        <xdr:cNvPr id="26" name="Діаграма 26">
          <a:extLst>
            <a:ext uri="{FF2B5EF4-FFF2-40B4-BE49-F238E27FC236}">
              <a16:creationId xmlns:a16="http://schemas.microsoft.com/office/drawing/2014/main" id="{70C7F089-1FBD-4DBD-9F04-18F2DA4AF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23812</xdr:colOff>
      <xdr:row>52</xdr:row>
      <xdr:rowOff>107156</xdr:rowOff>
    </xdr:from>
    <xdr:to>
      <xdr:col>10</xdr:col>
      <xdr:colOff>988218</xdr:colOff>
      <xdr:row>74</xdr:row>
      <xdr:rowOff>113506</xdr:rowOff>
    </xdr:to>
    <xdr:graphicFrame macro="">
      <xdr:nvGraphicFramePr>
        <xdr:cNvPr id="27" name="Діаграма 27">
          <a:extLst>
            <a:ext uri="{FF2B5EF4-FFF2-40B4-BE49-F238E27FC236}">
              <a16:creationId xmlns:a16="http://schemas.microsoft.com/office/drawing/2014/main" id="{DECEBC2B-9495-446D-9992-71AF2F878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1095375</xdr:colOff>
      <xdr:row>52</xdr:row>
      <xdr:rowOff>110728</xdr:rowOff>
    </xdr:from>
    <xdr:to>
      <xdr:col>12</xdr:col>
      <xdr:colOff>464343</xdr:colOff>
      <xdr:row>74</xdr:row>
      <xdr:rowOff>107156</xdr:rowOff>
    </xdr:to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F80928EA-58CB-4C89-89A7-824BA63ED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6</xdr:col>
      <xdr:colOff>738187</xdr:colOff>
      <xdr:row>101</xdr:row>
      <xdr:rowOff>77787</xdr:rowOff>
    </xdr:to>
    <xdr:graphicFrame macro="">
      <xdr:nvGraphicFramePr>
        <xdr:cNvPr id="16" name="Діаграма 16">
          <a:extLst>
            <a:ext uri="{FF2B5EF4-FFF2-40B4-BE49-F238E27FC236}">
              <a16:creationId xmlns:a16="http://schemas.microsoft.com/office/drawing/2014/main" id="{785BAFF8-5E36-4D0D-918E-5AFB94548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79</xdr:row>
      <xdr:rowOff>0</xdr:rowOff>
    </xdr:from>
    <xdr:to>
      <xdr:col>10</xdr:col>
      <xdr:colOff>1000125</xdr:colOff>
      <xdr:row>101</xdr:row>
      <xdr:rowOff>77787</xdr:rowOff>
    </xdr:to>
    <xdr:graphicFrame macro="">
      <xdr:nvGraphicFramePr>
        <xdr:cNvPr id="17" name="Діаграма 17">
          <a:extLst>
            <a:ext uri="{FF2B5EF4-FFF2-40B4-BE49-F238E27FC236}">
              <a16:creationId xmlns:a16="http://schemas.microsoft.com/office/drawing/2014/main" id="{93AB743E-4F31-4BBB-84B8-59FE0AFD58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1113234</xdr:colOff>
      <xdr:row>78</xdr:row>
      <xdr:rowOff>182164</xdr:rowOff>
    </xdr:from>
    <xdr:to>
      <xdr:col>12</xdr:col>
      <xdr:colOff>452437</xdr:colOff>
      <xdr:row>101</xdr:row>
      <xdr:rowOff>71436</xdr:rowOff>
    </xdr:to>
    <xdr:graphicFrame macro="">
      <xdr:nvGraphicFramePr>
        <xdr:cNvPr id="3" name="Діаграма 2">
          <a:extLst>
            <a:ext uri="{FF2B5EF4-FFF2-40B4-BE49-F238E27FC236}">
              <a16:creationId xmlns:a16="http://schemas.microsoft.com/office/drawing/2014/main" id="{34031998-F37B-4279-BDF4-BBFA149B8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6</xdr:col>
      <xdr:colOff>738187</xdr:colOff>
      <xdr:row>128</xdr:row>
      <xdr:rowOff>6350</xdr:rowOff>
    </xdr:to>
    <xdr:graphicFrame macro="">
      <xdr:nvGraphicFramePr>
        <xdr:cNvPr id="23" name="Діаграма 23">
          <a:extLst>
            <a:ext uri="{FF2B5EF4-FFF2-40B4-BE49-F238E27FC236}">
              <a16:creationId xmlns:a16="http://schemas.microsoft.com/office/drawing/2014/main" id="{A20B9A43-6747-4562-B75C-C72CA6A6D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106</xdr:row>
      <xdr:rowOff>0</xdr:rowOff>
    </xdr:from>
    <xdr:to>
      <xdr:col>10</xdr:col>
      <xdr:colOff>1000125</xdr:colOff>
      <xdr:row>128</xdr:row>
      <xdr:rowOff>6350</xdr:rowOff>
    </xdr:to>
    <xdr:graphicFrame macro="">
      <xdr:nvGraphicFramePr>
        <xdr:cNvPr id="24" name="Діаграма 24">
          <a:extLst>
            <a:ext uri="{FF2B5EF4-FFF2-40B4-BE49-F238E27FC236}">
              <a16:creationId xmlns:a16="http://schemas.microsoft.com/office/drawing/2014/main" id="{64582DC4-F301-4587-8713-239429E31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1089422</xdr:colOff>
      <xdr:row>105</xdr:row>
      <xdr:rowOff>182164</xdr:rowOff>
    </xdr:from>
    <xdr:to>
      <xdr:col>12</xdr:col>
      <xdr:colOff>500062</xdr:colOff>
      <xdr:row>127</xdr:row>
      <xdr:rowOff>190499</xdr:rowOff>
    </xdr:to>
    <xdr:graphicFrame macro="">
      <xdr:nvGraphicFramePr>
        <xdr:cNvPr id="11" name="Діаграма 10">
          <a:extLst>
            <a:ext uri="{FF2B5EF4-FFF2-40B4-BE49-F238E27FC236}">
              <a16:creationId xmlns:a16="http://schemas.microsoft.com/office/drawing/2014/main" id="{3D14714A-5954-4640-A2CC-A40423A94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1000126</xdr:colOff>
      <xdr:row>2</xdr:row>
      <xdr:rowOff>20108</xdr:rowOff>
    </xdr:from>
    <xdr:to>
      <xdr:col>12</xdr:col>
      <xdr:colOff>476250</xdr:colOff>
      <xdr:row>5</xdr:row>
      <xdr:rowOff>130969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Регион 2">
              <a:extLst>
                <a:ext uri="{FF2B5EF4-FFF2-40B4-BE49-F238E27FC236}">
                  <a16:creationId xmlns:a16="http://schemas.microsoft.com/office/drawing/2014/main" id="{EDB7CB89-4A59-45C0-A691-D3EB55034B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01" y="365389"/>
              <a:ext cx="4798218" cy="6823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0</xdr:col>
      <xdr:colOff>102053</xdr:colOff>
      <xdr:row>7</xdr:row>
      <xdr:rowOff>55826</xdr:rowOff>
    </xdr:from>
    <xdr:to>
      <xdr:col>2</xdr:col>
      <xdr:colOff>23813</xdr:colOff>
      <xdr:row>11</xdr:row>
      <xdr:rowOff>190499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ФорматРозницы 2">
              <a:extLst>
                <a:ext uri="{FF2B5EF4-FFF2-40B4-BE49-F238E27FC236}">
                  <a16:creationId xmlns:a16="http://schemas.microsoft.com/office/drawing/2014/main" id="{B1568310-33A1-4680-BFAB-BDA92055F8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ФорматРозницы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053" y="1353607"/>
              <a:ext cx="2195854" cy="8966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0</xdr:col>
      <xdr:colOff>95250</xdr:colOff>
      <xdr:row>12</xdr:row>
      <xdr:rowOff>59530</xdr:rowOff>
    </xdr:from>
    <xdr:to>
      <xdr:col>4</xdr:col>
      <xdr:colOff>1714500</xdr:colOff>
      <xdr:row>16</xdr:row>
      <xdr:rowOff>202407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ТипКлиента 2">
              <a:extLst>
                <a:ext uri="{FF2B5EF4-FFF2-40B4-BE49-F238E27FC236}">
                  <a16:creationId xmlns:a16="http://schemas.microsoft.com/office/drawing/2014/main" id="{BE1579CF-DF93-4D79-9A7B-A81737108D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ипКлиента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2309811"/>
              <a:ext cx="5965031" cy="9048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4</xdr:col>
      <xdr:colOff>1791730</xdr:colOff>
      <xdr:row>2</xdr:row>
      <xdr:rowOff>19315</xdr:rowOff>
    </xdr:from>
    <xdr:to>
      <xdr:col>9</xdr:col>
      <xdr:colOff>952500</xdr:colOff>
      <xdr:row>5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Категория товара 2">
              <a:extLst>
                <a:ext uri="{FF2B5EF4-FFF2-40B4-BE49-F238E27FC236}">
                  <a16:creationId xmlns:a16="http://schemas.microsoft.com/office/drawing/2014/main" id="{4095C196-1FFD-4C47-9C50-F193BFA553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атегория товара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37511" y="364596"/>
              <a:ext cx="4292364" cy="695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>
    <xdr:from>
      <xdr:col>2</xdr:col>
      <xdr:colOff>107156</xdr:colOff>
      <xdr:row>2</xdr:row>
      <xdr:rowOff>11907</xdr:rowOff>
    </xdr:from>
    <xdr:to>
      <xdr:col>4</xdr:col>
      <xdr:colOff>1690688</xdr:colOff>
      <xdr:row>11</xdr:row>
      <xdr:rowOff>166688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Бренд 2">
              <a:extLst>
                <a:ext uri="{FF2B5EF4-FFF2-40B4-BE49-F238E27FC236}">
                  <a16:creationId xmlns:a16="http://schemas.microsoft.com/office/drawing/2014/main" id="{A07B06A3-5C54-4A5D-B897-65CA78188B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Бренд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81250" y="357188"/>
              <a:ext cx="3655219" cy="18692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1788318</xdr:colOff>
      <xdr:row>6</xdr:row>
      <xdr:rowOff>0</xdr:rowOff>
    </xdr:from>
    <xdr:to>
      <xdr:col>12</xdr:col>
      <xdr:colOff>476250</xdr:colOff>
      <xdr:row>16</xdr:row>
      <xdr:rowOff>166688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Область 2">
              <a:extLst>
                <a:ext uri="{FF2B5EF4-FFF2-40B4-BE49-F238E27FC236}">
                  <a16:creationId xmlns:a16="http://schemas.microsoft.com/office/drawing/2014/main" id="{4B89CFE7-2AAC-49FD-93FD-14EBCDF98D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Область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34099" y="1107281"/>
              <a:ext cx="9141620" cy="20716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107156</xdr:colOff>
      <xdr:row>2</xdr:row>
      <xdr:rowOff>11907</xdr:rowOff>
    </xdr:from>
    <xdr:to>
      <xdr:col>2</xdr:col>
      <xdr:colOff>23811</xdr:colOff>
      <xdr:row>7</xdr:row>
      <xdr:rowOff>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9" name="Початок місяця 1">
              <a:extLst>
                <a:ext uri="{FF2B5EF4-FFF2-40B4-BE49-F238E27FC236}">
                  <a16:creationId xmlns:a16="http://schemas.microsoft.com/office/drawing/2014/main" id="{47036608-D49D-4646-A0C1-9FFA608790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Початок місяця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156" y="357188"/>
              <a:ext cx="2190749" cy="9405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Шкала часу: працює в Excel 2013 або новішій версії. Не переміщуйте та не змінюйте розмір.</a:t>
              </a:r>
            </a:p>
          </xdr:txBody>
        </xdr:sp>
      </mc:Fallback>
    </mc:AlternateContent>
    <xdr:clientData/>
  </xdr:twoCellAnchor>
  <xdr:twoCellAnchor>
    <xdr:from>
      <xdr:col>0</xdr:col>
      <xdr:colOff>101202</xdr:colOff>
      <xdr:row>26</xdr:row>
      <xdr:rowOff>51196</xdr:rowOff>
    </xdr:from>
    <xdr:to>
      <xdr:col>6</xdr:col>
      <xdr:colOff>738187</xdr:colOff>
      <xdr:row>48</xdr:row>
      <xdr:rowOff>107156</xdr:rowOff>
    </xdr:to>
    <xdr:graphicFrame macro="">
      <xdr:nvGraphicFramePr>
        <xdr:cNvPr id="23" name="Діаграма 22">
          <a:extLst>
            <a:ext uri="{FF2B5EF4-FFF2-40B4-BE49-F238E27FC236}">
              <a16:creationId xmlns:a16="http://schemas.microsoft.com/office/drawing/2014/main" id="{C8958AD2-4303-48ED-9514-46933CB58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26</xdr:row>
      <xdr:rowOff>0</xdr:rowOff>
    </xdr:from>
    <xdr:to>
      <xdr:col>10</xdr:col>
      <xdr:colOff>988219</xdr:colOff>
      <xdr:row>48</xdr:row>
      <xdr:rowOff>59532</xdr:rowOff>
    </xdr:to>
    <xdr:graphicFrame macro="">
      <xdr:nvGraphicFramePr>
        <xdr:cNvPr id="24" name="Діаграма 25">
          <a:extLst>
            <a:ext uri="{FF2B5EF4-FFF2-40B4-BE49-F238E27FC236}">
              <a16:creationId xmlns:a16="http://schemas.microsoft.com/office/drawing/2014/main" id="{7FCCA47D-F528-4D4D-A16E-29F0683972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26</xdr:row>
      <xdr:rowOff>0</xdr:rowOff>
    </xdr:from>
    <xdr:to>
      <xdr:col>12</xdr:col>
      <xdr:colOff>428625</xdr:colOff>
      <xdr:row>48</xdr:row>
      <xdr:rowOff>47625</xdr:rowOff>
    </xdr:to>
    <xdr:graphicFrame macro="">
      <xdr:nvGraphicFramePr>
        <xdr:cNvPr id="25" name="Діаграма 28">
          <a:extLst>
            <a:ext uri="{FF2B5EF4-FFF2-40B4-BE49-F238E27FC236}">
              <a16:creationId xmlns:a16="http://schemas.microsoft.com/office/drawing/2014/main" id="{32603DF4-4F49-43E2-8057-4DC9EEC6F7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77389</xdr:colOff>
      <xdr:row>52</xdr:row>
      <xdr:rowOff>158352</xdr:rowOff>
    </xdr:from>
    <xdr:to>
      <xdr:col>6</xdr:col>
      <xdr:colOff>702467</xdr:colOff>
      <xdr:row>74</xdr:row>
      <xdr:rowOff>83343</xdr:rowOff>
    </xdr:to>
    <xdr:graphicFrame macro="">
      <xdr:nvGraphicFramePr>
        <xdr:cNvPr id="26" name="Зведена таблиця2">
          <a:extLst>
            <a:ext uri="{FF2B5EF4-FFF2-40B4-BE49-F238E27FC236}">
              <a16:creationId xmlns:a16="http://schemas.microsoft.com/office/drawing/2014/main" id="{D9C3C4BA-4A6E-4AC9-9E8E-7C6BF4E5D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</xdr:colOff>
      <xdr:row>53</xdr:row>
      <xdr:rowOff>0</xdr:rowOff>
    </xdr:from>
    <xdr:to>
      <xdr:col>10</xdr:col>
      <xdr:colOff>559594</xdr:colOff>
      <xdr:row>74</xdr:row>
      <xdr:rowOff>95250</xdr:rowOff>
    </xdr:to>
    <xdr:graphicFrame macro="">
      <xdr:nvGraphicFramePr>
        <xdr:cNvPr id="27" name="Діаграма 27">
          <a:extLst>
            <a:ext uri="{FF2B5EF4-FFF2-40B4-BE49-F238E27FC236}">
              <a16:creationId xmlns:a16="http://schemas.microsoft.com/office/drawing/2014/main" id="{4A4EEBA5-DEE6-45F8-BC6C-CC4CBC5036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648890</xdr:colOff>
      <xdr:row>53</xdr:row>
      <xdr:rowOff>3572</xdr:rowOff>
    </xdr:from>
    <xdr:to>
      <xdr:col>12</xdr:col>
      <xdr:colOff>452437</xdr:colOff>
      <xdr:row>74</xdr:row>
      <xdr:rowOff>95250</xdr:rowOff>
    </xdr:to>
    <xdr:graphicFrame macro="">
      <xdr:nvGraphicFramePr>
        <xdr:cNvPr id="28" name="Зведена таблиця3">
          <a:extLst>
            <a:ext uri="{FF2B5EF4-FFF2-40B4-BE49-F238E27FC236}">
              <a16:creationId xmlns:a16="http://schemas.microsoft.com/office/drawing/2014/main" id="{F14E6E21-C97B-4F71-841E-61BD2B643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53578</xdr:colOff>
      <xdr:row>78</xdr:row>
      <xdr:rowOff>27383</xdr:rowOff>
    </xdr:from>
    <xdr:to>
      <xdr:col>4</xdr:col>
      <xdr:colOff>904875</xdr:colOff>
      <xdr:row>100</xdr:row>
      <xdr:rowOff>154781</xdr:rowOff>
    </xdr:to>
    <xdr:graphicFrame macro="">
      <xdr:nvGraphicFramePr>
        <xdr:cNvPr id="29" name="Зведена таблиця4">
          <a:extLst>
            <a:ext uri="{FF2B5EF4-FFF2-40B4-BE49-F238E27FC236}">
              <a16:creationId xmlns:a16="http://schemas.microsoft.com/office/drawing/2014/main" id="{F1FE2BD6-323E-462D-9290-44C2509E5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1006075</xdr:colOff>
      <xdr:row>78</xdr:row>
      <xdr:rowOff>11908</xdr:rowOff>
    </xdr:from>
    <xdr:to>
      <xdr:col>9</xdr:col>
      <xdr:colOff>892966</xdr:colOff>
      <xdr:row>100</xdr:row>
      <xdr:rowOff>154781</xdr:rowOff>
    </xdr:to>
    <xdr:graphicFrame macro="">
      <xdr:nvGraphicFramePr>
        <xdr:cNvPr id="31" name="Діаграма 30">
          <a:extLst>
            <a:ext uri="{FF2B5EF4-FFF2-40B4-BE49-F238E27FC236}">
              <a16:creationId xmlns:a16="http://schemas.microsoft.com/office/drawing/2014/main" id="{CFCE9FDE-5D71-4967-8B93-EE7EC4369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952501</xdr:colOff>
      <xdr:row>78</xdr:row>
      <xdr:rowOff>15477</xdr:rowOff>
    </xdr:from>
    <xdr:to>
      <xdr:col>12</xdr:col>
      <xdr:colOff>452437</xdr:colOff>
      <xdr:row>100</xdr:row>
      <xdr:rowOff>154781</xdr:rowOff>
    </xdr:to>
    <xdr:graphicFrame macro="">
      <xdr:nvGraphicFramePr>
        <xdr:cNvPr id="32" name="Діаграма 31">
          <a:extLst>
            <a:ext uri="{FF2B5EF4-FFF2-40B4-BE49-F238E27FC236}">
              <a16:creationId xmlns:a16="http://schemas.microsoft.com/office/drawing/2014/main" id="{B67166FD-C604-47C1-A4B3-597393CE8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590550</xdr:colOff>
          <xdr:row>2</xdr:row>
          <xdr:rowOff>19049</xdr:rowOff>
        </xdr:from>
        <xdr:to>
          <xdr:col>8</xdr:col>
          <xdr:colOff>104775</xdr:colOff>
          <xdr:row>8</xdr:row>
          <xdr:rowOff>142874</xdr:rowOff>
        </xdr:to>
        <xdr:sp macro="" textlink="">
          <xdr:nvSpPr>
            <xdr:cNvPr id="5121" name="По Оси Х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По Оси Х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38099</xdr:colOff>
          <xdr:row>2</xdr:row>
          <xdr:rowOff>161926</xdr:rowOff>
        </xdr:from>
        <xdr:to>
          <xdr:col>2</xdr:col>
          <xdr:colOff>295274</xdr:colOff>
          <xdr:row>3</xdr:row>
          <xdr:rowOff>180976</xdr:rowOff>
        </xdr:to>
        <xdr:sp macro="" textlink="">
          <xdr:nvSpPr>
            <xdr:cNvPr id="5122" name="Option Button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4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Продажи,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3</xdr:row>
          <xdr:rowOff>161925</xdr:rowOff>
        </xdr:from>
        <xdr:to>
          <xdr:col>2</xdr:col>
          <xdr:colOff>390525</xdr:colOff>
          <xdr:row>5</xdr:row>
          <xdr:rowOff>0</xdr:rowOff>
        </xdr:to>
        <xdr:sp macro="" textlink="">
          <xdr:nvSpPr>
            <xdr:cNvPr id="5123" name="Option Button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4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Продажи, шт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5</xdr:row>
          <xdr:rowOff>9525</xdr:rowOff>
        </xdr:from>
        <xdr:to>
          <xdr:col>2</xdr:col>
          <xdr:colOff>371475</xdr:colOff>
          <xdr:row>6</xdr:row>
          <xdr:rowOff>0</xdr:rowOff>
        </xdr:to>
        <xdr:sp macro="" textlink="">
          <xdr:nvSpPr>
            <xdr:cNvPr id="5124" name="Option Button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4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План продаж,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38099</xdr:colOff>
          <xdr:row>6</xdr:row>
          <xdr:rowOff>19051</xdr:rowOff>
        </xdr:from>
        <xdr:to>
          <xdr:col>3</xdr:col>
          <xdr:colOff>228600</xdr:colOff>
          <xdr:row>7</xdr:row>
          <xdr:rowOff>19050</xdr:rowOff>
        </xdr:to>
        <xdr:sp macro="" textlink="">
          <xdr:nvSpPr>
            <xdr:cNvPr id="5125" name="Option Button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4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Продажи Закупка,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7</xdr:row>
          <xdr:rowOff>9526</xdr:rowOff>
        </xdr:from>
        <xdr:to>
          <xdr:col>3</xdr:col>
          <xdr:colOff>133350</xdr:colOff>
          <xdr:row>8</xdr:row>
          <xdr:rowOff>28576</xdr:rowOff>
        </xdr:to>
        <xdr:sp macro="" textlink="">
          <xdr:nvSpPr>
            <xdr:cNvPr id="5126" name="Option Button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4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Продажи Прайс,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133350</xdr:colOff>
          <xdr:row>3</xdr:row>
          <xdr:rowOff>0</xdr:rowOff>
        </xdr:from>
        <xdr:to>
          <xdr:col>5</xdr:col>
          <xdr:colOff>95250</xdr:colOff>
          <xdr:row>4</xdr:row>
          <xdr:rowOff>28575</xdr:rowOff>
        </xdr:to>
        <xdr:sp macro="" textlink="">
          <xdr:nvSpPr>
            <xdr:cNvPr id="5127" name="Option Button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4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Выполнение План,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142875</xdr:colOff>
          <xdr:row>4</xdr:row>
          <xdr:rowOff>0</xdr:rowOff>
        </xdr:from>
        <xdr:to>
          <xdr:col>5</xdr:col>
          <xdr:colOff>0</xdr:colOff>
          <xdr:row>5</xdr:row>
          <xdr:rowOff>28575</xdr:rowOff>
        </xdr:to>
        <xdr:sp macro="" textlink="">
          <xdr:nvSpPr>
            <xdr:cNvPr id="5128" name="Option Button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4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Скидка, %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142875</xdr:colOff>
          <xdr:row>4</xdr:row>
          <xdr:rowOff>180975</xdr:rowOff>
        </xdr:from>
        <xdr:to>
          <xdr:col>4</xdr:col>
          <xdr:colOff>485775</xdr:colOff>
          <xdr:row>6</xdr:row>
          <xdr:rowOff>19050</xdr:rowOff>
        </xdr:to>
        <xdr:sp macro="" textlink="">
          <xdr:nvSpPr>
            <xdr:cNvPr id="5129" name="Option Button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4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Наценка, %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142875</xdr:colOff>
          <xdr:row>5</xdr:row>
          <xdr:rowOff>171450</xdr:rowOff>
        </xdr:from>
        <xdr:to>
          <xdr:col>4</xdr:col>
          <xdr:colOff>571500</xdr:colOff>
          <xdr:row>7</xdr:row>
          <xdr:rowOff>9525</xdr:rowOff>
        </xdr:to>
        <xdr:sp macro="" textlink="">
          <xdr:nvSpPr>
            <xdr:cNvPr id="5131" name="Option Button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4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Маржа,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152400</xdr:colOff>
          <xdr:row>6</xdr:row>
          <xdr:rowOff>161926</xdr:rowOff>
        </xdr:from>
        <xdr:to>
          <xdr:col>5</xdr:col>
          <xdr:colOff>352425</xdr:colOff>
          <xdr:row>7</xdr:row>
          <xdr:rowOff>180976</xdr:rowOff>
        </xdr:to>
        <xdr:sp macro="" textlink="">
          <xdr:nvSpPr>
            <xdr:cNvPr id="5132" name="Option Button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4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ДебЗадолженность, Дни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314325</xdr:colOff>
          <xdr:row>2</xdr:row>
          <xdr:rowOff>180975</xdr:rowOff>
        </xdr:from>
        <xdr:to>
          <xdr:col>7</xdr:col>
          <xdr:colOff>276225</xdr:colOff>
          <xdr:row>4</xdr:row>
          <xdr:rowOff>19050</xdr:rowOff>
        </xdr:to>
        <xdr:sp macro="" textlink="">
          <xdr:nvSpPr>
            <xdr:cNvPr id="5133" name="Option Button 13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4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Оклад,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314324</xdr:colOff>
          <xdr:row>4</xdr:row>
          <xdr:rowOff>19050</xdr:rowOff>
        </xdr:from>
        <xdr:to>
          <xdr:col>7</xdr:col>
          <xdr:colOff>495299</xdr:colOff>
          <xdr:row>5</xdr:row>
          <xdr:rowOff>19050</xdr:rowOff>
        </xdr:to>
        <xdr:sp macro="" textlink="">
          <xdr:nvSpPr>
            <xdr:cNvPr id="5134" name="Option Button 14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4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Бонус за Оборот,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314324</xdr:colOff>
          <xdr:row>5</xdr:row>
          <xdr:rowOff>9525</xdr:rowOff>
        </xdr:from>
        <xdr:to>
          <xdr:col>8</xdr:col>
          <xdr:colOff>104775</xdr:colOff>
          <xdr:row>6</xdr:row>
          <xdr:rowOff>19050</xdr:rowOff>
        </xdr:to>
        <xdr:sp macro="" textlink="">
          <xdr:nvSpPr>
            <xdr:cNvPr id="5135" name="Option Button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4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Бонус за НизкДебит,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314324</xdr:colOff>
          <xdr:row>6</xdr:row>
          <xdr:rowOff>9525</xdr:rowOff>
        </xdr:from>
        <xdr:to>
          <xdr:col>7</xdr:col>
          <xdr:colOff>438149</xdr:colOff>
          <xdr:row>7</xdr:row>
          <xdr:rowOff>0</xdr:rowOff>
        </xdr:to>
        <xdr:sp macro="" textlink="">
          <xdr:nvSpPr>
            <xdr:cNvPr id="5136" name="Option Button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4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Общий Бонус,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314325</xdr:colOff>
          <xdr:row>6</xdr:row>
          <xdr:rowOff>171450</xdr:rowOff>
        </xdr:from>
        <xdr:to>
          <xdr:col>7</xdr:col>
          <xdr:colOff>514350</xdr:colOff>
          <xdr:row>8</xdr:row>
          <xdr:rowOff>9525</xdr:rowOff>
        </xdr:to>
        <xdr:sp macro="" textlink="">
          <xdr:nvSpPr>
            <xdr:cNvPr id="5137" name="Option Button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4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Суммарная,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19050</xdr:rowOff>
        </xdr:from>
        <xdr:to>
          <xdr:col>16</xdr:col>
          <xdr:colOff>171450</xdr:colOff>
          <xdr:row>8</xdr:row>
          <xdr:rowOff>152400</xdr:rowOff>
        </xdr:to>
        <xdr:sp macro="" textlink="">
          <xdr:nvSpPr>
            <xdr:cNvPr id="5138" name="Group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4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По Оси 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</xdr:colOff>
          <xdr:row>2</xdr:row>
          <xdr:rowOff>180975</xdr:rowOff>
        </xdr:from>
        <xdr:to>
          <xdr:col>10</xdr:col>
          <xdr:colOff>552450</xdr:colOff>
          <xdr:row>4</xdr:row>
          <xdr:rowOff>19050</xdr:rowOff>
        </xdr:to>
        <xdr:sp macro="" textlink="">
          <xdr:nvSpPr>
            <xdr:cNvPr id="5139" name="Option Button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400-00001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Продажи,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</xdr:colOff>
          <xdr:row>3</xdr:row>
          <xdr:rowOff>171450</xdr:rowOff>
        </xdr:from>
        <xdr:to>
          <xdr:col>10</xdr:col>
          <xdr:colOff>361950</xdr:colOff>
          <xdr:row>5</xdr:row>
          <xdr:rowOff>19050</xdr:rowOff>
        </xdr:to>
        <xdr:sp macro="" textlink="">
          <xdr:nvSpPr>
            <xdr:cNvPr id="5140" name="Option Button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400-00001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Продажи, шт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</xdr:colOff>
          <xdr:row>4</xdr:row>
          <xdr:rowOff>171451</xdr:rowOff>
        </xdr:from>
        <xdr:to>
          <xdr:col>11</xdr:col>
          <xdr:colOff>66675</xdr:colOff>
          <xdr:row>6</xdr:row>
          <xdr:rowOff>19051</xdr:rowOff>
        </xdr:to>
        <xdr:sp macro="" textlink="">
          <xdr:nvSpPr>
            <xdr:cNvPr id="5141" name="Option Button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400-00001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План продаж,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</xdr:colOff>
          <xdr:row>5</xdr:row>
          <xdr:rowOff>152400</xdr:rowOff>
        </xdr:from>
        <xdr:to>
          <xdr:col>11</xdr:col>
          <xdr:colOff>323850</xdr:colOff>
          <xdr:row>7</xdr:row>
          <xdr:rowOff>38100</xdr:rowOff>
        </xdr:to>
        <xdr:sp macro="" textlink="">
          <xdr:nvSpPr>
            <xdr:cNvPr id="5142" name="Option Button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4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Продажи Закупка,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57150</xdr:colOff>
          <xdr:row>6</xdr:row>
          <xdr:rowOff>180975</xdr:rowOff>
        </xdr:from>
        <xdr:to>
          <xdr:col>11</xdr:col>
          <xdr:colOff>209550</xdr:colOff>
          <xdr:row>8</xdr:row>
          <xdr:rowOff>19050</xdr:rowOff>
        </xdr:to>
        <xdr:sp macro="" textlink="">
          <xdr:nvSpPr>
            <xdr:cNvPr id="5143" name="Option Button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4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Продажи Прайс,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190500</xdr:colOff>
          <xdr:row>3</xdr:row>
          <xdr:rowOff>1</xdr:rowOff>
        </xdr:from>
        <xdr:to>
          <xdr:col>13</xdr:col>
          <xdr:colOff>314325</xdr:colOff>
          <xdr:row>4</xdr:row>
          <xdr:rowOff>28575</xdr:rowOff>
        </xdr:to>
        <xdr:sp macro="" textlink="">
          <xdr:nvSpPr>
            <xdr:cNvPr id="5144" name="Option Button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400-00001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Выполнение План,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190500</xdr:colOff>
          <xdr:row>4</xdr:row>
          <xdr:rowOff>0</xdr:rowOff>
        </xdr:from>
        <xdr:to>
          <xdr:col>13</xdr:col>
          <xdr:colOff>238125</xdr:colOff>
          <xdr:row>5</xdr:row>
          <xdr:rowOff>28575</xdr:rowOff>
        </xdr:to>
        <xdr:sp macro="" textlink="">
          <xdr:nvSpPr>
            <xdr:cNvPr id="5145" name="Option Button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400-00001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Скидка, %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200025</xdr:colOff>
          <xdr:row>4</xdr:row>
          <xdr:rowOff>180975</xdr:rowOff>
        </xdr:from>
        <xdr:to>
          <xdr:col>13</xdr:col>
          <xdr:colOff>504825</xdr:colOff>
          <xdr:row>6</xdr:row>
          <xdr:rowOff>19050</xdr:rowOff>
        </xdr:to>
        <xdr:sp macro="" textlink="">
          <xdr:nvSpPr>
            <xdr:cNvPr id="5146" name="Option Button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4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Наценка, %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200025</xdr:colOff>
          <xdr:row>5</xdr:row>
          <xdr:rowOff>180975</xdr:rowOff>
        </xdr:from>
        <xdr:to>
          <xdr:col>13</xdr:col>
          <xdr:colOff>390525</xdr:colOff>
          <xdr:row>7</xdr:row>
          <xdr:rowOff>19050</xdr:rowOff>
        </xdr:to>
        <xdr:sp macro="" textlink="">
          <xdr:nvSpPr>
            <xdr:cNvPr id="5147" name="Option Button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400-00001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Маржа,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200025</xdr:colOff>
          <xdr:row>6</xdr:row>
          <xdr:rowOff>180975</xdr:rowOff>
        </xdr:from>
        <xdr:to>
          <xdr:col>13</xdr:col>
          <xdr:colOff>219075</xdr:colOff>
          <xdr:row>8</xdr:row>
          <xdr:rowOff>28575</xdr:rowOff>
        </xdr:to>
        <xdr:sp macro="" textlink="">
          <xdr:nvSpPr>
            <xdr:cNvPr id="5148" name="Option Button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400-00001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ДебЗадолженность, Дни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400050</xdr:colOff>
          <xdr:row>3</xdr:row>
          <xdr:rowOff>0</xdr:rowOff>
        </xdr:from>
        <xdr:to>
          <xdr:col>15</xdr:col>
          <xdr:colOff>523875</xdr:colOff>
          <xdr:row>4</xdr:row>
          <xdr:rowOff>28575</xdr:rowOff>
        </xdr:to>
        <xdr:sp macro="" textlink="">
          <xdr:nvSpPr>
            <xdr:cNvPr id="5149" name="Option Button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400-00001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Оклад,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400050</xdr:colOff>
          <xdr:row>3</xdr:row>
          <xdr:rowOff>171450</xdr:rowOff>
        </xdr:from>
        <xdr:to>
          <xdr:col>16</xdr:col>
          <xdr:colOff>57150</xdr:colOff>
          <xdr:row>5</xdr:row>
          <xdr:rowOff>9525</xdr:rowOff>
        </xdr:to>
        <xdr:sp macro="" textlink="">
          <xdr:nvSpPr>
            <xdr:cNvPr id="5150" name="Option Button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400-00001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Бонус за Оборот,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400050</xdr:colOff>
          <xdr:row>4</xdr:row>
          <xdr:rowOff>152400</xdr:rowOff>
        </xdr:from>
        <xdr:to>
          <xdr:col>15</xdr:col>
          <xdr:colOff>581025</xdr:colOff>
          <xdr:row>6</xdr:row>
          <xdr:rowOff>28575</xdr:rowOff>
        </xdr:to>
        <xdr:sp macro="" textlink="">
          <xdr:nvSpPr>
            <xdr:cNvPr id="5151" name="Option Button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400-00001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Бонус за НизкДебит,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409575</xdr:colOff>
          <xdr:row>5</xdr:row>
          <xdr:rowOff>171450</xdr:rowOff>
        </xdr:from>
        <xdr:to>
          <xdr:col>16</xdr:col>
          <xdr:colOff>19050</xdr:colOff>
          <xdr:row>7</xdr:row>
          <xdr:rowOff>9525</xdr:rowOff>
        </xdr:to>
        <xdr:sp macro="" textlink="">
          <xdr:nvSpPr>
            <xdr:cNvPr id="5152" name="Option Button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400-00002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Общий Бонус,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28575</xdr:rowOff>
        </xdr:from>
        <xdr:to>
          <xdr:col>16</xdr:col>
          <xdr:colOff>171450</xdr:colOff>
          <xdr:row>15</xdr:row>
          <xdr:rowOff>57150</xdr:rowOff>
        </xdr:to>
        <xdr:sp macro="" textlink="">
          <xdr:nvSpPr>
            <xdr:cNvPr id="5154" name="Group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400-00002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Размер Пузырьков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66675</xdr:colOff>
          <xdr:row>9</xdr:row>
          <xdr:rowOff>142875</xdr:rowOff>
        </xdr:from>
        <xdr:to>
          <xdr:col>10</xdr:col>
          <xdr:colOff>571500</xdr:colOff>
          <xdr:row>10</xdr:row>
          <xdr:rowOff>171450</xdr:rowOff>
        </xdr:to>
        <xdr:sp macro="" textlink="">
          <xdr:nvSpPr>
            <xdr:cNvPr id="5155" name="Option Button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D2802100-0D70-44FD-A041-D1B2EC4910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Продажи,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66675</xdr:colOff>
          <xdr:row>10</xdr:row>
          <xdr:rowOff>171450</xdr:rowOff>
        </xdr:from>
        <xdr:to>
          <xdr:col>10</xdr:col>
          <xdr:colOff>381000</xdr:colOff>
          <xdr:row>12</xdr:row>
          <xdr:rowOff>19050</xdr:rowOff>
        </xdr:to>
        <xdr:sp macro="" textlink="">
          <xdr:nvSpPr>
            <xdr:cNvPr id="5156" name="Option Button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9DCFAA9A-EFA6-4B23-A14E-870302D677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Продажи, шт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66675</xdr:colOff>
          <xdr:row>11</xdr:row>
          <xdr:rowOff>180975</xdr:rowOff>
        </xdr:from>
        <xdr:to>
          <xdr:col>11</xdr:col>
          <xdr:colOff>85725</xdr:colOff>
          <xdr:row>13</xdr:row>
          <xdr:rowOff>28575</xdr:rowOff>
        </xdr:to>
        <xdr:sp macro="" textlink="">
          <xdr:nvSpPr>
            <xdr:cNvPr id="5157" name="Option Button 37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9A604CBD-095B-472A-A956-3743DA9E17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План продаж,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66675</xdr:colOff>
          <xdr:row>12</xdr:row>
          <xdr:rowOff>152400</xdr:rowOff>
        </xdr:from>
        <xdr:to>
          <xdr:col>11</xdr:col>
          <xdr:colOff>342900</xdr:colOff>
          <xdr:row>14</xdr:row>
          <xdr:rowOff>38100</xdr:rowOff>
        </xdr:to>
        <xdr:sp macro="" textlink="">
          <xdr:nvSpPr>
            <xdr:cNvPr id="5158" name="Option Button 38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6B49954B-3F48-41F6-B846-560C8D87BD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Продажи Закупка,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66675</xdr:colOff>
          <xdr:row>13</xdr:row>
          <xdr:rowOff>171450</xdr:rowOff>
        </xdr:from>
        <xdr:to>
          <xdr:col>11</xdr:col>
          <xdr:colOff>219075</xdr:colOff>
          <xdr:row>15</xdr:row>
          <xdr:rowOff>9525</xdr:rowOff>
        </xdr:to>
        <xdr:sp macro="" textlink="">
          <xdr:nvSpPr>
            <xdr:cNvPr id="5159" name="Option Button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D3880F8C-5A39-438D-B733-BF932DEF4C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Продажи Прайс,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104775</xdr:colOff>
          <xdr:row>9</xdr:row>
          <xdr:rowOff>171450</xdr:rowOff>
        </xdr:from>
        <xdr:to>
          <xdr:col>13</xdr:col>
          <xdr:colOff>228600</xdr:colOff>
          <xdr:row>11</xdr:row>
          <xdr:rowOff>9525</xdr:rowOff>
        </xdr:to>
        <xdr:sp macro="" textlink="">
          <xdr:nvSpPr>
            <xdr:cNvPr id="5160" name="Option Button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9D7CFDBF-B065-4428-8EC3-3294AB1C76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Выполнение План,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104775</xdr:colOff>
          <xdr:row>10</xdr:row>
          <xdr:rowOff>171450</xdr:rowOff>
        </xdr:from>
        <xdr:to>
          <xdr:col>13</xdr:col>
          <xdr:colOff>152400</xdr:colOff>
          <xdr:row>12</xdr:row>
          <xdr:rowOff>9525</xdr:rowOff>
        </xdr:to>
        <xdr:sp macro="" textlink="">
          <xdr:nvSpPr>
            <xdr:cNvPr id="5161" name="Option Button 41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7B709E54-9B04-415F-91BD-FDBFF1BBD7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Скидка, %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114300</xdr:colOff>
          <xdr:row>11</xdr:row>
          <xdr:rowOff>180975</xdr:rowOff>
        </xdr:from>
        <xdr:to>
          <xdr:col>13</xdr:col>
          <xdr:colOff>419100</xdr:colOff>
          <xdr:row>13</xdr:row>
          <xdr:rowOff>19050</xdr:rowOff>
        </xdr:to>
        <xdr:sp macro="" textlink="">
          <xdr:nvSpPr>
            <xdr:cNvPr id="5162" name="Option Button 42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39E78D3F-ABDE-4A32-B0E1-5F7D76F049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Наценка, %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114300</xdr:colOff>
          <xdr:row>13</xdr:row>
          <xdr:rowOff>0</xdr:rowOff>
        </xdr:from>
        <xdr:to>
          <xdr:col>13</xdr:col>
          <xdr:colOff>304800</xdr:colOff>
          <xdr:row>14</xdr:row>
          <xdr:rowOff>28575</xdr:rowOff>
        </xdr:to>
        <xdr:sp macro="" textlink="">
          <xdr:nvSpPr>
            <xdr:cNvPr id="5163" name="Option Button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A5786D94-5763-470B-835B-8E6211ABB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Маржа,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13</xdr:row>
          <xdr:rowOff>180975</xdr:rowOff>
        </xdr:from>
        <xdr:to>
          <xdr:col>13</xdr:col>
          <xdr:colOff>142875</xdr:colOff>
          <xdr:row>15</xdr:row>
          <xdr:rowOff>28575</xdr:rowOff>
        </xdr:to>
        <xdr:sp macro="" textlink="">
          <xdr:nvSpPr>
            <xdr:cNvPr id="5164" name="Option Button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A73410BA-7C7C-4D9C-B7C9-BFCF190EF8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ДебЗадолженность, Дни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9</xdr:row>
          <xdr:rowOff>152400</xdr:rowOff>
        </xdr:from>
        <xdr:to>
          <xdr:col>15</xdr:col>
          <xdr:colOff>552450</xdr:colOff>
          <xdr:row>10</xdr:row>
          <xdr:rowOff>180975</xdr:rowOff>
        </xdr:to>
        <xdr:sp macro="" textlink="">
          <xdr:nvSpPr>
            <xdr:cNvPr id="5165" name="Option Button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FD67F239-1A69-46A1-8721-28E057B0A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Оклад,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10</xdr:row>
          <xdr:rowOff>180975</xdr:rowOff>
        </xdr:from>
        <xdr:to>
          <xdr:col>16</xdr:col>
          <xdr:colOff>85725</xdr:colOff>
          <xdr:row>12</xdr:row>
          <xdr:rowOff>19050</xdr:rowOff>
        </xdr:to>
        <xdr:sp macro="" textlink="">
          <xdr:nvSpPr>
            <xdr:cNvPr id="5166" name="Option Button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FC8A4343-213B-4964-838A-16A3E95AA9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Бонус за Оборот,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419100</xdr:colOff>
          <xdr:row>6</xdr:row>
          <xdr:rowOff>180975</xdr:rowOff>
        </xdr:from>
        <xdr:to>
          <xdr:col>15</xdr:col>
          <xdr:colOff>542925</xdr:colOff>
          <xdr:row>8</xdr:row>
          <xdr:rowOff>19050</xdr:rowOff>
        </xdr:to>
        <xdr:sp macro="" textlink="">
          <xdr:nvSpPr>
            <xdr:cNvPr id="5168" name="Option Button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400-00003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Суммарная,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419100</xdr:colOff>
          <xdr:row>11</xdr:row>
          <xdr:rowOff>171450</xdr:rowOff>
        </xdr:from>
        <xdr:to>
          <xdr:col>15</xdr:col>
          <xdr:colOff>600075</xdr:colOff>
          <xdr:row>13</xdr:row>
          <xdr:rowOff>47625</xdr:rowOff>
        </xdr:to>
        <xdr:sp macro="" textlink="">
          <xdr:nvSpPr>
            <xdr:cNvPr id="5169" name="Option Button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A04A1C18-4EC1-4EFC-A320-B41F31F06A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Бонус за НизкДебит,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13</xdr:row>
          <xdr:rowOff>0</xdr:rowOff>
        </xdr:from>
        <xdr:to>
          <xdr:col>15</xdr:col>
          <xdr:colOff>457200</xdr:colOff>
          <xdr:row>14</xdr:row>
          <xdr:rowOff>28575</xdr:rowOff>
        </xdr:to>
        <xdr:sp macro="" textlink="">
          <xdr:nvSpPr>
            <xdr:cNvPr id="5171" name="Option Button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400-00003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Общий Бонус,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428625</xdr:colOff>
          <xdr:row>13</xdr:row>
          <xdr:rowOff>180975</xdr:rowOff>
        </xdr:from>
        <xdr:to>
          <xdr:col>15</xdr:col>
          <xdr:colOff>561975</xdr:colOff>
          <xdr:row>15</xdr:row>
          <xdr:rowOff>19050</xdr:rowOff>
        </xdr:to>
        <xdr:sp macro="" textlink="">
          <xdr:nvSpPr>
            <xdr:cNvPr id="5172" name="Option Button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400-00003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uk-UA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ЗП СУммарная, грн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9</xdr:row>
          <xdr:rowOff>180975</xdr:rowOff>
        </xdr:from>
        <xdr:to>
          <xdr:col>7</xdr:col>
          <xdr:colOff>581025</xdr:colOff>
          <xdr:row>11</xdr:row>
          <xdr:rowOff>123825</xdr:rowOff>
        </xdr:to>
        <xdr:sp macro="" textlink="">
          <xdr:nvSpPr>
            <xdr:cNvPr id="5173" name="Scroll Bar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4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3</xdr:col>
      <xdr:colOff>104775</xdr:colOff>
      <xdr:row>11</xdr:row>
      <xdr:rowOff>171450</xdr:rowOff>
    </xdr:from>
    <xdr:to>
      <xdr:col>6</xdr:col>
      <xdr:colOff>104775</xdr:colOff>
      <xdr:row>14</xdr:row>
      <xdr:rowOff>9525</xdr:rowOff>
    </xdr:to>
    <xdr:sp macro="" textlink="Параметры!$V$2">
      <xdr:nvSpPr>
        <xdr:cNvPr id="2" name="Прямокутник: округлені кути 1">
          <a:extLst>
            <a:ext uri="{FF2B5EF4-FFF2-40B4-BE49-F238E27FC236}">
              <a16:creationId xmlns:a16="http://schemas.microsoft.com/office/drawing/2014/main" id="{1A74580C-3C77-4DFF-B5C1-8896415DCB34}"/>
            </a:ext>
          </a:extLst>
        </xdr:cNvPr>
        <xdr:cNvSpPr/>
      </xdr:nvSpPr>
      <xdr:spPr>
        <a:xfrm>
          <a:off x="1562100" y="2076450"/>
          <a:ext cx="1828800" cy="409575"/>
        </a:xfrm>
        <a:prstGeom prst="roundRect">
          <a:avLst/>
        </a:prstGeom>
        <a:ln/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9FE30D3-3430-478C-A915-20CEFC32C4C2}" type="TxLink">
            <a:rPr lang="en-US" sz="1800" b="1" i="0" u="none" strike="noStrike">
              <a:solidFill>
                <a:schemeClr val="accent4">
                  <a:lumMod val="50000"/>
                </a:schemeClr>
              </a:solidFill>
              <a:latin typeface="Calibri"/>
              <a:cs typeface="Calibri"/>
            </a:rPr>
            <a:pPr algn="ctr"/>
            <a:t>2014-Q1</a:t>
          </a:fld>
          <a:endParaRPr lang="uk-UA" sz="1800" b="1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595312</xdr:colOff>
      <xdr:row>16</xdr:row>
      <xdr:rowOff>0</xdr:rowOff>
    </xdr:from>
    <xdr:to>
      <xdr:col>17</xdr:col>
      <xdr:colOff>11907</xdr:colOff>
      <xdr:row>38</xdr:row>
      <xdr:rowOff>11906</xdr:rowOff>
    </xdr:to>
    <xdr:graphicFrame macro="">
      <xdr:nvGraphicFramePr>
        <xdr:cNvPr id="5" name="Діаграма 4">
          <a:extLst>
            <a:ext uri="{FF2B5EF4-FFF2-40B4-BE49-F238E27FC236}">
              <a16:creationId xmlns:a16="http://schemas.microsoft.com/office/drawing/2014/main" id="{6EB6609A-47DC-4F9B-A37F-495CBDA13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221527776" backgroundQuery="1" createdVersion="7" refreshedVersion="7" minRefreshableVersion="3" recordCount="0" supportSubquery="1" supportAdvancedDrill="1" xr:uid="{BE9791C4-CF7B-4F81-B1A8-1859141038FF}">
  <cacheSource type="external" connectionId="1"/>
  <cacheFields count="12">
    <cacheField name="[Measures].[ПриростПродажГрн]" caption="ПриростПродажГрн" numFmtId="0" hierarchy="70" level="32767"/>
    <cacheField name="[Measures].[ПриростПродажШТ]" caption="ПриростПродажШТ" numFmtId="0" hierarchy="71" level="32767"/>
    <cacheField name="[Calendar].[Початок місяця (рік)].[Початок місяця (рік)]" caption="Початок місяця (рік)" numFmtId="0" hierarchy="9" level="1">
      <sharedItems containsSemiMixedTypes="0" containsNonDate="0" containsString="0"/>
    </cacheField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Measures].[ПриростСкидка]" caption="ПриростСкидка" numFmtId="0" hierarchy="79" level="32767"/>
    <cacheField name="[Measures].[ПриростНаценка]" caption="ПриростНаценка" numFmtId="0" hierarchy="80" level="32767"/>
    <cacheField name="[Measures].[ПриростМаржа]" caption="ПриростМаржа" numFmtId="0" hierarchy="72" level="32767"/>
    <cacheField name="[Measures].[ПриростДебЗадДни]" caption="ПриростДебЗадДни" numFmtId="0" hierarchy="73" level="32767"/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9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10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8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11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 oneField="1">
      <fieldsUsage count="1">
        <fieldUsage x="0"/>
      </fieldsUsage>
    </cacheHierarchy>
    <cacheHierarchy uniqueName="[Measures].[ПриростПродажШТ]" caption="ПриростПродажШТ" measure="1" displayFolder="" measureGroup="Sales" count="0" oneField="1">
      <fieldsUsage count="1">
        <fieldUsage x="1"/>
      </fieldsUsage>
    </cacheHierarchy>
    <cacheHierarchy uniqueName="[Measures].[ПриростМаржа]" caption="ПриростМаржа" measure="1" displayFolder="" measureGroup="Sales" count="0" oneField="1">
      <fieldsUsage count="1">
        <fieldUsage x="6"/>
      </fieldsUsage>
    </cacheHierarchy>
    <cacheHierarchy uniqueName="[Measures].[ПриростДебЗадДни]" caption="ПриростДебЗадДни" measure="1" displayFolder="" measureGroup="Sales" count="0" oneField="1">
      <fieldsUsage count="1">
        <fieldUsage x="7"/>
      </fieldsUsage>
    </cacheHierarchy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 oneField="1">
      <fieldsUsage count="1">
        <fieldUsage x="4"/>
      </fieldsUsage>
    </cacheHierarchy>
    <cacheHierarchy uniqueName="[Measures].[ПриростНаценка]" caption="ПриростНаценка" measure="1" displayFolder="" measureGroup="Sales" count="0" oneField="1">
      <fieldsUsage count="1">
        <fieldUsage x="5"/>
      </fieldsUsage>
    </cacheHierarchy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27893517" backgroundQuery="1" createdVersion="7" refreshedVersion="7" minRefreshableVersion="3" recordCount="0" supportSubquery="1" supportAdvancedDrill="1" xr:uid="{7BB4C52C-F3CF-483C-B196-D9AC33F81ED7}">
  <cacheSource type="external" connectionId="1"/>
  <cacheFields count="9">
    <cacheField name="[Managers].[Менеджер].[Менеджер]" caption="Менеджер" numFmtId="0" hierarchy="21" level="1">
      <sharedItems count="5">
        <s v="Безкровный Вадим"/>
        <s v="Белоусов Михаил"/>
        <s v="Вдовицкая Алена"/>
        <s v="Гудошин Остап"/>
        <s v="Черняев Антон"/>
      </sharedItems>
    </cacheField>
    <cacheField name="[Measures].[Продажи_грн]" caption="Продажи_грн" numFmtId="0" hierarchy="55" level="32767"/>
    <cacheField name="[Customers].[Клиент].[Клиент]" caption="Клиент" numFmtId="0" hierarchy="14" level="1">
      <sharedItems count="5">
        <s v="Запорожская-Супермаркет-08"/>
        <s v="Крым-Супермаркет-08"/>
        <s v="Одесская-Рынок-05"/>
        <s v="Одесская-Супермаркет-06"/>
        <s v="Харьковская-Супермаркет-06"/>
      </sharedItems>
    </cacheField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2" memberValueDatatype="130" unbalanced="0">
      <fieldsUsage count="2">
        <fieldUsage x="-1"/>
        <fieldUsage x="2"/>
      </fieldsUsage>
    </cacheHierarchy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2" memberValueDatatype="130" unbalanced="0">
      <fieldsUsage count="2">
        <fieldUsage x="-1"/>
        <fieldUsage x="0"/>
      </fieldsUsage>
    </cacheHierarchy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8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 oneField="1">
      <fieldsUsage count="1">
        <fieldUsage x="1"/>
      </fieldsUsage>
    </cacheHierarchy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33564813" backgroundQuery="1" createdVersion="7" refreshedVersion="7" minRefreshableVersion="3" recordCount="0" supportSubquery="1" supportAdvancedDrill="1" xr:uid="{5E04F04E-8507-41D6-9ABE-973FFBE43FCA}">
  <cacheSource type="external" connectionId="1"/>
  <cacheFields count="10">
    <cacheField name="[Managers].[Менеджер].[Менеджер]" caption="Менеджер" numFmtId="0" hierarchy="21" level="1">
      <sharedItems count="5">
        <s v="Безкровный Вадим"/>
        <s v="Белоусов Михаил"/>
        <s v="Вдовицкая Алена"/>
        <s v="Гудошин Остап"/>
        <s v="Черняев Антон"/>
      </sharedItems>
    </cacheField>
    <cacheField name="[Measures].[Продажи_грн]" caption="Продажи_грн" numFmtId="0" hierarchy="55" level="32767"/>
    <cacheField name="[Customers].[Клиент].[Клиент]" caption="Клиент" numFmtId="0" hierarchy="14" level="1">
      <sharedItems count="5">
        <s v="Запорожская-Супермаркет-08"/>
        <s v="Крым-Супермаркет-08"/>
        <s v="Одесская-Рынок-05"/>
        <s v="Одесская-Супермаркет-06"/>
        <s v="Харьковская-Супермаркет-06"/>
      </sharedItems>
    </cacheField>
    <cacheField name="[Products].[Продукт].[Продукт]" caption="Продукт" numFmtId="0" hierarchy="28" level="1">
      <sharedItems count="5">
        <s v="BRIGHT POWDER - порошок 200г"/>
        <s v="EASE UNI GEL - нежный 100мл"/>
        <s v="PALE POWDER - натуральный 100г"/>
        <s v="PALE POWDER - особый 100г"/>
        <s v="SHAKE POWDER - универсальный 250г"/>
      </sharedItems>
    </cacheField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4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2" memberValueDatatype="130" unbalanced="0">
      <fieldsUsage count="2">
        <fieldUsage x="-1"/>
        <fieldUsage x="2"/>
      </fieldsUsage>
    </cacheHierarchy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8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2" memberValueDatatype="130" unbalanced="0">
      <fieldsUsage count="2">
        <fieldUsage x="-1"/>
        <fieldUsage x="0"/>
      </fieldsUsage>
    </cacheHierarchy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2" memberValueDatatype="130" unbalanced="0">
      <fieldsUsage count="2">
        <fieldUsage x="-1"/>
        <fieldUsage x="3"/>
      </fieldsUsage>
    </cacheHierarchy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9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 oneField="1">
      <fieldsUsage count="1">
        <fieldUsage x="1"/>
      </fieldsUsage>
    </cacheHierarchy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39467593" backgroundQuery="1" createdVersion="7" refreshedVersion="7" minRefreshableVersion="3" recordCount="0" supportSubquery="1" supportAdvancedDrill="1" xr:uid="{DADBA45B-6108-47AF-91C9-B2EDCEBB1658}">
  <cacheSource type="external" connectionId="1"/>
  <cacheFields count="10">
    <cacheField name="[Managers].[Менеджер].[Менеджер]" caption="Менеджер" numFmtId="0" hierarchy="21" level="1">
      <sharedItems count="5">
        <s v="Безкровный Вадим"/>
        <s v="Белоусов Михаил"/>
        <s v="Вдовицкая Алена"/>
        <s v="Гудошин Остап"/>
        <s v="Черняев Антон"/>
      </sharedItems>
    </cacheField>
    <cacheField name="[Customers].[Клиент].[Клиент]" caption="Клиент" numFmtId="0" hierarchy="14" level="1">
      <sharedItems count="5">
        <s v="Запорожская-Супермаркет-08"/>
        <s v="Крым-Супермаркет-08"/>
        <s v="Одесская-Рынок-05"/>
        <s v="Одесская-Супермаркет-06"/>
        <s v="Харьковская-Супермаркет-06"/>
      </sharedItems>
    </cacheField>
    <cacheField name="[Products].[Продукт].[Продукт]" caption="Продукт" numFmtId="0" hierarchy="28" level="1">
      <sharedItems count="5">
        <s v="BRIGHT POWDER - порошок 200г"/>
        <s v="EASE EXTREME DEO - два продукта"/>
        <s v="EASE UNI DEO - в пластике особый 50г"/>
        <s v="PALE POWDER - универсальный 100г"/>
        <s v="SHAKE POWDER - натуральный 250г"/>
      </sharedItems>
    </cacheField>
    <cacheField name="[Measures].[Наценка]" caption="Наценка" numFmtId="0" hierarchy="60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4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8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2" memberValueDatatype="130" unbalanced="0">
      <fieldsUsage count="2">
        <fieldUsage x="-1"/>
        <fieldUsage x="0"/>
      </fieldsUsage>
    </cacheHierarchy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2" memberValueDatatype="130" unbalanced="0">
      <fieldsUsage count="2">
        <fieldUsage x="-1"/>
        <fieldUsage x="2"/>
      </fieldsUsage>
    </cacheHierarchy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9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 oneField="1">
      <fieldsUsage count="1">
        <fieldUsage x="3"/>
      </fieldsUsage>
    </cacheHierarchy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45254628" backgroundQuery="1" createdVersion="7" refreshedVersion="7" minRefreshableVersion="3" recordCount="0" supportSubquery="1" supportAdvancedDrill="1" xr:uid="{17C9646B-D9FD-4267-BC2E-E725420265C9}">
  <cacheSource type="external" connectionId="1"/>
  <cacheFields count="8">
    <cacheField name="[Managers].[Менеджер].[Менеджер]" caption="Менеджер" numFmtId="0" hierarchy="21" level="1">
      <sharedItems count="5">
        <s v="Безкровный Вадим"/>
        <s v="Белоусов Михаил"/>
        <s v="Вдовицкая Алена"/>
        <s v="Елькин Виктор"/>
        <s v="Маличенко Владимир"/>
      </sharedItems>
    </cacheField>
    <cacheField name="[Measures].[Наценка]" caption="Наценка" numFmtId="0" hierarchy="60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2" memberValueDatatype="130" unbalanced="0">
      <fieldsUsage count="2">
        <fieldUsage x="-1"/>
        <fieldUsage x="0"/>
      </fieldsUsage>
    </cacheHierarchy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7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 oneField="1">
      <fieldsUsage count="1">
        <fieldUsage x="1"/>
      </fieldsUsage>
    </cacheHierarchy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50694447" backgroundQuery="1" createdVersion="7" refreshedVersion="7" minRefreshableVersion="3" recordCount="0" supportSubquery="1" supportAdvancedDrill="1" xr:uid="{C22330C9-5B52-4285-8116-6D295C426B70}">
  <cacheSource type="external" connectionId="1"/>
  <cacheFields count="8">
    <cacheField name="[Managers].[Менеджер].[Менеджер]" caption="Менеджер" numFmtId="0" hierarchy="21" level="1">
      <sharedItems count="5">
        <s v="Вдовицкая Алена"/>
        <s v="Гудошин Остап"/>
        <s v="Лесков Станислав"/>
        <s v="Мельникова Елизавета"/>
        <s v="Рокитов Семен"/>
      </sharedItems>
    </cacheField>
    <cacheField name="[Measures].[ДебЗадолжДень]" caption="ДебЗадолжДень" numFmtId="0" hierarchy="62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2" memberValueDatatype="130" unbalanced="0">
      <fieldsUsage count="2">
        <fieldUsage x="-1"/>
        <fieldUsage x="0"/>
      </fieldsUsage>
    </cacheHierarchy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7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 oneField="1">
      <fieldsUsage count="1">
        <fieldUsage x="1"/>
      </fieldsUsage>
    </cacheHierarchy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56481482" backgroundQuery="1" createdVersion="7" refreshedVersion="7" minRefreshableVersion="3" recordCount="0" supportSubquery="1" supportAdvancedDrill="1" xr:uid="{E3BD4F0B-54AB-4056-86DF-D6FF2F520220}">
  <cacheSource type="external" connectionId="1"/>
  <cacheFields count="9">
    <cacheField name="[Managers].[Менеджер].[Менеджер]" caption="Менеджер" numFmtId="0" hierarchy="21" level="1">
      <sharedItems count="5">
        <s v="Безкровный Вадим"/>
        <s v="Белоусов Михаил"/>
        <s v="Вдовицкая Алена"/>
        <s v="Гудошин Остап"/>
        <s v="Черняев Антон"/>
      </sharedItems>
    </cacheField>
    <cacheField name="[Customers].[Клиент].[Клиент]" caption="Клиент" numFmtId="0" hierarchy="14" level="1">
      <sharedItems count="5">
        <s v="Херсонская-Опт-03"/>
        <s v="Черниговская-Рынок-03"/>
        <s v="Черновицкая-Рынок-02"/>
        <s v="Черновицкая-Рынок-05"/>
        <s v="Черновицкая-Смешанный-02"/>
      </sharedItems>
    </cacheField>
    <cacheField name="[Measures].[ДебЗадолжДень]" caption="ДебЗадолжДень" numFmtId="0" hierarchy="62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2" memberValueDatatype="130" unbalanced="0">
      <fieldsUsage count="2">
        <fieldUsage x="-1"/>
        <fieldUsage x="0"/>
      </fieldsUsage>
    </cacheHierarchy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8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 oneField="1">
      <fieldsUsage count="1">
        <fieldUsage x="2"/>
      </fieldsUsage>
    </cacheHierarchy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62962963" backgroundQuery="1" createdVersion="7" refreshedVersion="7" minRefreshableVersion="3" recordCount="0" supportSubquery="1" supportAdvancedDrill="1" xr:uid="{AD6AFE81-374B-4768-89BD-2F4FD6F3ECF2}">
  <cacheSource type="external" connectionId="1"/>
  <cacheFields count="8">
    <cacheField name="[Products].[Продукт].[Продукт]" caption="Продукт" numFmtId="0" hierarchy="28" level="1">
      <sharedItems count="5">
        <s v="EASE UNI DEO - в стекле нежный 50г"/>
        <s v="EASE UNI DEO - в стекле особый 50г"/>
        <s v="EASE UNI DEO - твердый нежный 50г"/>
        <s v="PALE POWDER - натуральный 100г"/>
        <s v="PALE POWDER - особый 100г"/>
      </sharedItems>
    </cacheField>
    <cacheField name="[Measures].[ДебЗадолжДень]" caption="ДебЗадолжДень" numFmtId="0" hierarchy="62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7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 oneField="1">
      <fieldsUsage count="1">
        <fieldUsage x="1"/>
      </fieldsUsage>
    </cacheHierarchy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68402774" backgroundQuery="1" createdVersion="7" refreshedVersion="7" minRefreshableVersion="3" recordCount="0" supportSubquery="1" supportAdvancedDrill="1" xr:uid="{E750E0D7-8D44-40BA-9029-5C81B9099D96}">
  <cacheSource type="external" connectionId="1"/>
  <cacheFields count="8">
    <cacheField name="[Managers].[Менеджер].[Менеджер]" caption="Менеджер" numFmtId="0" hierarchy="21" level="1">
      <sharedItems count="5">
        <s v="Безкровный Вадим"/>
        <s v="Белоусов Михаил"/>
        <s v="Вдовицкая Алена"/>
        <s v="Гудошин Остап"/>
        <s v="Черняев Антон"/>
      </sharedItems>
    </cacheField>
    <cacheField name="[Measures].[Продажи_грн]" caption="Продажи_грн" numFmtId="0" hierarchy="55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2" memberValueDatatype="130" unbalanced="0">
      <fieldsUsage count="2">
        <fieldUsage x="-1"/>
        <fieldUsage x="0"/>
      </fieldsUsage>
    </cacheHierarchy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7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 oneField="1">
      <fieldsUsage count="1">
        <fieldUsage x="1"/>
      </fieldsUsage>
    </cacheHierarchy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7349537" backgroundQuery="1" createdVersion="7" refreshedVersion="7" minRefreshableVersion="3" recordCount="0" supportSubquery="1" supportAdvancedDrill="1" xr:uid="{E0BAF9FE-27C0-4EA8-B210-CE7D7FEE556B}">
  <cacheSource type="external" connectionId="1"/>
  <cacheFields count="13">
    <cacheField name="[Measures].[Продажи_грн]" caption="Продажи_грн" numFmtId="0" hierarchy="55" level="32767"/>
    <cacheField name="[Measures].[Продажи_шт]" caption="Продажи_шт" numFmtId="0" hierarchy="54" level="32767"/>
    <cacheField name="[Measures].[Скидка]" caption="Скидка" numFmtId="0" hierarchy="59" level="32767"/>
    <cacheField name="[Measures].[Наценка]" caption="Наценка" numFmtId="0" hierarchy="60" level="32767"/>
    <cacheField name="[Measures].[Маржа]" caption="Маржа" numFmtId="0" hierarchy="61" level="32767"/>
    <cacheField name="[Measures].[ДебЗадолжДень]" caption="ДебЗадолжДень" numFmtId="0" hierarchy="62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alendar].[Рік].[Рік]" caption="Рік" numFmtId="0" hierarchy="2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7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6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10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11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9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8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12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 oneField="1">
      <fieldsUsage count="1">
        <fieldUsage x="1"/>
      </fieldsUsage>
    </cacheHierarchy>
    <cacheHierarchy uniqueName="[Measures].[Продажи_грн]" caption="Продажи_грн" measure="1" displayFolder="" measureGroup="Sales" count="0" oneField="1">
      <fieldsUsage count="1">
        <fieldUsage x="0"/>
      </fieldsUsage>
    </cacheHierarchy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 oneField="1">
      <fieldsUsage count="1">
        <fieldUsage x="2"/>
      </fieldsUsage>
    </cacheHierarchy>
    <cacheHierarchy uniqueName="[Measures].[Наценка]" caption="Наценка" measure="1" displayFolder="" measureGroup="Sales" count="0" oneField="1">
      <fieldsUsage count="1">
        <fieldUsage x="3"/>
      </fieldsUsage>
    </cacheHierarchy>
    <cacheHierarchy uniqueName="[Measures].[Маржа]" caption="Маржа" measure="1" displayFolder="" measureGroup="Sales" count="0" oneField="1">
      <fieldsUsage count="1">
        <fieldUsage x="4"/>
      </fieldsUsage>
    </cacheHierarchy>
    <cacheHierarchy uniqueName="[Measures].[ДебЗадолжДень]" caption="ДебЗадолжДень" measure="1" displayFolder="" measureGroup="Sales" count="0" oneField="1">
      <fieldsUsage count="1">
        <fieldUsage x="5"/>
      </fieldsUsage>
    </cacheHierarchy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418865739" backgroundQuery="1" createdVersion="7" refreshedVersion="7" minRefreshableVersion="3" recordCount="0" supportSubquery="1" supportAdvancedDrill="1" xr:uid="{24C41E49-DA01-46D2-AF57-AC4CC9DE552E}">
  <cacheSource type="external" connectionId="1"/>
  <cacheFields count="9">
    <cacheField name="[Managers].[Менеджер].[Менеджер]" caption="Менеджер" numFmtId="0" hierarchy="21" level="1">
      <sharedItems count="5">
        <s v="Безкровный Вадим"/>
        <s v="Белоусов Михаил"/>
        <s v="Вдовицкая Алена"/>
        <s v="Гудошин Остап"/>
        <s v="Черняев Антон"/>
      </sharedItems>
    </cacheField>
    <cacheField name="[Customers].[Клиент].[Клиент]" caption="Клиент" numFmtId="0" hierarchy="14" level="1">
      <sharedItems count="5">
        <s v="Житомирская-Аптека-03"/>
        <s v="Кировоградская-Аптека-03"/>
        <s v="Ровенская-Аптека-04"/>
        <s v="Тернопольская-Рынок-04"/>
        <s v="Херсонская-Аптека-04"/>
      </sharedItems>
    </cacheField>
    <cacheField name="[Measures].[Наценка]" caption="Наценка" numFmtId="0" hierarchy="60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2" memberValueDatatype="130" unbalanced="0">
      <fieldsUsage count="2">
        <fieldUsage x="-1"/>
        <fieldUsage x="0"/>
      </fieldsUsage>
    </cacheHierarchy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8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 oneField="1">
      <fieldsUsage count="1">
        <fieldUsage x="2"/>
      </fieldsUsage>
    </cacheHierarchy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67027083336" backgroundQuery="1" createdVersion="7" refreshedVersion="7" minRefreshableVersion="3" recordCount="0" supportSubquery="1" supportAdvancedDrill="1" xr:uid="{C5274459-FC1E-4535-A927-3047A00AA12C}">
  <cacheSource type="external" connectionId="1"/>
  <cacheFields count="1">
    <cacheField name="[Calendar].[Год-Квартал].[Год-Квартал]" caption="Год-Квартал" numFmtId="0" hierarchy="12" level="1">
      <sharedItems count="12">
        <s v="2014-Q1"/>
        <s v="2014-Q2"/>
        <s v="2014-Q3"/>
        <s v="2014-Q4"/>
        <s v="2015-Q1"/>
        <s v="2015-Q2"/>
        <s v="2015-Q3"/>
        <s v="2015-Q4"/>
        <s v="2016-Q1"/>
        <s v="2016-Q2"/>
        <s v="2016-Q3"/>
        <s v="2016-Q4"/>
      </sharedItems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0" memberValueDatatype="7" unbalanced="0"/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2" memberValueDatatype="130" unbalanced="0">
      <fieldsUsage count="2">
        <fieldUsage x="-1"/>
        <fieldUsage x="0"/>
      </fieldsUsage>
    </cacheHierarchy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0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0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609638310183" backgroundQuery="1" createdVersion="7" refreshedVersion="7" minRefreshableVersion="3" recordCount="0" supportSubquery="1" supportAdvancedDrill="1" xr:uid="{13011938-8C14-451B-98F1-CBACCC69AA9F}">
  <cacheSource type="external" connectionId="1"/>
  <cacheFields count="17">
    <cacheField name="[Calendar].[Год-Квартал].[Год-Квартал]" caption="Год-Квартал" numFmtId="0" hierarchy="12" level="1">
      <sharedItems count="12">
        <s v="2014-Q1"/>
        <s v="2014-Q2"/>
        <s v="2014-Q3"/>
        <s v="2014-Q4"/>
        <s v="2015-Q1"/>
        <s v="2015-Q2"/>
        <s v="2015-Q3"/>
        <s v="2015-Q4"/>
        <s v="2016-Q1"/>
        <s v="2016-Q2"/>
        <s v="2016-Q3"/>
        <s v="2016-Q4"/>
      </sharedItems>
    </cacheField>
    <cacheField name="[Managers].[Менеджер].[Менеджер]" caption="Менеджер" numFmtId="0" hierarchy="21" level="1">
      <sharedItems count="12">
        <s v="Безкровный Вадим"/>
        <s v="Белоусов Михаил"/>
        <s v="Вдовицкая Алена"/>
        <s v="Гудошин Остап"/>
        <s v="Елькин Виктор"/>
        <s v="Кобур Анатолий"/>
        <s v="Кравченко Илья"/>
        <s v="Лесков Станислав"/>
        <s v="Маличенко Владимир"/>
        <s v="Мельникова Елизавета"/>
        <s v="Рокитов Семен"/>
        <s v="Черняев Антон"/>
      </sharedItems>
    </cacheField>
    <cacheField name="[Measures].[Продажи_грн]" caption="Продажи_грн" numFmtId="0" hierarchy="55" level="32767"/>
    <cacheField name="[Measures].[Продажи_шт]" caption="Продажи_шт" numFmtId="0" hierarchy="54" level="32767"/>
    <cacheField name="[Measures].[План_Продаж]" caption="План_Продаж" numFmtId="0" hierarchy="56" level="32767"/>
    <cacheField name="[Measures].[Продажи_Закупка_грн]" caption="Продажи_Закупка_грн" numFmtId="0" hierarchy="57" level="32767"/>
    <cacheField name="[Measures].[Продажи_Прайс_грн]" caption="Продажи_Прайс_грн" numFmtId="0" hierarchy="58" level="32767"/>
    <cacheField name="[Measures].[Скидка]" caption="Скидка" numFmtId="0" hierarchy="59" level="32767"/>
    <cacheField name="[Measures].[Наценка]" caption="Наценка" numFmtId="0" hierarchy="60" level="32767"/>
    <cacheField name="[Measures].[Маржа]" caption="Маржа" numFmtId="0" hierarchy="61" level="32767"/>
    <cacheField name="[Measures].[ДебЗадолжДень]" caption="ДебЗадолжДень" numFmtId="0" hierarchy="62" level="32767"/>
    <cacheField name="[Measures].[ЗП-Оклад]" caption="ЗП-Оклад" numFmtId="0" hierarchy="63" level="32767"/>
    <cacheField name="[Measures].[ЗПБ-Оборот]" caption="ЗПБ-Оборот" numFmtId="0" hierarchy="64" level="32767"/>
    <cacheField name="[Measures].[ЗПБ-Долги]" caption="ЗПБ-Долги" numFmtId="0" hierarchy="65" level="32767"/>
    <cacheField name="[Measures].[ЗП-Бонус]" caption="ЗП-Бонус" numFmtId="0" hierarchy="67" level="32767"/>
    <cacheField name="[Measures].[ЗП]" caption="ЗП" numFmtId="0" hierarchy="66" level="32767"/>
    <cacheField name="[Measures].[ВыполнПланПродаж]" caption="ВыполнПланПродаж" numFmtId="0" hierarchy="68" level="32767"/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2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0" memberValueDatatype="7" unbalanced="0"/>
    <cacheHierarchy uniqueName="[Calendar].[КварталQ]" caption="КварталQ" attribute="1" defaultMemberUniqueName="[Calendar].[КварталQ].[All]" allUniqueName="[Calendar].[КварталQ].[All]" dimensionUniqueName="[Calendar]" displayFolder="" count="2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2" memberValueDatatype="130" unbalanced="0">
      <fieldsUsage count="2">
        <fieldUsage x="-1"/>
        <fieldUsage x="0"/>
      </fieldsUsage>
    </cacheHierarchy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0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0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2" memberValueDatatype="130" unbalanced="0">
      <fieldsUsage count="2">
        <fieldUsage x="-1"/>
        <fieldUsage x="1"/>
      </fieldsUsage>
    </cacheHierarchy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 oneField="1">
      <fieldsUsage count="1">
        <fieldUsage x="3"/>
      </fieldsUsage>
    </cacheHierarchy>
    <cacheHierarchy uniqueName="[Measures].[Продажи_грн]" caption="Продажи_грн" measure="1" displayFolder="" measureGroup="Sales" count="0" oneField="1">
      <fieldsUsage count="1">
        <fieldUsage x="2"/>
      </fieldsUsage>
    </cacheHierarchy>
    <cacheHierarchy uniqueName="[Measures].[План_Продаж]" caption="План_Продаж" measure="1" displayFolder="" measureGroup="Sales" count="0" oneField="1">
      <fieldsUsage count="1">
        <fieldUsage x="4"/>
      </fieldsUsage>
    </cacheHierarchy>
    <cacheHierarchy uniqueName="[Measures].[Продажи_Закупка_грн]" caption="Продажи_Закупка_грн" measure="1" displayFolder="" measureGroup="Sales" count="0" oneField="1">
      <fieldsUsage count="1">
        <fieldUsage x="5"/>
      </fieldsUsage>
    </cacheHierarchy>
    <cacheHierarchy uniqueName="[Measures].[Продажи_Прайс_грн]" caption="Продажи_Прайс_грн" measure="1" displayFolder="" measureGroup="Sales" count="0" oneField="1">
      <fieldsUsage count="1">
        <fieldUsage x="6"/>
      </fieldsUsage>
    </cacheHierarchy>
    <cacheHierarchy uniqueName="[Measures].[Скидка]" caption="Скидка" measure="1" displayFolder="" measureGroup="Sales" count="0" oneField="1">
      <fieldsUsage count="1">
        <fieldUsage x="7"/>
      </fieldsUsage>
    </cacheHierarchy>
    <cacheHierarchy uniqueName="[Measures].[Наценка]" caption="Наценка" measure="1" displayFolder="" measureGroup="Sales" count="0" oneField="1">
      <fieldsUsage count="1">
        <fieldUsage x="8"/>
      </fieldsUsage>
    </cacheHierarchy>
    <cacheHierarchy uniqueName="[Measures].[Маржа]" caption="Маржа" measure="1" displayFolder="" measureGroup="Sales" count="0" oneField="1">
      <fieldsUsage count="1">
        <fieldUsage x="9"/>
      </fieldsUsage>
    </cacheHierarchy>
    <cacheHierarchy uniqueName="[Measures].[ДебЗадолжДень]" caption="ДебЗадолжДень" measure="1" displayFolder="" measureGroup="Sales" count="0" oneField="1">
      <fieldsUsage count="1">
        <fieldUsage x="10"/>
      </fieldsUsage>
    </cacheHierarchy>
    <cacheHierarchy uniqueName="[Measures].[ЗП-Оклад]" caption="ЗП-Оклад" measure="1" displayFolder="" measureGroup="Sales" count="0" oneField="1">
      <fieldsUsage count="1">
        <fieldUsage x="11"/>
      </fieldsUsage>
    </cacheHierarchy>
    <cacheHierarchy uniqueName="[Measures].[ЗПБ-Оборот]" caption="ЗПБ-Оборот" measure="1" displayFolder="" measureGroup="Sales" count="0" oneField="1">
      <fieldsUsage count="1">
        <fieldUsage x="12"/>
      </fieldsUsage>
    </cacheHierarchy>
    <cacheHierarchy uniqueName="[Measures].[ЗПБ-Долги]" caption="ЗПБ-Долги" measure="1" displayFolder="" measureGroup="Sales" count="0" oneField="1">
      <fieldsUsage count="1">
        <fieldUsage x="13"/>
      </fieldsUsage>
    </cacheHierarchy>
    <cacheHierarchy uniqueName="[Measures].[ЗП]" caption="ЗП" measure="1" displayFolder="" measureGroup="Sales" count="0" oneField="1">
      <fieldsUsage count="1">
        <fieldUsage x="15"/>
      </fieldsUsage>
    </cacheHierarchy>
    <cacheHierarchy uniqueName="[Measures].[ЗП-Бонус]" caption="ЗП-Бонус" measure="1" displayFolder="" measureGroup="Sales" count="0" oneField="1">
      <fieldsUsage count="1">
        <fieldUsage x="14"/>
      </fieldsUsage>
    </cacheHierarchy>
    <cacheHierarchy uniqueName="[Measures].[ВыполнПланПродаж]" caption="ВыполнПланПродаж" measure="1" displayFolder="" measureGroup="Sales" count="0" oneField="1">
      <fieldsUsage count="1">
        <fieldUsage x="16"/>
      </fieldsUsage>
    </cacheHierarchy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642846064817" backgroundQuery="1" createdVersion="7" refreshedVersion="7" minRefreshableVersion="3" recordCount="0" supportSubquery="1" supportAdvancedDrill="1" xr:uid="{8A3D7AAC-7850-4E5E-B85A-8800D4031EC5}">
  <cacheSource type="external" connectionId="1"/>
  <cacheFields count="9">
    <cacheField name="[Measures].[ВыполнПланПродаж]" caption="ВыполнПланПродаж" numFmtId="0" hierarchy="68" level="32767"/>
    <cacheField name="[Measures].[ДоляЗПвОбороте]" caption="ДоляЗПвОбороте" numFmtId="0" hierarchy="69" level="32767"/>
    <cacheField name="[Measures].[ПриростЗП]" caption="ПриростЗП" numFmtId="0" hierarchy="77" level="32767"/>
    <cacheField name="[Measures].[ПриростЗПОклад]" caption="ПриростЗПОклад" numFmtId="0" hierarchy="74" level="32767"/>
    <cacheField name="[Measures].[ПриростЗПБОборот]" caption="ПриростЗПБОборот" numFmtId="0" hierarchy="75" level="32767"/>
    <cacheField name="[Measures].[ПриростЗПБДолги]" caption="ПриростЗПБДолги" numFmtId="0" hierarchy="76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Measures].[ВыполнПланаДиагр]" caption="ВыполнПланаДиагр" numFmtId="0" hierarchy="85" level="32767"/>
    <cacheField name="[Products].[Бренд].[Бренд]" caption="Бренд" numFmtId="0" hierarchy="30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6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>
      <fieldsUsage count="2">
        <fieldUsage x="-1"/>
        <fieldUsage x="8"/>
      </fieldsUsage>
    </cacheHierarchy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 oneField="1">
      <fieldsUsage count="1">
        <fieldUsage x="0"/>
      </fieldsUsage>
    </cacheHierarchy>
    <cacheHierarchy uniqueName="[Measures].[ДоляЗПвОбороте]" caption="ДоляЗПвОбороте" measure="1" displayFolder="" measureGroup="Sales" count="0" oneField="1">
      <fieldsUsage count="1">
        <fieldUsage x="1"/>
      </fieldsUsage>
    </cacheHierarchy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 oneField="1">
      <fieldsUsage count="1">
        <fieldUsage x="3"/>
      </fieldsUsage>
    </cacheHierarchy>
    <cacheHierarchy uniqueName="[Measures].[ПриростЗПБОборот]" caption="ПриростЗПБОборот" measure="1" displayFolder="" measureGroup="Sales" count="0" oneField="1">
      <fieldsUsage count="1">
        <fieldUsage x="4"/>
      </fieldsUsage>
    </cacheHierarchy>
    <cacheHierarchy uniqueName="[Measures].[ПриростЗПБДолги]" caption="ПриростЗПБДолги" measure="1" displayFolder="" measureGroup="Sales" count="0" oneField="1">
      <fieldsUsage count="1">
        <fieldUsage x="5"/>
      </fieldsUsage>
    </cacheHierarchy>
    <cacheHierarchy uniqueName="[Measures].[ПриростЗП]" caption="ПриростЗП" measure="1" displayFolder="" measureGroup="Sales" count="0" oneField="1">
      <fieldsUsage count="1">
        <fieldUsage x="2"/>
      </fieldsUsage>
    </cacheHierarchy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 oneField="1">
      <fieldsUsage count="1">
        <fieldUsage x="7"/>
      </fieldsUsage>
    </cacheHierarchy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153587962" backgroundQuery="1" createdVersion="3" refreshedVersion="7" minRefreshableVersion="3" recordCount="0" supportSubquery="1" supportAdvancedDrill="1" xr:uid="{A3109298-5263-4D63-ADBD-2807A7327B7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0" memberValueDatatype="7" unbalanced="0"/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765811464"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237152779" backgroundQuery="1" createdVersion="3" refreshedVersion="7" minRefreshableVersion="3" recordCount="0" supportSubquery="1" supportAdvancedDrill="1" xr:uid="{9F3ADCC7-B20D-417C-B89B-028D5F910F9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0" memberValueDatatype="7" unbalanced="0"/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425221402"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18634257" backgroundQuery="1" createdVersion="3" refreshedVersion="7" minRefreshableVersion="3" recordCount="0" supportSubquery="1" supportAdvancedDrill="1" xr:uid="{03EFB2EA-A5B0-4291-97CB-A01C5E8EB606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0" memberValueDatatype="7" unbalanced="0"/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573853567"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162731483" backgroundQuery="1" createdVersion="7" refreshedVersion="7" minRefreshableVersion="3" recordCount="0" supportSubquery="1" supportAdvancedDrill="1" xr:uid="{FC65D210-5B85-4DAE-8684-5DBE8BE2A45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alendar].[Рік].[Рік]" caption="Рік" numFmtId="0" hierarchy="2" level="1">
      <sharedItems containsSemiMixedTypes="0" containsNonDate="0" containsString="0"/>
    </cacheField>
    <cacheField name="[Measures].[Продажи_шт]" caption="Продажи_шт" numFmtId="0" hierarchy="54" level="32767"/>
    <cacheField name="[Measures].[ПриростПродажШТ]" caption="ПриростПродажШТ" numFmtId="0" hierarchy="71" level="32767"/>
    <cacheField name="[Calendar].[КварталQ].[КварталQ]" caption="КварталQ" numFmtId="0" hierarchy="8" level="1">
      <sharedItems count="4">
        <s v="Q1"/>
        <s v="Q2"/>
        <s v="Q3"/>
        <s v="Q4"/>
      </sharedItems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1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0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2" memberValueDatatype="130" unbalanced="0">
      <fieldsUsage count="2">
        <fieldUsage x="-1"/>
        <fieldUsage x="4"/>
      </fieldsUsage>
    </cacheHierarchy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8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 oneField="1">
      <fieldsUsage count="1">
        <fieldUsage x="2"/>
      </fieldsUsage>
    </cacheHierarchy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 oneField="1">
      <fieldsUsage count="1">
        <fieldUsage x="3"/>
      </fieldsUsage>
    </cacheHierarchy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209565884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167824072" backgroundQuery="1" createdVersion="7" refreshedVersion="7" minRefreshableVersion="3" recordCount="0" supportSubquery="1" supportAdvancedDrill="1" xr:uid="{9DA45027-7457-49ED-83B9-A578125E7F4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Calendar].[Рік-Місяць].[Рік-Місяць]" caption="Рік-Місяць" numFmtId="0" hierarchy="1" level="1">
      <sharedItems count="12"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</sharedItems>
    </cacheField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alendar].[Рік].[Рік]" caption="Рік" numFmtId="0" hierarchy="2" level="1">
      <sharedItems containsSemiMixedTypes="0" containsNonDate="0" containsString="0"/>
    </cacheField>
    <cacheField name="[Measures].[Продажи_шт]" caption="Продажи_шт" numFmtId="0" hierarchy="54" level="32767"/>
    <cacheField name="[Measures].[ПриростПродажШТ]" caption="ПриростПродажШТ" numFmtId="0" hierarchy="71" level="32767"/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1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8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 oneField="1">
      <fieldsUsage count="1">
        <fieldUsage x="3"/>
      </fieldsUsage>
    </cacheHierarchy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 oneField="1">
      <fieldsUsage count="1">
        <fieldUsage x="4"/>
      </fieldsUsage>
    </cacheHierarchy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01821120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172916667" backgroundQuery="1" createdVersion="7" refreshedVersion="7" minRefreshableVersion="3" recordCount="0" supportSubquery="1" supportAdvancedDrill="1" xr:uid="{B09FA711-8E87-47E8-873E-2874EDC128E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Measures].[Продажи_грн]" caption="Продажи_грн" numFmtId="0" hierarchy="55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alendar].[Рік].[Рік]" caption="Рік" numFmtId="0" hierarchy="2" level="1">
      <sharedItems containsSemiMixedTypes="0" containsNonDate="0" containsString="0"/>
    </cacheField>
    <cacheField name="[Measures].[ПриростПродажГрн]" caption="ПриростПродажГрн" numFmtId="0" hierarchy="70" level="32767"/>
    <cacheField name="[Calendar].[КварталQ].[КварталQ]" caption="КварталQ" numFmtId="0" hierarchy="8" level="1">
      <sharedItems count="4">
        <s v="Q1"/>
        <s v="Q2"/>
        <s v="Q3"/>
        <s v="Q4"/>
      </sharedItems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1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2" memberValueDatatype="130" unbalanced="0">
      <fieldsUsage count="2">
        <fieldUsage x="-1"/>
        <fieldUsage x="4"/>
      </fieldsUsage>
    </cacheHierarchy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8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 oneField="1">
      <fieldsUsage count="1">
        <fieldUsage x="0"/>
      </fieldsUsage>
    </cacheHierarchy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 oneField="1">
      <fieldsUsage count="1">
        <fieldUsage x="3"/>
      </fieldsUsage>
    </cacheHierarchy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93933067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178009263" backgroundQuery="1" createdVersion="7" refreshedVersion="7" minRefreshableVersion="3" recordCount="0" supportSubquery="1" supportAdvancedDrill="1" xr:uid="{91A626D0-3766-4C52-ACBA-D95E6C0A822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Measures].[Продажи_грн]" caption="Продажи_грн" numFmtId="0" hierarchy="55" level="32767"/>
    <cacheField name="[Calendar].[Рік-Місяць].[Рік-Місяць]" caption="Рік-Місяць" numFmtId="0" hierarchy="1" level="1">
      <sharedItems count="12"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</sharedItems>
    </cacheField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alendar].[Рік].[Рік]" caption="Рік" numFmtId="0" hierarchy="2" level="1">
      <sharedItems containsSemiMixedTypes="0" containsNonDate="0" containsString="0"/>
    </cacheField>
    <cacheField name="[Measures].[ПриростПродажГрн]" caption="ПриростПродажГрн" numFmtId="0" hierarchy="70" level="32767"/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2" memberValueDatatype="130" unbalanced="0">
      <fieldsUsage count="2">
        <fieldUsage x="-1"/>
        <fieldUsage x="1"/>
      </fieldsUsage>
    </cacheHierarchy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3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8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 oneField="1">
      <fieldsUsage count="1">
        <fieldUsage x="0"/>
      </fieldsUsage>
    </cacheHierarchy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 oneField="1">
      <fieldsUsage count="1">
        <fieldUsage x="4"/>
      </fieldsUsage>
    </cacheHierarchy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09371892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183449074" backgroundQuery="1" createdVersion="7" refreshedVersion="7" minRefreshableVersion="3" recordCount="0" supportSubquery="1" supportAdvancedDrill="1" xr:uid="{29E63BF7-B4A9-45B4-9EB2-705C8404B886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Calendar].[Рік-Місяць].[Рік-Місяць]" caption="Рік-Місяць" numFmtId="0" hierarchy="1" level="1">
      <sharedItems count="12"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</sharedItems>
    </cacheField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alendar].[Рік].[Рік]" caption="Рік" numFmtId="0" hierarchy="2" level="1">
      <sharedItems containsSemiMixedTypes="0" containsNonDate="0" containsString="0"/>
    </cacheField>
    <cacheField name="[Measures].[Скидка]" caption="Скидка" numFmtId="0" hierarchy="59" level="32767"/>
    <cacheField name="[Measures].[ПриростСкидка]" caption="ПриростСкидка" numFmtId="0" hierarchy="79" level="32767"/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1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8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 oneField="1">
      <fieldsUsage count="1">
        <fieldUsage x="3"/>
      </fieldsUsage>
    </cacheHierarchy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 oneField="1">
      <fieldsUsage count="1">
        <fieldUsage x="4"/>
      </fieldsUsage>
    </cacheHierarchy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5122267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188310185" backgroundQuery="1" createdVersion="7" refreshedVersion="7" minRefreshableVersion="3" recordCount="0" supportSubquery="1" supportAdvancedDrill="1" xr:uid="{57404C21-FA48-47B7-9320-91B11364413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alendar].[Рік].[Рік]" caption="Рік" numFmtId="0" hierarchy="2" level="1">
      <sharedItems containsSemiMixedTypes="0" containsNonDate="0" containsString="0"/>
    </cacheField>
    <cacheField name="[Measures].[Скидка]" caption="Скидка" numFmtId="0" hierarchy="59" level="32767"/>
    <cacheField name="[Measures].[ПриростСкидка]" caption="ПриростСкидка" numFmtId="0" hierarchy="79" level="32767"/>
    <cacheField name="[Calendar].[КварталQ].[КварталQ]" caption="КварталQ" numFmtId="0" hierarchy="8" level="1">
      <sharedItems count="4">
        <s v="Q1"/>
        <s v="Q2"/>
        <s v="Q3"/>
        <s v="Q4"/>
      </sharedItems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1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0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2" memberValueDatatype="130" unbalanced="0">
      <fieldsUsage count="2">
        <fieldUsage x="-1"/>
        <fieldUsage x="4"/>
      </fieldsUsage>
    </cacheHierarchy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8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 oneField="1">
      <fieldsUsage count="1">
        <fieldUsage x="2"/>
      </fieldsUsage>
    </cacheHierarchy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 oneField="1">
      <fieldsUsage count="1">
        <fieldUsage x="3"/>
      </fieldsUsage>
    </cacheHierarchy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6263616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193518519" backgroundQuery="1" createdVersion="7" refreshedVersion="7" minRefreshableVersion="3" recordCount="0" supportSubquery="1" supportAdvancedDrill="1" xr:uid="{561DF7B5-5E67-49DF-A835-DC49C44D435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Calendar].[Рік-Місяць].[Рік-Місяць]" caption="Рік-Місяць" numFmtId="0" hierarchy="1" level="1">
      <sharedItems count="12"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</sharedItems>
    </cacheField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alendar].[Рік].[Рік]" caption="Рік" numFmtId="0" hierarchy="2" level="1">
      <sharedItems containsSemiMixedTypes="0" containsNonDate="0" containsString="0"/>
    </cacheField>
    <cacheField name="[Measures].[Наценка]" caption="Наценка" numFmtId="0" hierarchy="60" level="32767"/>
    <cacheField name="[Measures].[ПриростНаценка]" caption="ПриростНаценка" numFmtId="0" hierarchy="80" level="32767"/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1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8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 oneField="1">
      <fieldsUsage count="1">
        <fieldUsage x="3"/>
      </fieldsUsage>
    </cacheHierarchy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 oneField="1">
      <fieldsUsage count="1">
        <fieldUsage x="4"/>
      </fieldsUsage>
    </cacheHierarchy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28801921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19837963" backgroundQuery="1" createdVersion="7" refreshedVersion="7" minRefreshableVersion="3" recordCount="0" supportSubquery="1" supportAdvancedDrill="1" xr:uid="{C902A16D-748F-4172-9D08-849E7370733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alendar].[Рік].[Рік]" caption="Рік" numFmtId="0" hierarchy="2" level="1">
      <sharedItems containsSemiMixedTypes="0" containsNonDate="0" containsString="0"/>
    </cacheField>
    <cacheField name="[Calendar].[КварталQ].[КварталQ]" caption="КварталQ" numFmtId="0" hierarchy="8" level="1">
      <sharedItems count="4">
        <s v="Q1"/>
        <s v="Q2"/>
        <s v="Q3"/>
        <s v="Q4"/>
      </sharedItems>
    </cacheField>
    <cacheField name="[Measures].[Наценка]" caption="Наценка" numFmtId="0" hierarchy="60" level="32767"/>
    <cacheField name="[Measures].[ПриростНаценка]" caption="ПриростНаценка" numFmtId="0" hierarchy="80" level="32767"/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1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0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8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 oneField="1">
      <fieldsUsage count="1">
        <fieldUsage x="3"/>
      </fieldsUsage>
    </cacheHierarchy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 oneField="1">
      <fieldsUsage count="1">
        <fieldUsage x="4"/>
      </fieldsUsage>
    </cacheHierarchy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95189662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203125002" backgroundQuery="1" createdVersion="7" refreshedVersion="7" minRefreshableVersion="3" recordCount="0" supportSubquery="1" supportAdvancedDrill="1" xr:uid="{C46AFA69-BC55-4D4C-80C2-A18E4D599C4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8">
    <cacheField name="[Calendar].[Рік].[Рік]" caption="Рік" numFmtId="0" hierarchy="2" level="1">
      <sharedItems containsSemiMixedTypes="0" containsString="0" containsNumber="1" containsInteger="1" minValue="2015" maxValue="2016" count="2">
        <n v="2015"/>
        <n v="2016" u="1"/>
      </sharedItems>
      <extLst>
        <ext xmlns:x15="http://schemas.microsoft.com/office/spreadsheetml/2010/11/main" uri="{4F2E5C28-24EA-4eb8-9CBF-B6C8F9C3D259}">
          <x15:cachedUniqueNames>
            <x15:cachedUniqueName index="0" name="[Calendar].[Рік].&amp;[2015]"/>
            <x15:cachedUniqueName index="1" name="[Calendar].[Рік].&amp;[2016]"/>
          </x15:cachedUniqueNames>
        </ext>
      </extLst>
    </cacheField>
    <cacheField name="[Measures].[Продажи_шт]" caption="Продажи_шт" numFmtId="0" hierarchy="54" level="32767"/>
    <cacheField name="[Measures].[ПриростПродажШТ]" caption="ПриростПродажШТ" numFmtId="0" hierarchy="71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7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 oneField="1">
      <fieldsUsage count="1">
        <fieldUsage x="1"/>
      </fieldsUsage>
    </cacheHierarchy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 oneField="1">
      <fieldsUsage count="1">
        <fieldUsage x="2"/>
      </fieldsUsage>
    </cacheHierarchy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202467190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207986113" backgroundQuery="1" createdVersion="7" refreshedVersion="7" minRefreshableVersion="3" recordCount="0" supportSubquery="1" supportAdvancedDrill="1" xr:uid="{4A65739E-9776-4EAF-819C-93A3BB80D20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8">
    <cacheField name="[Calendar].[Рік].[Рік]" caption="Рік" numFmtId="0" hierarchy="2" level="1">
      <sharedItems containsSemiMixedTypes="0" containsString="0" containsNumber="1" containsInteger="1" minValue="2015" maxValue="2015" count="1">
        <n v="2015"/>
      </sharedItems>
      <extLst>
        <ext xmlns:x15="http://schemas.microsoft.com/office/spreadsheetml/2010/11/main" uri="{4F2E5C28-24EA-4eb8-9CBF-B6C8F9C3D259}">
          <x15:cachedUniqueNames>
            <x15:cachedUniqueName index="0" name="[Calendar].[Рік].&amp;[2015]"/>
          </x15:cachedUniqueNames>
        </ext>
      </extLst>
    </cacheField>
    <cacheField name="[Measures].[Наценка]" caption="Наценка" numFmtId="0" hierarchy="60" level="32767"/>
    <cacheField name="[Measures].[ПриростНаценка]" caption="ПриростНаценка" numFmtId="0" hierarchy="80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7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 oneField="1">
      <fieldsUsage count="1">
        <fieldUsage x="1"/>
      </fieldsUsage>
    </cacheHierarchy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 oneField="1">
      <fieldsUsage count="1">
        <fieldUsage x="2"/>
      </fieldsUsage>
    </cacheHierarchy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55277603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212500001" backgroundQuery="1" createdVersion="7" refreshedVersion="7" minRefreshableVersion="3" recordCount="0" supportSubquery="1" supportAdvancedDrill="1" xr:uid="{3096471B-02D6-495E-B43C-973E9B22703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Calendar].[Рік].[Рік]" caption="Рік" numFmtId="0" hierarchy="2" level="1">
      <sharedItems containsSemiMixedTypes="0" containsString="0" containsNumber="1" containsInteger="1" minValue="2015" maxValue="2016" count="2">
        <n v="2015"/>
        <n v="2016" u="1"/>
      </sharedItems>
      <extLst>
        <ext xmlns:x15="http://schemas.microsoft.com/office/spreadsheetml/2010/11/main" uri="{4F2E5C28-24EA-4eb8-9CBF-B6C8F9C3D259}">
          <x15:cachedUniqueNames>
            <x15:cachedUniqueName index="0" name="[Calendar].[Рік].&amp;[2015]"/>
            <x15:cachedUniqueName index="1" name="[Calendar].[Рік].&amp;[2016]"/>
          </x15:cachedUniqueNames>
        </ext>
      </extLst>
    </cacheField>
    <cacheField name="[Measures].[Скидка]" caption="Скидка" numFmtId="0" hierarchy="59" level="32767"/>
    <cacheField name="[Measures].[ПриростСкидка]" caption="ПриростСкидка" numFmtId="0" hierarchy="79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0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6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 oneField="1">
      <fieldsUsage count="1">
        <fieldUsage x="1"/>
      </fieldsUsage>
    </cacheHierarchy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 oneField="1">
      <fieldsUsage count="1">
        <fieldUsage x="2"/>
      </fieldsUsage>
    </cacheHierarchy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201500670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217013889" backgroundQuery="1" createdVersion="7" refreshedVersion="7" minRefreshableVersion="3" recordCount="0" supportSubquery="1" supportAdvancedDrill="1" xr:uid="{7682807C-22A2-41C7-B263-34162A7B41A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8">
    <cacheField name="[Measures].[Продажи_грн]" caption="Продажи_грн" numFmtId="0" hierarchy="55" level="32767"/>
    <cacheField name="[Measures].[ПриростПродажГрн]" caption="ПриростПродажГрн" numFmtId="0" hierarchy="70" level="32767"/>
    <cacheField name="[Calendar].[Рік].[Рік]" caption="Рік" numFmtId="0" hierarchy="2" level="1">
      <sharedItems containsSemiMixedTypes="0" containsString="0" containsNumber="1" containsInteger="1" minValue="2015" maxValue="2015" count="1">
        <n v="2015"/>
      </sharedItems>
      <extLst>
        <ext xmlns:x15="http://schemas.microsoft.com/office/spreadsheetml/2010/11/main" uri="{4F2E5C28-24EA-4eb8-9CBF-B6C8F9C3D259}">
          <x15:cachedUniqueNames>
            <x15:cachedUniqueName index="0" name="[Calendar].[Рік].&amp;[2015]"/>
          </x15:cachedUniqueNames>
        </ext>
      </extLst>
    </cacheField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2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7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 oneField="1">
      <fieldsUsage count="1">
        <fieldUsage x="0"/>
      </fieldsUsage>
    </cacheHierarchy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 oneField="1">
      <fieldsUsage count="1">
        <fieldUsage x="1"/>
      </fieldsUsage>
    </cacheHierarchy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76556399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78240742" backgroundQuery="1" createdVersion="7" refreshedVersion="7" minRefreshableVersion="3" recordCount="0" supportSubquery="1" supportAdvancedDrill="1" xr:uid="{047C50A8-BE5A-4682-9A54-82C42EB5552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Measures].[Наценка]" caption="Наценка" numFmtId="0" hierarchy="60" level="32767"/>
    <cacheField name="[Products].[Категория товара].[Категория товара]" caption="Категория товара" numFmtId="0" hierarchy="29" level="1">
      <sharedItems count="3">
        <s v="Гели"/>
        <s v="Дезодоранты"/>
        <s v="Порошки"/>
      </sharedItems>
    </cacheField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1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 oneField="1">
      <fieldsUsage count="1">
        <fieldUsage x="0"/>
      </fieldsUsage>
    </cacheHierarchy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36129902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82870368" backgroundQuery="1" createdVersion="7" refreshedVersion="7" minRefreshableVersion="3" recordCount="0" supportSubquery="1" supportAdvancedDrill="1" xr:uid="{DA1CA472-F7AE-41B3-A448-790B864C4AB3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Products].[Категория товара].[Категория товара]" caption="Категория товара" numFmtId="0" hierarchy="29" level="1">
      <sharedItems count="3">
        <s v="Гели"/>
        <s v="Дезодоранты"/>
        <s v="Порошки"/>
      </sharedItems>
    </cacheField>
    <cacheField name="[Measures].[ДебЗадолжДень]" caption="ДебЗадолжДень" numFmtId="0" hierarchy="62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0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 oneField="1">
      <fieldsUsage count="1">
        <fieldUsage x="1"/>
      </fieldsUsage>
    </cacheHierarchy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5473007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87731479" backgroundQuery="1" createdVersion="7" refreshedVersion="7" minRefreshableVersion="3" recordCount="0" supportSubquery="1" supportAdvancedDrill="1" xr:uid="{972AD6F0-716C-4A96-8CB4-8D3DC8872F8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Customers].[ТипКлиента].[ТипКлиента]" caption="ТипКлиента" numFmtId="0" hierarchy="16" level="1">
      <sharedItems count="6">
        <s v="Аптека"/>
        <s v="Опт"/>
        <s v="Парфюмерия"/>
        <s v="Рынок"/>
        <s v="Смешанный"/>
        <s v="Супермаркет"/>
      </sharedItems>
    </cacheField>
    <cacheField name="[Measures].[ДебЗадолжДень]" caption="ДебЗадолжДень" numFmtId="0" hierarchy="62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0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6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 oneField="1">
      <fieldsUsage count="1">
        <fieldUsage x="1"/>
      </fieldsUsage>
    </cacheHierarchy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22531681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93402776" backgroundQuery="1" createdVersion="7" refreshedVersion="7" minRefreshableVersion="3" recordCount="0" supportSubquery="1" supportAdvancedDrill="1" xr:uid="{F18D0A90-1D5F-4001-A84C-67D2112FED2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0">
    <cacheField name="[Measures].[Наценка]" caption="Наценка" numFmtId="0" hierarchy="60" level="32767"/>
    <cacheField name="[Measures].[Маржа]" caption="Маржа" numFmtId="0" hierarchy="61" level="32767"/>
    <cacheField name="[Measures].[Дебиторка, ДниМ]" caption="Дебиторка, ДниМ" numFmtId="0" hierarchy="81" level="32767"/>
    <cacheField name="[Calendar].[Рік-Місяць].[Рік-Місяць]" caption="Рік-Місяць" numFmtId="0" hierarchy="1" level="1">
      <sharedItems count="12"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</sharedItems>
    </cacheField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2" memberValueDatatype="130" unbalanced="0">
      <fieldsUsage count="2">
        <fieldUsage x="-1"/>
        <fieldUsage x="3"/>
      </fieldsUsage>
    </cacheHierarchy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4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8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9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 oneField="1">
      <fieldsUsage count="1">
        <fieldUsage x="0"/>
      </fieldsUsage>
    </cacheHierarchy>
    <cacheHierarchy uniqueName="[Measures].[Маржа]" caption="Маржа" measure="1" displayFolder="" measureGroup="Sales" count="0" oneField="1">
      <fieldsUsage count="1">
        <fieldUsage x="1"/>
      </fieldsUsage>
    </cacheHierarchy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 oneField="1">
      <fieldsUsage count="1">
        <fieldUsage x="2"/>
      </fieldsUsage>
    </cacheHierarchy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37659818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98495371" backgroundQuery="1" createdVersion="7" refreshedVersion="7" minRefreshableVersion="3" recordCount="0" supportSubquery="1" supportAdvancedDrill="1" xr:uid="{5A2FB2E4-2188-48AE-A534-424C39B02A4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Measures].[Наценка]" caption="Наценка" numFmtId="0" hierarchy="60" level="32767"/>
    <cacheField name="[Customers].[ТипКлиента].[ТипКлиента]" caption="ТипКлиента" numFmtId="0" hierarchy="16" level="1">
      <sharedItems count="6">
        <s v="Аптека"/>
        <s v="Опт"/>
        <s v="Парфюмерия"/>
        <s v="Рынок"/>
        <s v="Смешанный"/>
        <s v="Супермаркет"/>
      </sharedItems>
    </cacheField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6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 oneField="1">
      <fieldsUsage count="1">
        <fieldUsage x="0"/>
      </fieldsUsage>
    </cacheHierarchy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86526141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404050928" backgroundQuery="1" createdVersion="7" refreshedVersion="7" minRefreshableVersion="3" recordCount="0" supportSubquery="1" supportAdvancedDrill="1" xr:uid="{CF76B4AC-B155-4A98-A8CB-D353E3191B5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1">
    <cacheField name="[Measures].[Продажи_Закупка_грн]" caption="Продажи_Закупка_грн" numFmtId="0" hierarchy="57" level="32767"/>
    <cacheField name="[Measures].[Продажи_грн]" caption="Продажи_грн" numFmtId="0" hierarchy="55" level="32767"/>
    <cacheField name="[Measures].[Продажи_Прайс_грн]" caption="Продажи_Прайс_грн" numFmtId="0" hierarchy="58" level="32767"/>
    <cacheField name="[Measures].[Скидка]" caption="Скидка" numFmtId="0" hierarchy="59" level="32767"/>
    <cacheField name="[Calendar].[Рік-Місяць].[Рік-Місяць]" caption="Рік-Місяць" numFmtId="0" hierarchy="1" level="1">
      <sharedItems count="12"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</sharedItems>
    </cacheField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2" memberValueDatatype="130" unbalanced="0">
      <fieldsUsage count="2">
        <fieldUsage x="-1"/>
        <fieldUsage x="4"/>
      </fieldsUsage>
    </cacheHierarchy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5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8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9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7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10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 oneField="1">
      <fieldsUsage count="1">
        <fieldUsage x="1"/>
      </fieldsUsage>
    </cacheHierarchy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 oneField="1">
      <fieldsUsage count="1">
        <fieldUsage x="0"/>
      </fieldsUsage>
    </cacheHierarchy>
    <cacheHierarchy uniqueName="[Measures].[Продажи_Прайс_грн]" caption="Продажи_Прайс_грн" measure="1" displayFolder="" measureGroup="Sales" count="0" oneField="1">
      <fieldsUsage count="1">
        <fieldUsage x="2"/>
      </fieldsUsage>
    </cacheHierarchy>
    <cacheHierarchy uniqueName="[Measures].[Скидка]" caption="Скидка" measure="1" displayFolder="" measureGroup="Sales" count="0" oneField="1">
      <fieldsUsage count="1">
        <fieldUsage x="3"/>
      </fieldsUsage>
    </cacheHierarchy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04671754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408564816" backgroundQuery="1" createdVersion="7" refreshedVersion="7" minRefreshableVersion="3" recordCount="0" supportSubquery="1" supportAdvancedDrill="1" xr:uid="{673278E3-2357-4CE9-8A07-623CC88627C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Measures].[Продажи_грн]" caption="Продажи_грн" numFmtId="0" hierarchy="55" level="32767"/>
    <cacheField name="[Customers].[ТипКлиента].[ТипКлиента]" caption="ТипКлиента" numFmtId="0" hierarchy="16" level="1">
      <sharedItems count="6">
        <s v="Аптека"/>
        <s v="Опт"/>
        <s v="Парфюмерия"/>
        <s v="Рынок"/>
        <s v="Смешанный"/>
        <s v="Супермаркет"/>
      </sharedItems>
    </cacheField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Products].[Категория товара].[Категория товара]" caption="Категория товара" numFmtId="0" hierarchy="29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6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 oneField="1">
      <fieldsUsage count="1">
        <fieldUsage x="0"/>
      </fieldsUsage>
    </cacheHierarchy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85990603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413078704" backgroundQuery="1" createdVersion="7" refreshedVersion="7" minRefreshableVersion="3" recordCount="0" supportSubquery="1" supportAdvancedDrill="1" xr:uid="{D348AF43-41A3-4BF1-8508-4D36E18D941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Measures].[Продажи_грн]" caption="Продажи_грн" numFmtId="0" hierarchy="55" level="32767"/>
    <cacheField name="[Products].[Категория товара].[Категория товара]" caption="Категория товара" numFmtId="0" hierarchy="29" level="1">
      <sharedItems count="3">
        <s v="Гели"/>
        <s v="Дезодоранты"/>
        <s v="Порошки"/>
      </sharedItems>
    </cacheField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ustomers].[Область].[Область]" caption="Область" numFmtId="0" hierarchy="18" level="1">
      <sharedItems containsSemiMixedTypes="0" containsNonDate="0" containsString="0"/>
    </cacheField>
    <cacheField name="[Customers].[Регион].[Регион]" caption="Регион" numFmtId="0" hierarchy="17" level="1">
      <sharedItems containsSemiMixedTypes="0" containsNonDate="0" containsString="0"/>
    </cacheField>
    <cacheField name="[Customers].[ФорматРозницы].[ФорматРозницы]" caption="ФорматРозницы" numFmtId="0" hierarchy="15" level="1">
      <sharedItems containsSemiMixedTypes="0" containsNonDate="0" containsString="0"/>
    </cacheField>
    <cacheField name="[Customers].[ТипКлиента].[ТипКлиента]" caption="ТипКлиента" numFmtId="0" hierarchy="16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2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>
      <fieldsUsage count="2">
        <fieldUsage x="-1"/>
        <fieldUsage x="6"/>
      </fieldsUsage>
    </cacheHierarchy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>
      <fieldsUsage count="2">
        <fieldUsage x="-1"/>
        <fieldUsage x="4"/>
      </fieldsUsage>
    </cacheHierarchy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>
      <fieldsUsage count="2">
        <fieldUsage x="-1"/>
        <fieldUsage x="3"/>
      </fieldsUsage>
    </cacheHierarchy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>
      <fieldsUsage count="2">
        <fieldUsage x="-1"/>
        <fieldUsage x="1"/>
      </fieldsUsage>
    </cacheHierarchy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 oneField="1">
      <fieldsUsage count="1">
        <fieldUsage x="0"/>
      </fieldsUsage>
    </cacheHierarchy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22350792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642837962965" backgroundQuery="1" createdVersion="7" refreshedVersion="7" minRefreshableVersion="3" recordCount="0" supportSubquery="1" supportAdvancedDrill="1" xr:uid="{C07D63C1-C989-4B51-BBA3-45103BABE62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6">
    <cacheField name="[Calendar].[Рік-Місяць].[Рік-Місяць]" caption="Рік-Місяць" numFmtId="0" hierarchy="1" level="1">
      <sharedItems count="12"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</sharedItems>
    </cacheField>
    <cacheField name="[Measures].[Продажи_грн]" caption="Продажи_грн" numFmtId="0" hierarchy="55" level="32767"/>
    <cacheField name="[Measures].[План_Продаж]" caption="План_Продаж" numFmtId="0" hierarchy="56" level="32767"/>
    <cacheField name="[Measures].[ВыполнПланПродаж]" caption="ВыполнПланПродаж" numFmtId="0" hierarchy="68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Products].[Бренд].[Бренд]" caption="Бренд" numFmtId="0" hierarchy="30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4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>
      <fieldsUsage count="2">
        <fieldUsage x="-1"/>
        <fieldUsage x="5"/>
      </fieldsUsage>
    </cacheHierarchy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 oneField="1">
      <fieldsUsage count="1">
        <fieldUsage x="1"/>
      </fieldsUsage>
    </cacheHierarchy>
    <cacheHierarchy uniqueName="[Measures].[План_Продаж]" caption="План_Продаж" measure="1" displayFolder="" measureGroup="Sales" count="0" oneField="1">
      <fieldsUsage count="1">
        <fieldUsage x="2"/>
      </fieldsUsage>
    </cacheHierarchy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 oneField="1">
      <fieldsUsage count="1">
        <fieldUsage x="3"/>
      </fieldsUsage>
    </cacheHierarchy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212105833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642838888889" backgroundQuery="1" createdVersion="7" refreshedVersion="7" minRefreshableVersion="3" recordCount="0" supportSubquery="1" supportAdvancedDrill="1" xr:uid="{075BBFBD-C0D9-4823-B568-961752870423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6">
    <cacheField name="[Measures].[Продажи_грн]" caption="Продажи_грн" numFmtId="0" hierarchy="55" level="32767"/>
    <cacheField name="[Measures].[План_Продаж]" caption="План_Продаж" numFmtId="0" hierarchy="56" level="32767"/>
    <cacheField name="[Measures].[ВыполнПланПродаж]" caption="ВыполнПланПродаж" numFmtId="0" hierarchy="68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alendar].[КварталQ].[КварталQ]" caption="КварталQ" numFmtId="0" hierarchy="8" level="1">
      <sharedItems count="4">
        <s v="Q1"/>
        <s v="Q2"/>
        <s v="Q3"/>
        <s v="Q4"/>
      </sharedItems>
    </cacheField>
    <cacheField name="[Products].[Бренд].[Бренд]" caption="Бренд" numFmtId="0" hierarchy="30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2" memberValueDatatype="130" unbalanced="0">
      <fieldsUsage count="2">
        <fieldUsage x="-1"/>
        <fieldUsage x="4"/>
      </fieldsUsage>
    </cacheHierarchy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>
      <fieldsUsage count="2">
        <fieldUsage x="-1"/>
        <fieldUsage x="5"/>
      </fieldsUsage>
    </cacheHierarchy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 oneField="1">
      <fieldsUsage count="1">
        <fieldUsage x="0"/>
      </fieldsUsage>
    </cacheHierarchy>
    <cacheHierarchy uniqueName="[Measures].[План_Продаж]" caption="План_Продаж" measure="1" displayFolder="" measureGroup="Sales" count="0" oneField="1">
      <fieldsUsage count="1">
        <fieldUsage x="1"/>
      </fieldsUsage>
    </cacheHierarchy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 oneField="1">
      <fieldsUsage count="1">
        <fieldUsage x="2"/>
      </fieldsUsage>
    </cacheHierarchy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79514598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642839583335" backgroundQuery="1" createdVersion="7" refreshedVersion="7" minRefreshableVersion="3" recordCount="0" supportSubquery="1" supportAdvancedDrill="1" xr:uid="{64D1B78A-A8C7-4095-9FB8-6739FCCE469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6">
    <cacheField name="[Measures].[ЗП-Оклад]" caption="ЗП-Оклад" numFmtId="0" hierarchy="63" level="32767"/>
    <cacheField name="[Measures].[ЗПБ-Оборот]" caption="ЗПБ-Оборот" numFmtId="0" hierarchy="64" level="32767"/>
    <cacheField name="[Measures].[ЗПБ-Долги]" caption="ЗПБ-Долги" numFmtId="0" hierarchy="65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alendar].[КварталQ].[КварталQ]" caption="КварталQ" numFmtId="0" hierarchy="8" level="1">
      <sharedItems count="4">
        <s v="Q1"/>
        <s v="Q2"/>
        <s v="Q3"/>
        <s v="Q4"/>
      </sharedItems>
    </cacheField>
    <cacheField name="[Products].[Бренд].[Бренд]" caption="Бренд" numFmtId="0" hierarchy="30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2" memberValueDatatype="130" unbalanced="0">
      <fieldsUsage count="2">
        <fieldUsage x="-1"/>
        <fieldUsage x="4"/>
      </fieldsUsage>
    </cacheHierarchy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>
      <fieldsUsage count="2">
        <fieldUsage x="-1"/>
        <fieldUsage x="5"/>
      </fieldsUsage>
    </cacheHierarchy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 oneField="1">
      <fieldsUsage count="1">
        <fieldUsage x="0"/>
      </fieldsUsage>
    </cacheHierarchy>
    <cacheHierarchy uniqueName="[Measures].[ЗПБ-Оборот]" caption="ЗПБ-Оборот" measure="1" displayFolder="" measureGroup="Sales" count="0" oneField="1">
      <fieldsUsage count="1">
        <fieldUsage x="1"/>
      </fieldsUsage>
    </cacheHierarchy>
    <cacheHierarchy uniqueName="[Measures].[ЗПБ-Долги]" caption="ЗПБ-Долги" measure="1" displayFolder="" measureGroup="Sales" count="0" oneField="1">
      <fieldsUsage count="1">
        <fieldUsage x="2"/>
      </fieldsUsage>
    </cacheHierarchy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521096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642840277775" backgroundQuery="1" createdVersion="7" refreshedVersion="7" minRefreshableVersion="3" recordCount="0" supportSubquery="1" supportAdvancedDrill="1" xr:uid="{D0731ED2-434F-49F3-BF87-01AC868C4D3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6">
    <cacheField name="[Measures].[Продажи_грн]" caption="Продажи_грн" numFmtId="0" hierarchy="55" level="32767"/>
    <cacheField name="[Measures].[План_Продаж]" caption="План_Продаж" numFmtId="0" hierarchy="56" level="32767"/>
    <cacheField name="[Measures].[ВыполнПланПродаж]" caption="ВыполнПланПродаж" numFmtId="0" hierarchy="68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Calendar].[Рік].[Рік]" caption="Рік" numFmtId="0" hierarchy="2" level="1">
      <sharedItems containsSemiMixedTypes="0" containsString="0" containsNumber="1" containsInteger="1" minValue="2015" maxValue="2015" count="1">
        <n v="2015"/>
      </sharedItems>
      <extLst>
        <ext xmlns:x15="http://schemas.microsoft.com/office/spreadsheetml/2010/11/main" uri="{4F2E5C28-24EA-4eb8-9CBF-B6C8F9C3D259}">
          <x15:cachedUniqueNames>
            <x15:cachedUniqueName index="0" name="[Calendar].[Рік].&amp;[2015]"/>
          </x15:cachedUniqueNames>
        </ext>
      </extLst>
    </cacheField>
    <cacheField name="[Products].[Бренд].[Бренд]" caption="Бренд" numFmtId="0" hierarchy="30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4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>
      <fieldsUsage count="2">
        <fieldUsage x="-1"/>
        <fieldUsage x="5"/>
      </fieldsUsage>
    </cacheHierarchy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 oneField="1">
      <fieldsUsage count="1">
        <fieldUsage x="0"/>
      </fieldsUsage>
    </cacheHierarchy>
    <cacheHierarchy uniqueName="[Measures].[План_Продаж]" caption="План_Продаж" measure="1" displayFolder="" measureGroup="Sales" count="0" oneField="1">
      <fieldsUsage count="1">
        <fieldUsage x="1"/>
      </fieldsUsage>
    </cacheHierarchy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 oneField="1">
      <fieldsUsage count="1">
        <fieldUsage x="2"/>
      </fieldsUsage>
    </cacheHierarchy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207243790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64284108796" backgroundQuery="1" createdVersion="7" refreshedVersion="7" minRefreshableVersion="3" recordCount="0" supportSubquery="1" supportAdvancedDrill="1" xr:uid="{7F3FB1C3-0886-4B4B-BE58-E9B29A07DEE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Calendar].[КварталQ].[КварталQ]" caption="КварталQ" numFmtId="0" hierarchy="8" level="1">
      <sharedItems count="4">
        <s v="Q1"/>
        <s v="Q2"/>
        <s v="Q3"/>
        <s v="Q4"/>
      </sharedItems>
    </cacheField>
    <cacheField name="[Measures].[ВыполнПланПродаж]" caption="ВыполнПланПродаж" numFmtId="0" hierarchy="68" level="32767"/>
    <cacheField name="[Measures].[ЗПБ-Оборот]" caption="ЗПБ-Оборот" numFmtId="0" hierarchy="64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Products].[Бренд].[Бренд]" caption="Бренд" numFmtId="0" hierarchy="30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>
      <fieldsUsage count="2">
        <fieldUsage x="-1"/>
        <fieldUsage x="4"/>
      </fieldsUsage>
    </cacheHierarchy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 oneField="1">
      <fieldsUsage count="1">
        <fieldUsage x="2"/>
      </fieldsUsage>
    </cacheHierarchy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 oneField="1">
      <fieldsUsage count="1">
        <fieldUsage x="1"/>
      </fieldsUsage>
    </cacheHierarchy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04394886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642841782406" backgroundQuery="1" createdVersion="7" refreshedVersion="7" minRefreshableVersion="3" recordCount="0" supportSubquery="1" supportAdvancedDrill="1" xr:uid="{48A39C46-3142-4AE3-9BDA-1519BDB3587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Calendar].[КварталQ].[КварталQ]" caption="КварталQ" numFmtId="0" hierarchy="8" level="1">
      <sharedItems count="4">
        <s v="Q1"/>
        <s v="Q2"/>
        <s v="Q3"/>
        <s v="Q4"/>
      </sharedItems>
    </cacheField>
    <cacheField name="[Measures].[ДебЗадолжДень]" caption="ДебЗадолжДень" numFmtId="0" hierarchy="62" level="32767"/>
    <cacheField name="[Measures].[ЗПБ-Долги]" caption="ЗПБ-Долги" numFmtId="0" hierarchy="65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Products].[Бренд].[Бренд]" caption="Бренд" numFmtId="0" hierarchy="30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>
      <fieldsUsage count="2">
        <fieldUsage x="-1"/>
        <fieldUsage x="4"/>
      </fieldsUsage>
    </cacheHierarchy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 oneField="1">
      <fieldsUsage count="1">
        <fieldUsage x="1"/>
      </fieldsUsage>
    </cacheHierarchy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 oneField="1">
      <fieldsUsage count="1">
        <fieldUsage x="2"/>
      </fieldsUsage>
    </cacheHierarchy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0166774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642843055553" backgroundQuery="1" createdVersion="7" refreshedVersion="7" minRefreshableVersion="3" recordCount="0" supportSubquery="1" supportAdvancedDrill="1" xr:uid="{DC119F52-C8CA-4552-9837-4C691B4B8A7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Calendar].[Рік-Місяць].[Рік-Місяць]" caption="Рік-Місяць" numFmtId="0" hierarchy="1" level="1">
      <sharedItems count="12"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</sharedItems>
    </cacheField>
    <cacheField name="[Measures].[ЗП-Оклад]" caption="ЗП-Оклад" numFmtId="0" hierarchy="63" level="32767"/>
    <cacheField name="[Measures].[ЗПБ-Оборот]" caption="ЗПБ-Оборот" numFmtId="0" hierarchy="64" level="32767"/>
    <cacheField name="[Measures].[ЗПБ-Долги]" caption="ЗПБ-Долги" numFmtId="0" hierarchy="65" level="32767"/>
    <cacheField name="[Measures].[ПриростЗП]" caption="ПриростЗП" numFmtId="0" hierarchy="77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Products].[Бренд].[Бренд]" caption="Бренд" numFmtId="0" hierarchy="30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5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>
      <fieldsUsage count="2">
        <fieldUsage x="-1"/>
        <fieldUsage x="6"/>
      </fieldsUsage>
    </cacheHierarchy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 oneField="1">
      <fieldsUsage count="1">
        <fieldUsage x="1"/>
      </fieldsUsage>
    </cacheHierarchy>
    <cacheHierarchy uniqueName="[Measures].[ЗПБ-Оборот]" caption="ЗПБ-Оборот" measure="1" displayFolder="" measureGroup="Sales" count="0" oneField="1">
      <fieldsUsage count="1">
        <fieldUsage x="2"/>
      </fieldsUsage>
    </cacheHierarchy>
    <cacheHierarchy uniqueName="[Measures].[ЗПБ-Долги]" caption="ЗПБ-Долги" measure="1" displayFolder="" measureGroup="Sales" count="0" oneField="1">
      <fieldsUsage count="1">
        <fieldUsage x="3"/>
      </fieldsUsage>
    </cacheHierarchy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 oneField="1">
      <fieldsUsage count="1">
        <fieldUsage x="4"/>
      </fieldsUsage>
    </cacheHierarchy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15998390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64284375" backgroundQuery="1" createdVersion="7" refreshedVersion="7" minRefreshableVersion="3" recordCount="0" supportSubquery="1" supportAdvancedDrill="1" xr:uid="{D4292C89-F674-4F39-B616-97CDC5444A43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6">
    <cacheField name="[Calendar].[Рік].[Рік]" caption="Рік" numFmtId="0" hierarchy="2" level="1">
      <sharedItems containsSemiMixedTypes="0" containsString="0" containsNumber="1" containsInteger="1" minValue="2015" maxValue="2015" count="1">
        <n v="2015"/>
      </sharedItems>
      <extLst>
        <ext xmlns:x15="http://schemas.microsoft.com/office/spreadsheetml/2010/11/main" uri="{4F2E5C28-24EA-4eb8-9CBF-B6C8F9C3D259}">
          <x15:cachedUniqueNames>
            <x15:cachedUniqueName index="0" name="[Calendar].[Рік].&amp;[2015]"/>
          </x15:cachedUniqueNames>
        </ext>
      </extLst>
    </cacheField>
    <cacheField name="[Measures].[ЗП-Оклад]" caption="ЗП-Оклад" numFmtId="0" hierarchy="63" level="32767"/>
    <cacheField name="[Measures].[ЗПБ-Оборот]" caption="ЗПБ-Оборот" numFmtId="0" hierarchy="64" level="32767"/>
    <cacheField name="[Measures].[ЗПБ-Долги]" caption="ЗПБ-Долги" numFmtId="0" hierarchy="65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Products].[Бренд].[Бренд]" caption="Бренд" numFmtId="0" hierarchy="30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4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>
      <fieldsUsage count="2">
        <fieldUsage x="-1"/>
        <fieldUsage x="5"/>
      </fieldsUsage>
    </cacheHierarchy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 oneField="1">
      <fieldsUsage count="1">
        <fieldUsage x="1"/>
      </fieldsUsage>
    </cacheHierarchy>
    <cacheHierarchy uniqueName="[Measures].[ЗПБ-Оборот]" caption="ЗПБ-Оборот" measure="1" displayFolder="" measureGroup="Sales" count="0" oneField="1">
      <fieldsUsage count="1">
        <fieldUsage x="2"/>
      </fieldsUsage>
    </cacheHierarchy>
    <cacheHierarchy uniqueName="[Measures].[ЗПБ-Долги]" caption="ЗПБ-Долги" measure="1" displayFolder="" measureGroup="Sales" count="0" oneField="1">
      <fieldsUsage count="1">
        <fieldUsage x="3"/>
      </fieldsUsage>
    </cacheHierarchy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96688834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642844675924" backgroundQuery="1" createdVersion="7" refreshedVersion="7" minRefreshableVersion="3" recordCount="0" supportSubquery="1" supportAdvancedDrill="1" xr:uid="{F8455827-8C0C-46D2-9F12-2A06DE02F7D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Calendar].[КварталQ].[КварталQ]" caption="КварталQ" numFmtId="0" hierarchy="8" level="1">
      <sharedItems count="4">
        <s v="Q1"/>
        <s v="Q2"/>
        <s v="Q3"/>
        <s v="Q4"/>
      </sharedItems>
    </cacheField>
    <cacheField name="[Measures].[Продажи_грн]" caption="Продажи_грн" numFmtId="0" hierarchy="55" level="32767"/>
    <cacheField name="[Measures].[ДоляЗПвОбороте]" caption="ДоляЗПвОбороте" numFmtId="0" hierarchy="69" level="32767"/>
    <cacheField name="[Calendar].[Початок місяця].[Початок місяця]" caption="Початок місяця" numFmtId="0" hierarchy="7" level="1">
      <sharedItems containsSemiMixedTypes="0" containsNonDate="0" containsString="0"/>
    </cacheField>
    <cacheField name="[Products].[Бренд].[Бренд]" caption="Бренд" numFmtId="0" hierarchy="30" level="1">
      <sharedItems containsSemiMixedTypes="0" containsNonDate="0" containsString="0"/>
    </cacheField>
  </cacheFields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КварталQ]" caption="КварталQ" attribute="1" defaultMemberUniqueName="[Calendar].[КварталQ].[All]" allUniqueName="[Calendar].[КварталQ].[All]" dimensionUniqueName="[Calendar]" displayFolder="" count="2" memberValueDatatype="130" unbalanced="0">
      <fieldsUsage count="2">
        <fieldUsage x="-1"/>
        <fieldUsage x="0"/>
      </fieldsUsage>
    </cacheHierarchy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2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2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2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2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2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2" memberValueDatatype="130" unbalanced="0">
      <fieldsUsage count="2">
        <fieldUsage x="-1"/>
        <fieldUsage x="4"/>
      </fieldsUsage>
    </cacheHierarchy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 oneField="1">
      <fieldsUsage count="1">
        <fieldUsage x="1"/>
      </fieldsUsage>
    </cacheHierarchy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 oneField="1">
      <fieldsUsage count="1">
        <fieldUsage x="2"/>
      </fieldsUsage>
    </cacheHierarchy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7">
    <dimension name="Calendar" uniqueName="[Calendar]" caption="Calendar"/>
    <dimension name="Customers" uniqueName="[Customers]" caption="Customers"/>
    <dimension name="Managers" uniqueName="[Managers]" caption="Managers"/>
    <dimension measure="1" name="Measures" uniqueName="[Measures]" caption="Measures"/>
    <dimension name="ProductPrices" uniqueName="[ProductPrices]" caption="ProductPrices"/>
    <dimension name="Products" uniqueName="[Products]" caption="Products"/>
    <dimension name="Sales" uniqueName="[Sales]" caption="Sales"/>
  </dimensions>
  <measureGroups count="6">
    <measureGroup name="Calendar" caption="Calendar"/>
    <measureGroup name="Customers" caption="Customers"/>
    <measureGroup name="Managers" caption="Managers"/>
    <measureGroup name="ProductPrices" caption="ProductPrices"/>
    <measureGroup name="Products" caption="Products"/>
    <measureGroup name="Sales" caption="Sales"/>
  </measureGroups>
  <maps count="13">
    <map measureGroup="0" dimension="0"/>
    <map measureGroup="1" dimension="1"/>
    <map measureGroup="1" dimension="2"/>
    <map measureGroup="2" dimension="2"/>
    <map measureGroup="3" dimension="0"/>
    <map measureGroup="3" dimension="4"/>
    <map measureGroup="3" dimension="5"/>
    <map measureGroup="4" dimension="5"/>
    <map measureGroup="5" dimension="0"/>
    <map measureGroup="5" dimension="1"/>
    <map measureGroup="5" dimension="2"/>
    <map measureGroup="5" dimension="5"/>
    <map measureGroup="5" dimension="6"/>
  </maps>
  <extLst>
    <ext xmlns:x14="http://schemas.microsoft.com/office/spreadsheetml/2009/9/main" uri="{725AE2AE-9491-48be-B2B4-4EB974FC3084}">
      <x14:pivotCacheDefinition pivotCacheId="88867214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155555556" backgroundQuery="1" createdVersion="3" refreshedVersion="7" minRefreshableVersion="3" recordCount="0" supportSubquery="1" supportAdvancedDrill="1" xr:uid="{576BF3E7-E4E7-43FC-99EC-34678A9F696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/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0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0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207672871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239467596" backgroundQuery="1" createdVersion="3" refreshedVersion="7" minRefreshableVersion="3" recordCount="0" supportSubquery="1" supportAdvancedDrill="1" xr:uid="{7DB3150E-04DF-4533-8DE5-A22A4149615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/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0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0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158975581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yshnevska" refreshedDate="45720.545320833335" backgroundQuery="1" createdVersion="3" refreshedVersion="7" minRefreshableVersion="3" recordCount="0" supportSubquery="1" supportAdvancedDrill="1" xr:uid="{7F813292-F47F-479B-A8A2-397FB515BF0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3">
    <cacheHierarchy uniqueName="[Calendar].[CalendarID]" caption="CalendarID" attribute="1" defaultMemberUniqueName="[Calendar].[CalendarID].[All]" allUniqueName="[Calendar].[CalendarID].[All]" dimensionUniqueName="[Calendar]" displayFolder="" count="0" memberValueDatatype="20" unbalanced="0"/>
    <cacheHierarchy uniqueName="[Calendar].[Рік-Місяць]" caption="Рік-Місяць" attribute="1" defaultMemberUniqueName="[Calendar].[Рік-Місяць].[All]" allUniqueName="[Calendar].[Рік-Місяць].[All]" dimensionUniqueName="[Calendar]" displayFolder="" count="0" memberValueDatatype="130" unbalanced="0"/>
    <cacheHierarchy uniqueName="[Calendar].[Рік]" caption="Рік" attribute="1" defaultMemberUniqueName="[Calendar].[Рік].[All]" allUniqueName="[Calendar].[Рік].[All]" dimensionUniqueName="[Calendar]" displayFolder="" count="0" memberValueDatatype="20" unbalanced="0"/>
    <cacheHierarchy uniqueName="[Calendar].[МісяцьНом]" caption="МісяцьНом" attribute="1" defaultMemberUniqueName="[Calendar].[МісяцьНом].[All]" allUniqueName="[Calendar].[МісяцьНом].[All]" dimensionUniqueName="[Calendar]" displayFolder="" count="0" memberValueDatatype="20" unbalanced="0"/>
    <cacheHierarchy uniqueName="[Calendar].[МісяцьРу]" caption="МісяцьРу" attribute="1" defaultMemberUniqueName="[Calendar].[МісяцьРу].[All]" allUniqueName="[Calendar].[МісяцьРу].[All]" dimensionUniqueName="[Calendar]" displayFolder="" count="0" memberValueDatatype="130" unbalanced="0"/>
    <cacheHierarchy uniqueName="[Calendar].[КварталНом]" caption="КварталНом" attribute="1" defaultMemberUniqueName="[Calendar].[КварталНом].[All]" allUniqueName="[Calendar].[КварталНом].[All]" dimensionUniqueName="[Calendar]" displayFolder="" count="0" memberValueDatatype="130" unbalanced="0"/>
    <cacheHierarchy uniqueName="[Calendar].[МісяцьEN]" caption="МісяцьEN" attribute="1" defaultMemberUniqueName="[Calendar].[МісяцьEN].[All]" allUniqueName="[Calendar].[МісяцьEN].[All]" dimensionUniqueName="[Calendar]" displayFolder="" count="0" memberValueDatatype="130" unbalanced="0"/>
    <cacheHierarchy uniqueName="[Calendar].[Початок місяця]" caption="Початок місяця" attribute="1" time="1" defaultMemberUniqueName="[Calendar].[Початок місяця].[All]" allUniqueName="[Calendar].[Початок місяця].[All]" dimensionUniqueName="[Calendar]" displayFolder="" count="2" memberValueDatatype="7" unbalanced="0"/>
    <cacheHierarchy uniqueName="[Calendar].[КварталQ]" caption="КварталQ" attribute="1" defaultMemberUniqueName="[Calendar].[КварталQ].[All]" allUniqueName="[Calendar].[КварталQ].[All]" dimensionUniqueName="[Calendar]" displayFolder="" count="0" memberValueDatatype="130" unbalanced="0"/>
    <cacheHierarchy uniqueName="[Calendar].[Початок місяця (рік)]" caption="Початок місяця (рік)" attribute="1" defaultMemberUniqueName="[Calendar].[Початок місяця (рік)].[All]" allUniqueName="[Calendar].[Початок місяця (рік)].[All]" dimensionUniqueName="[Calendar]" displayFolder="" count="0" memberValueDatatype="130" unbalanced="0"/>
    <cacheHierarchy uniqueName="[Calendar].[Початок місяця (квартал)]" caption="Початок місяця (квартал)" attribute="1" defaultMemberUniqueName="[Calendar].[Початок місяця (квартал)].[All]" allUniqueName="[Calendar].[Початок місяця (квартал)].[All]" dimensionUniqueName="[Calendar]" displayFolder="" count="0" memberValueDatatype="130" unbalanced="0"/>
    <cacheHierarchy uniqueName="[Calendar].[Початок місяця (місяць)]" caption="Початок місяця (місяць)" attribute="1" defaultMemberUniqueName="[Calendar].[Початок місяця (місяць)].[All]" allUniqueName="[Calendar].[Початок місяця (місяць)].[All]" dimensionUniqueName="[Calendar]" displayFolder="" count="0" memberValueDatatype="130" unbalanced="0"/>
    <cacheHierarchy uniqueName="[Calendar].[Год-Квартал]" caption="Год-Квартал" attribute="1" defaultMemberUniqueName="[Calendar].[Год-Квартал].[All]" allUniqueName="[Calendar].[Год-Квартал].[All]" dimensionUniqueName="[Calendar]" displayFolder="" count="0" memberValueDatatype="130" unbalanced="0"/>
    <cacheHierarchy uniqueName="[Customers].[КодКлиента]" caption="КодКлиента" attribute="1" defaultMemberUniqueName="[Customers].[КодКлиента].[All]" allUniqueName="[Customers].[КодКлиента].[All]" dimensionUniqueName="[Customers]" displayFolder="" count="0" memberValueDatatype="20" unbalanced="0"/>
    <cacheHierarchy uniqueName="[Customers].[Клиент]" caption="Клиент" attribute="1" defaultMemberUniqueName="[Customers].[Клиент].[All]" allUniqueName="[Customers].[Клиент].[All]" dimensionUniqueName="[Customers]" displayFolder="" count="0" memberValueDatatype="130" unbalanced="0"/>
    <cacheHierarchy uniqueName="[Customers].[ФорматРозницы]" caption="ФорматРозницы" attribute="1" defaultMemberUniqueName="[Customers].[ФорматРозницы].[All]" allUniqueName="[Customers].[ФорматРозницы].[All]" dimensionUniqueName="[Customers]" displayFolder="" count="0" memberValueDatatype="130" unbalanced="0"/>
    <cacheHierarchy uniqueName="[Customers].[ТипКлиента]" caption="ТипКлиента" attribute="1" defaultMemberUniqueName="[Customers].[ТипКлиента].[All]" allUniqueName="[Customers].[ТипКлиента].[All]" dimensionUniqueName="[Customers]" displayFolder="" count="0" memberValueDatatype="130" unbalanced="0"/>
    <cacheHierarchy uniqueName="[Customers].[Регион]" caption="Регион" attribute="1" defaultMemberUniqueName="[Customers].[Регион].[All]" allUniqueName="[Customers].[Регион].[All]" dimensionUniqueName="[Customers]" displayFolder="" count="0" memberValueDatatype="130" unbalanced="0"/>
    <cacheHierarchy uniqueName="[Customers].[Область]" caption="Область" attribute="1" defaultMemberUniqueName="[Customers].[Область].[All]" allUniqueName="[Customers].[Область].[All]" dimensionUniqueName="[Customers]" displayFolder="" count="0" memberValueDatatype="130" unbalanced="0"/>
    <cacheHierarchy uniqueName="[Customers].[КодМенеджера]" caption="КодМенеджера" attribute="1" defaultMemberUniqueName="[Customers].[КодМенеджера].[All]" allUniqueName="[Customers].[КодМенеджера].[All]" dimensionUniqueName="[Customers]" displayFolder="" count="0" memberValueDatatype="20" unbalanced="0"/>
    <cacheHierarchy uniqueName="[Managers].[КодМенеджера]" caption="КодМенеджера" attribute="1" defaultMemberUniqueName="[Managers].[КодМенеджера].[All]" allUniqueName="[Managers].[КодМенеджера].[All]" dimensionUniqueName="[Managers]" displayFolder="" count="0" memberValueDatatype="20" unbalanced="0"/>
    <cacheHierarchy uniqueName="[Managers].[Менеджер]" caption="Менеджер" attribute="1" defaultMemberUniqueName="[Managers].[Менеджер].[All]" allUniqueName="[Managers].[Менеджер].[All]" dimensionUniqueName="[Managers]" displayFolder="" count="0" memberValueDatatype="130" unbalanced="0"/>
    <cacheHierarchy uniqueName="[Managers].[Менеджер – копія]" caption="Менеджер – копія" attribute="1" defaultMemberUniqueName="[Managers].[Менеджер – копія].[All]" allUniqueName="[Managers].[Менеджер – копія].[All]" dimensionUniqueName="[Managers]" displayFolder="" count="0" memberValueDatatype="130" unbalanced="0"/>
    <cacheHierarchy uniqueName="[ProductPrices].[CalendarID]" caption="CalendarID" attribute="1" defaultMemberUniqueName="[ProductPrices].[CalendarID].[All]" allUniqueName="[ProductPrices].[CalendarID].[All]" dimensionUniqueName="[ProductPrices]" displayFolder="" count="0" memberValueDatatype="20" unbalanced="0"/>
    <cacheHierarchy uniqueName="[ProductPrices].[КодПродукта]" caption="КодПродукта" attribute="1" defaultMemberUniqueName="[ProductPrices].[КодПродукта].[All]" allUniqueName="[ProductPrices].[КодПродукта].[All]" dimensionUniqueName="[ProductPrices]" displayFolder="" count="0" memberValueDatatype="20" unbalanced="0"/>
    <cacheHierarchy uniqueName="[ProductPrices].[ЦенаПрайс]" caption="ЦенаПрайс" attribute="1" defaultMemberUniqueName="[ProductPrices].[ЦенаПрайс].[All]" allUniqueName="[ProductPrices].[ЦенаПрайс].[All]" dimensionUniqueName="[ProductPrices]" displayFolder="" count="0" memberValueDatatype="20" unbalanced="0"/>
    <cacheHierarchy uniqueName="[ProductPrices].[ЦенаЗакупки]" caption="ЦенаЗакупки" attribute="1" defaultMemberUniqueName="[ProductPrices].[ЦенаЗакупки].[All]" allUniqueName="[ProductPrices].[ЦенаЗакупки].[All]" dimensionUniqueName="[ProductPrices]" displayFolder="" count="0" memberValueDatatype="5" unbalanced="0"/>
    <cacheHierarchy uniqueName="[Products].[КодПродукта]" caption="КодПродукта" attribute="1" defaultMemberUniqueName="[Products].[КодПродукта].[All]" allUniqueName="[Products].[КодПродукта].[All]" dimensionUniqueName="[Products]" displayFolder="" count="0" memberValueDatatype="20" unbalanced="0"/>
    <cacheHierarchy uniqueName="[Products].[Продукт]" caption="Продукт" attribute="1" defaultMemberUniqueName="[Products].[Продукт].[All]" allUniqueName="[Products].[Продукт].[All]" dimensionUniqueName="[Products]" displayFolder="" count="0" memberValueDatatype="130" unbalanced="0"/>
    <cacheHierarchy uniqueName="[Products].[Категория товара]" caption="Категория товара" attribute="1" defaultMemberUniqueName="[Products].[Категория товара].[All]" allUniqueName="[Products].[Категория товара].[All]" dimensionUniqueName="[Products]" displayFolder="" count="0" memberValueDatatype="130" unbalanced="0"/>
    <cacheHierarchy uniqueName="[Products].[Бренд]" caption="Бренд" attribute="1" defaultMemberUniqueName="[Products].[Бренд].[All]" allUniqueName="[Products].[Бренд].[All]" dimensionUniqueName="[Products]" displayFolder="" count="0" memberValueDatatype="130" unbalanced="0"/>
    <cacheHierarchy uniqueName="[Sales].[CalendarID]" caption="CalendarID" attribute="1" defaultMemberUniqueName="[Sales].[CalendarID].[All]" allUniqueName="[Sales].[CalendarID].[All]" dimensionUniqueName="[Sales]" displayFolder="" count="0" memberValueDatatype="20" unbalanced="0"/>
    <cacheHierarchy uniqueName="[Sales].[ОтгрузкиШТ]" caption="ОтгрузкиШТ" attribute="1" defaultMemberUniqueName="[Sales].[ОтгрузкиШТ].[All]" allUniqueName="[Sales].[ОтгрузкиШТ].[All]" dimensionUniqueName="[Sales]" displayFolder="" count="0" memberValueDatatype="20" unbalanced="0"/>
    <cacheHierarchy uniqueName="[Sales].[ОтгрузкиГРН]" caption="ОтгрузкиГРН" attribute="1" defaultMemberUniqueName="[Sales].[ОтгрузкиГРН].[All]" allUniqueName="[Sales].[ОтгрузкиГРН].[All]" dimensionUniqueName="[Sales]" displayFolder="" count="0" memberValueDatatype="5" unbalanced="0"/>
    <cacheHierarchy uniqueName="[Sales].[ЦенаОтгрузки]" caption="ЦенаОтгрузки" attribute="1" defaultMemberUniqueName="[Sales].[ЦенаОтгрузки].[All]" allUniqueName="[Sales].[ЦенаОтгрузки].[All]" dimensionUniqueName="[Sales]" displayFolder="" count="0" memberValueDatatype="5" unbalanced="0"/>
    <cacheHierarchy uniqueName="[Sales].[ПланПродаж]" caption="ПланПродаж" attribute="1" defaultMemberUniqueName="[Sales].[ПланПродаж].[All]" allUniqueName="[Sales].[ПланПродаж].[All]" dimensionUniqueName="[Sales]" displayFolder="" count="0" memberValueDatatype="5" unbalanced="0"/>
    <cacheHierarchy uniqueName="[Sales].[ДебЗадолж]" caption="ДебЗадолж" attribute="1" defaultMemberUniqueName="[Sales].[ДебЗадолж].[All]" allUniqueName="[Sales].[ДебЗадолж].[All]" dimensionUniqueName="[Sales]" displayFolder="" count="0" memberValueDatatype="5" unbalanced="0"/>
    <cacheHierarchy uniqueName="[Sales].[ЗП_Оклад]" caption="ЗП_Оклад" attribute="1" defaultMemberUniqueName="[Sales].[ЗП_Оклад].[All]" allUniqueName="[Sales].[ЗП_Оклад].[All]" dimensionUniqueName="[Sales]" displayFolder="" count="0" memberValueDatatype="5" unbalanced="0"/>
    <cacheHierarchy uniqueName="[Sales].[ЗПБ_Оборот]" caption="ЗПБ_Оборот" attribute="1" defaultMemberUniqueName="[Sales].[ЗПБ_Оборот].[All]" allUniqueName="[Sales].[ЗПБ_Оборот].[All]" dimensionUniqueName="[Sales]" displayFolder="" count="0" memberValueDatatype="5" unbalanced="0"/>
    <cacheHierarchy uniqueName="[Sales].[ЗПБ_Долги]" caption="ЗПБ_Долги" attribute="1" defaultMemberUniqueName="[Sales].[ЗПБ_Долги].[All]" allUniqueName="[Sales].[ЗПБ_Долги].[All]" dimensionUniqueName="[Sales]" displayFolder="" count="0" memberValueDatatype="5" unbalanced="0"/>
    <cacheHierarchy uniqueName="[Sales].[ПродажиЗакупкаГРН]" caption="ПродажиЗакупкаГРН" attribute="1" defaultMemberUniqueName="[Sales].[ПродажиЗакупкаГРН].[All]" allUniqueName="[Sales].[ПродажиЗакупкаГРН].[All]" dimensionUniqueName="[Sales]" displayFolder="" count="0" memberValueDatatype="5" unbalanced="0"/>
    <cacheHierarchy uniqueName="[Sales].[ПродажиПрайсГРН]" caption="ПродажиПрайсГРН" attribute="1" defaultMemberUniqueName="[Sales].[ПродажиПрайсГРН].[All]" allUniqueName="[Sales].[ПродажиПрайсГРН].[All]" dimensionUniqueName="[Sales]" displayFolder="" count="0" memberValueDatatype="20" unbalanced="0"/>
    <cacheHierarchy uniqueName="[Calendar].[Початок місяця (індекс місяця)]" caption="Початок місяця (індекс місяця)" attribute="1" defaultMemberUniqueName="[Calendar].[Початок місяця (індекс місяця)].[All]" allUniqueName="[Calendar].[Початок місяця (індекс місяця)].[All]" dimensionUniqueName="[Calendar]" displayFolder="" count="0" memberValueDatatype="20" unbalanced="0" hidden="1"/>
    <cacheHierarchy uniqueName="[Sales].[ДебЗадолжГРН]" caption="ДебЗадолжГРН" attribute="1" defaultMemberUniqueName="[Sales].[ДебЗадолжГРН].[All]" allUniqueName="[Sales].[ДебЗадолжГРН].[All]" dimensionUniqueName="[Sales]" displayFolder="" count="0" memberValueDatatype="5" unbalanced="0" hidden="1"/>
    <cacheHierarchy uniqueName="[Sales].[ЗПБДолги]" caption="ЗПБДолги" attribute="1" defaultMemberUniqueName="[Sales].[ЗПБДолги].[All]" allUniqueName="[Sales].[ЗПБДолги].[All]" dimensionUniqueName="[Sales]" displayFolder="" count="0" memberValueDatatype="20" unbalanced="0" hidden="1"/>
    <cacheHierarchy uniqueName="[Sales].[ЗПБОборот]" caption="ЗПБОборот" attribute="1" defaultMemberUniqueName="[Sales].[ЗПБОборот].[All]" allUniqueName="[Sales].[ЗПБОборот].[All]" dimensionUniqueName="[Sales]" displayFolder="" count="0" memberValueDatatype="20" unbalanced="0" hidden="1"/>
    <cacheHierarchy uniqueName="[Sales].[ЗПОклад]" caption="ЗПОклад" attribute="1" defaultMemberUniqueName="[Sales].[ЗПОклад].[All]" allUniqueName="[Sales].[ЗПОклад].[All]" dimensionUniqueName="[Sales]" displayFolder="" count="0" memberValueDatatype="20" unbalanced="0" hidden="1"/>
    <cacheHierarchy uniqueName="[Sales].[КодКлиента]" caption="КодКлиента" attribute="1" defaultMemberUniqueName="[Sales].[КодКлиента].[All]" allUniqueName="[Sales].[КодКлиента].[All]" dimensionUniqueName="[Sales]" displayFolder="" count="0" memberValueDatatype="20" unbalanced="0" hidden="1"/>
    <cacheHierarchy uniqueName="[Sales].[КодМенеджера]" caption="КодМенеджера" attribute="1" defaultMemberUniqueName="[Sales].[КодМенеджера].[All]" allUniqueName="[Sales].[КодМенеджера].[All]" dimensionUniqueName="[Sales]" displayFolder="" count="0" memberValueDatatype="20" unbalanced="0" hidden="1"/>
    <cacheHierarchy uniqueName="[Sales].[КолПродукта]" caption="КолПродукта" attribute="1" defaultMemberUniqueName="[Sales].[КолПродукта].[All]" allUniqueName="[Sales].[КолПродукта].[All]" dimensionUniqueName="[Sales]" displayFolder="" count="0" memberValueDatatype="20" unbalanced="0" hidden="1"/>
    <cacheHierarchy uniqueName="[Sales].[ОтгрМесМенедж]" caption="ОтгрМесМенедж" attribute="1" defaultMemberUniqueName="[Sales].[ОтгрМесМенедж].[All]" allUniqueName="[Sales].[ОтгрМесМенедж].[All]" dimensionUniqueName="[Sales]" displayFolder="" count="0" memberValueDatatype="5" unbalanced="0" hidden="1"/>
    <cacheHierarchy uniqueName="[Measures].[Сума для Рік]" caption="Сума для Рік" measure="1" displayFolder="" measureGroup="Calendar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Сума для ОтгрузкиГРН]" caption="Сума для ОтгрузкиГРН" measure="1" displayFolder="" measureGroup="Sales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а для ОтгрузкиШТ]" caption="Сума для ОтгрузкиШТ" measure="1" displayFolder="" measureGroup="Sales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Продажи_шт]" caption="Продажи_шт" measure="1" displayFolder="" measureGroup="Sales" count="0"/>
    <cacheHierarchy uniqueName="[Measures].[Продажи_грн]" caption="Продажи_грн" measure="1" displayFolder="" measureGroup="Sales" count="0"/>
    <cacheHierarchy uniqueName="[Measures].[План_Продаж]" caption="План_Продаж" measure="1" displayFolder="" measureGroup="Sales" count="0"/>
    <cacheHierarchy uniqueName="[Measures].[Продажи_Закупка_грн]" caption="Продажи_Закупка_грн" measure="1" displayFolder="" measureGroup="Sales" count="0"/>
    <cacheHierarchy uniqueName="[Measures].[Продажи_Прайс_грн]" caption="Продажи_Прайс_грн" measure="1" displayFolder="" measureGroup="Sales" count="0"/>
    <cacheHierarchy uniqueName="[Measures].[Скидка]" caption="Скидка" measure="1" displayFolder="" measureGroup="Sales" count="0"/>
    <cacheHierarchy uniqueName="[Measures].[Наценка]" caption="Наценка" measure="1" displayFolder="" measureGroup="Sales" count="0"/>
    <cacheHierarchy uniqueName="[Measures].[Маржа]" caption="Маржа" measure="1" displayFolder="" measureGroup="Sales" count="0"/>
    <cacheHierarchy uniqueName="[Measures].[ДебЗадолжДень]" caption="ДебЗадолжДень" measure="1" displayFolder="" measureGroup="Sales" count="0"/>
    <cacheHierarchy uniqueName="[Measures].[ЗП-Оклад]" caption="ЗП-Оклад" measure="1" displayFolder="" measureGroup="Sales" count="0"/>
    <cacheHierarchy uniqueName="[Measures].[ЗПБ-Оборот]" caption="ЗПБ-Оборот" measure="1" displayFolder="" measureGroup="Sales" count="0"/>
    <cacheHierarchy uniqueName="[Measures].[ЗПБ-Долги]" caption="ЗПБ-Долги" measure="1" displayFolder="" measureGroup="Sales" count="0"/>
    <cacheHierarchy uniqueName="[Measures].[ЗП]" caption="ЗП" measure="1" displayFolder="" measureGroup="Sales" count="0"/>
    <cacheHierarchy uniqueName="[Measures].[ЗП-Бонус]" caption="ЗП-Бонус" measure="1" displayFolder="" measureGroup="Sales" count="0"/>
    <cacheHierarchy uniqueName="[Measures].[ВыполнПланПродаж]" caption="ВыполнПланПродаж" measure="1" displayFolder="" measureGroup="Sales" count="0"/>
    <cacheHierarchy uniqueName="[Measures].[ДоляЗПвОбороте]" caption="ДоляЗПвОбороте" measure="1" displayFolder="" measureGroup="Sales" count="0"/>
    <cacheHierarchy uniqueName="[Measures].[ПриростПродажГрн]" caption="ПриростПродажГрн" measure="1" displayFolder="" measureGroup="Sales" count="0"/>
    <cacheHierarchy uniqueName="[Measures].[ПриростПродажШТ]" caption="ПриростПродажШТ" measure="1" displayFolder="" measureGroup="Sales" count="0"/>
    <cacheHierarchy uniqueName="[Measures].[ПриростМаржа]" caption="ПриростМаржа" measure="1" displayFolder="" measureGroup="Sales" count="0"/>
    <cacheHierarchy uniqueName="[Measures].[ПриростДебЗадДни]" caption="ПриростДебЗадДни" measure="1" displayFolder="" measureGroup="Sales" count="0"/>
    <cacheHierarchy uniqueName="[Measures].[ПриростЗПОклад]" caption="ПриростЗПОклад" measure="1" displayFolder="" measureGroup="Sales" count="0"/>
    <cacheHierarchy uniqueName="[Measures].[ПриростЗПБОборот]" caption="ПриростЗПБОборот" measure="1" displayFolder="" measureGroup="Sales" count="0"/>
    <cacheHierarchy uniqueName="[Measures].[ПриростЗПБДолги]" caption="ПриростЗПБДолги" measure="1" displayFolder="" measureGroup="Sales" count="0"/>
    <cacheHierarchy uniqueName="[Measures].[ПриростЗП]" caption="ПриростЗП" measure="1" displayFolder="" measureGroup="Sales" count="0"/>
    <cacheHierarchy uniqueName="[Measures].[ПриростЗПБонус]" caption="ПриростЗПБонус" measure="1" displayFolder="" measureGroup="Sales" count="0"/>
    <cacheHierarchy uniqueName="[Measures].[ПриростСкидка]" caption="ПриростСкидка" measure="1" displayFolder="" measureGroup="Sales" count="0"/>
    <cacheHierarchy uniqueName="[Measures].[ПриростНаценка]" caption="ПриростНаценка" measure="1" displayFolder="" measureGroup="Sales" count="0"/>
    <cacheHierarchy uniqueName="[Measures].[Дебиторка, ДниМ]" caption="Дебиторка, ДниМ" measure="1" displayFolder="" measureGroup="Sales" count="0"/>
    <cacheHierarchy uniqueName="[Measures].[Продажи_YTD]" caption="Продажи_YTD" measure="1" displayFolder="" measureGroup="Sales" count="0"/>
    <cacheHierarchy uniqueName="[Measures].[ПродажиПредГода]" caption="ПродажиПредГода" measure="1" displayFolder="" measureGroup="Sales" count="0"/>
    <cacheHierarchy uniqueName="[Measures].[ПриростПродаж]" caption="ПриростПродаж" measure="1" displayFolder="" measureGroup="Sales" count="0"/>
    <cacheHierarchy uniqueName="[Measures].[ВыполнПланаДиагр]" caption="ВыполнПланаДиагр" measure="1" displayFolder="" measureGroup="Sales" count="0"/>
    <cacheHierarchy uniqueName="[Measures].[__XL_Count Calendar]" caption="__XL_Count Calendar" measure="1" displayFolder="" measureGroup="Calendar" count="0" hidden="1"/>
    <cacheHierarchy uniqueName="[Measures].[__XL_Count Customers]" caption="__XL_Count Customers" measure="1" displayFolder="" measureGroup="Customers" count="0" hidden="1"/>
    <cacheHierarchy uniqueName="[Measures].[__XL_Count Managers]" caption="__XL_Count Managers" measure="1" displayFolder="" measureGroup="Managers" count="0" hidden="1"/>
    <cacheHierarchy uniqueName="[Measures].[__XL_Count Products]" caption="__XL_Count Products" measure="1" displayFolder="" measureGroup="Products" count="0" hidden="1"/>
    <cacheHierarchy uniqueName="[Measures].[__XL_Count ProductPrices]" caption="__XL_Count ProductPrices" measure="1" displayFolder="" measureGroup="ProductPrice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35799482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8FE8B-9B63-4EAA-8306-1400815C9A06}" name="PivotChartTable48" cacheId="3016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chartFormat="1">
  <location ref="A1:C6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3" type="dateBetween" evalOrder="-1" id="2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5" columnCount="2" cacheId="1016677439">
        <x15:pivotRow count="2">
          <x15:c>
            <x15:v>16.787490401137617</x15:v>
            <x15:x in="0"/>
          </x15:c>
          <x15:c>
            <x15:v>21286.999999999956</x15:v>
            <x15:x in="0"/>
          </x15:c>
        </x15:pivotRow>
        <x15:pivotRow count="2">
          <x15:c>
            <x15:v>17.036891195370945</x15:v>
            <x15:x in="0"/>
          </x15:c>
          <x15:c>
            <x15:v>16484.000000000033</x15:v>
            <x15:x in="0"/>
          </x15:c>
        </x15:pivotRow>
        <x15:pivotRow count="2">
          <x15:c>
            <x15:v>14.554415483769292</x15:v>
            <x15:x in="0"/>
          </x15:c>
          <x15:c>
            <x15:v>31527.999999999869</x15:v>
            <x15:x in="0"/>
          </x15:c>
        </x15:pivotRow>
        <x15:pivotRow count="2">
          <x15:c>
            <x15:v>16.152636050759405</x15:v>
            <x15:x in="0"/>
          </x15:c>
          <x15:c>
            <x15:v>22627.000000000189</x15:v>
            <x15:x in="0"/>
          </x15:c>
        </x15:pivotRow>
        <x15:pivotRow count="2">
          <x15:c>
            <x15:v>16.11938280539664</x15:v>
            <x15:x in="0"/>
          </x15:c>
          <x15:c>
            <x15:v>91926.000000000044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C8A23-8BD5-48BB-B479-B1854C277938}" name="PivotChartTable47" cacheId="3013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chartFormat="1">
  <location ref="A1:C6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3" type="dateBetween" evalOrder="-1" id="3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%;-0%;0%"/>
        <x15:serverFormat format="#,0"/>
      </x15:pivotTableServerFormats>
    </ext>
    <ext xmlns:x15="http://schemas.microsoft.com/office/spreadsheetml/2010/11/main" uri="{44433962-1CF7-4059-B4EE-95C3D5FFCF73}">
      <x15:pivotTableData rowCount="5" columnCount="2" cacheId="1043948864">
        <x15:pivotRow count="2">
          <x15:c>
            <x15:v>1.0028563947106743</x15:v>
            <x15:x in="0"/>
          </x15:c>
          <x15:c>
            <x15:v>74155.999999999942</x15:v>
            <x15:x in="1"/>
          </x15:c>
        </x15:pivotRow>
        <x15:pivotRow count="2">
          <x15:c>
            <x15:v>1.0064708142586172</x15:v>
            <x15:x in="0"/>
          </x15:c>
          <x15:c>
            <x15:v>70466.000000000538</x15:v>
            <x15:x in="1"/>
          </x15:c>
        </x15:pivotRow>
        <x15:pivotRow count="2">
          <x15:c>
            <x15:v>0.98968072999052303</x15:v>
            <x15:x in="0"/>
          </x15:c>
          <x15:c>
            <x15:v>74477.000000000306</x15:v>
            <x15:x in="1"/>
          </x15:c>
        </x15:pivotRow>
        <x15:pivotRow count="2">
          <x15:c>
            <x15:v>0.99278679180415175</x15:v>
            <x15:x in="0"/>
          </x15:c>
          <x15:c>
            <x15:v>70987.000000000146</x15:v>
            <x15:x in="1"/>
          </x15:c>
        </x15:pivotRow>
        <x15:pivotRow count="2">
          <x15:c>
            <x15:v>0.99783945384976436</x15:v>
            <x15:x in="0"/>
          </x15:c>
          <x15:c>
            <x15:v>290086.00000000058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3BAF5-785F-484F-8898-BF7A340B4656}" name="PivotChartTable45" cacheId="3025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chartFormat="1">
  <location ref="A1:C6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3" type="dateBetween" evalOrder="-1" id="4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"/>
        <x15:serverFormat format="0.0%;-0.0%;0.0%"/>
      </x15:pivotTableServerFormats>
    </ext>
    <ext xmlns:x15="http://schemas.microsoft.com/office/spreadsheetml/2010/11/main" uri="{44433962-1CF7-4059-B4EE-95C3D5FFCF73}">
      <x15:pivotTableData rowCount="5" columnCount="2" cacheId="888672141">
        <x15:pivotRow count="2">
          <x15:c>
            <x15:v>24718905.845026057</x15:v>
            <x15:x in="0"/>
          </x15:c>
          <x15:c>
            <x15:v>1.0575913094171354E-2</x15:v>
            <x15:x in="1"/>
          </x15:c>
        </x15:pivotRow>
        <x15:pivotRow count="2">
          <x15:c>
            <x15:v>23487908.745271903</x15:v>
            <x15:x in="0"/>
          </x15:c>
          <x15:c>
            <x15:v>1.0769881761011253E-2</x15:v>
            <x15:x in="1"/>
          </x15:c>
        </x15:pivotRow>
        <x15:pivotRow count="2">
          <x15:c>
            <x15:v>24826141.111812118</x15:v>
            <x15:x in="0"/>
          </x15:c>
          <x15:c>
            <x15:v>1.0957764187949684E-2</x15:v>
            <x15:x in="1"/>
          </x15:c>
        </x15:pivotRow>
        <x15:pivotRow count="2">
          <x15:c>
            <x15:v>23662576.789256021</x15:v>
            <x15:x in="0"/>
          </x15:c>
          <x15:c>
            <x15:v>1.0970698682227597E-2</x15:v>
            <x15:x in="1"/>
          </x15:c>
        </x15:pivotRow>
        <x15:pivotRow count="2">
          <x15:c>
            <x15:v>96695532.491366148</x15:v>
            <x15:x in="0"/>
          </x15:c>
          <x15:c>
            <x15:v>1.0817676608724397E-2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B42E0-6471-4048-9C9E-C5CC82C99D99}" name="PivotChartTable44" cacheId="3022" dataOnRows="1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chartFormat="1">
  <location ref="A1:C5" firstHeaderRow="1" firstDataRow="2" firstDataCol="1"/>
  <pivotFields count="6">
    <pivotField axis="axisCol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-2"/>
  </rowFields>
  <rowItems count="3">
    <i>
      <x/>
    </i>
    <i i="1">
      <x v="1"/>
    </i>
    <i i="2">
      <x v="2"/>
    </i>
  </rowItems>
  <colFields count="1">
    <field x="0"/>
  </colFields>
  <colItems count="2">
    <i>
      <x/>
    </i>
    <i t="grand">
      <x/>
    </i>
  </colItems>
  <dataFields count="3">
    <dataField fld="1" subtotal="count" baseField="0" baseItem="0"/>
    <dataField fld="2" subtotal="count" baseField="0" baseItem="0"/>
    <dataField fld="3" subtotal="count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4" type="dateBetween" evalOrder="-1" id="5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-2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2" cacheId="966888343">
        <x15:pivotRow count="2">
          <x15:c>
            <x15:v>664009</x15:v>
            <x15:x in="0"/>
          </x15:c>
          <x15:c>
            <x15:v>664009</x15:v>
            <x15:x in="0"/>
          </x15:c>
        </x15:pivotRow>
        <x15:pivotRow count="2">
          <x15:c>
            <x15:v>290085.99999999884</x15:v>
            <x15:x in="0"/>
          </x15:c>
          <x15:c>
            <x15:v>290086.00000000058</x15:v>
            <x15:x in="0"/>
          </x15:c>
        </x15:pivotRow>
        <x15:pivotRow count="2">
          <x15:c>
            <x15:v>91926.000000000233</x15:v>
            <x15:x in="0"/>
          </x15:c>
          <x15:c>
            <x15:v>91926.000000000044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076DD-C7AB-4226-B291-099FAA7DAB16}" name="PivotChartTable43" cacheId="3007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chartFormat="3">
  <location ref="A1:D6" firstHeaderRow="0" firstDataRow="1" firstDataCol="1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9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3" type="dateBetween" evalOrder="-1" id="8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5" columnCount="3" cacheId="521096023">
        <x15:pivotRow count="3">
          <x15:c>
            <x15:v>165982</x15:v>
            <x15:x in="0"/>
          </x15:c>
          <x15:c>
            <x15:v>74155.999999999942</x15:v>
            <x15:x in="0"/>
          </x15:c>
          <x15:c>
            <x15:v>21286.999999999956</x15:v>
            <x15:x in="0"/>
          </x15:c>
        </x15:pivotRow>
        <x15:pivotRow count="3">
          <x15:c>
            <x15:v>166012</x15:v>
            <x15:x in="0"/>
          </x15:c>
          <x15:c>
            <x15:v>70466.000000000538</x15:v>
            <x15:x in="0"/>
          </x15:c>
          <x15:c>
            <x15:v>16484.000000000033</x15:v>
            <x15:x in="0"/>
          </x15:c>
        </x15:pivotRow>
        <x15:pivotRow count="3">
          <x15:c>
            <x15:v>166034</x15:v>
            <x15:x in="0"/>
          </x15:c>
          <x15:c>
            <x15:v>74477.000000000306</x15:v>
            <x15:x in="0"/>
          </x15:c>
          <x15:c>
            <x15:v>31527.999999999869</x15:v>
            <x15:x in="0"/>
          </x15:c>
        </x15:pivotRow>
        <x15:pivotRow count="3">
          <x15:c>
            <x15:v>165981</x15:v>
            <x15:x in="0"/>
          </x15:c>
          <x15:c>
            <x15:v>70987.000000000146</x15:v>
            <x15:x in="0"/>
          </x15:c>
          <x15:c>
            <x15:v>22627.000000000189</x15:v>
            <x15:x in="0"/>
          </x15:c>
        </x15:pivotRow>
        <x15:pivotRow count="3">
          <x15:c>
            <x15:v>664009</x15:v>
            <x15:x in="0"/>
          </x15:c>
          <x15:c>
            <x15:v>290086.00000000058</x15:v>
            <x15:x in="0"/>
          </x15:c>
          <x15:c>
            <x15:v>91926.000000000044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076DD-C7AB-4226-B291-099FAA7DAB16}" name="PivotChartTable42" cacheId="3019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chartFormat="1">
  <location ref="A1:E14" firstHeaderRow="0" firstDataRow="1" firstDataCol="1"/>
  <pivotFields count="7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5" type="dateBetween" evalOrder="-1" id="6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"/>
        <x15:serverFormat format="0.0%;-0.0%;0.0%"/>
      </x15:pivotTableServerFormats>
    </ext>
    <ext xmlns:x15="http://schemas.microsoft.com/office/spreadsheetml/2010/11/main" uri="{44433962-1CF7-4059-B4EE-95C3D5FFCF73}">
      <x15:pivotTableData rowCount="13" columnCount="4" cacheId="159983907">
        <x15:pivotRow count="4">
          <x15:c>
            <x15:v>55353</x15:v>
            <x15:x in="0"/>
          </x15:c>
          <x15:c>
            <x15:v>18125.999999999985</x15:v>
            <x15:x in="0"/>
          </x15:c>
          <x15:c>
            <x15:v>9409.9999999999891</x15:v>
            <x15:x in="0"/>
          </x15:c>
          <x15:c>
            <x15:v>0.23521347142537841</x15:v>
            <x15:x in="1"/>
          </x15:c>
        </x15:pivotRow>
        <x15:pivotRow count="4">
          <x15:c>
            <x15:v>55349</x15:v>
            <x15:x in="0"/>
          </x15:c>
          <x15:c>
            <x15:v>24954.000000000011</x15:v>
            <x15:x in="0"/>
          </x15:c>
          <x15:c>
            <x15:v>4983.0000000000155</x15:v>
            <x15:x in="0"/>
          </x15:c>
          <x15:c>
            <x15:v>0.12446272710492368</x15:v>
            <x15:x in="1"/>
          </x15:c>
        </x15:pivotRow>
        <x15:pivotRow count="4">
          <x15:c>
            <x15:v>55280</x15:v>
            <x15:x in="0"/>
          </x15:c>
          <x15:c>
            <x15:v>31076.000000000069</x15:v>
            <x15:x in="0"/>
          </x15:c>
          <x15:c>
            <x15:v>6893.9999999999945</x15:v>
            <x15:x in="0"/>
          </x15:c>
          <x15:c>
            <x15:v>4.0713376933552814E-2</x15:v>
            <x15:x in="1"/>
          </x15:c>
        </x15:pivotRow>
        <x15:pivotRow count="4">
          <x15:c>
            <x15:v>55371</x15:v>
            <x15:x in="0"/>
          </x15:c>
          <x15:c>
            <x15:v>20258.999999999982</x15:v>
            <x15:x in="0"/>
          </x15:c>
          <x15:c>
            <x15:v>4901.9999999999909</x15:v>
            <x15:x in="0"/>
          </x15:c>
          <x15:c>
            <x15:v>-2.5614345001149785E-2</x15:v>
            <x15:x in="1"/>
          </x15:c>
        </x15:pivotRow>
        <x15:pivotRow count="4">
          <x15:c>
            <x15:v>55326</x15:v>
            <x15:x in="0"/>
          </x15:c>
          <x15:c>
            <x15:v>33417.999999999927</x15:v>
            <x15:x in="0"/>
          </x15:c>
          <x15:c>
            <x15:v>8102.9999999999973</x15:v>
            <x15:x in="0"/>
          </x15:c>
          <x15:c>
            <x15:v>6.3773464702715055E-2</x15:v>
            <x15:x in="1"/>
          </x15:c>
        </x15:pivotRow>
        <x15:pivotRow count="4">
          <x15:c>
            <x15:v>55315</x15:v>
            <x15:x in="0"/>
          </x15:c>
          <x15:c>
            <x15:v>16788.999999999927</x15:v>
            <x15:x in="0"/>
          </x15:c>
          <x15:c>
            <x15:v>3479.0000000000009</x15:v>
            <x15:x in="0"/>
          </x15:c>
          <x15:c>
            <x15:v>-0.17576689458130257</x15:v>
            <x15:x in="1"/>
          </x15:c>
        </x15:pivotRow>
        <x15:pivotRow count="4">
          <x15:c>
            <x15:v>55322</x15:v>
            <x15:x in="0"/>
          </x15:c>
          <x15:c>
            <x15:v>36037.999999999913</x15:v>
            <x15:x in="0"/>
          </x15:c>
          <x15:c>
            <x15:v>14629.000000000024</x15:v>
            <x15:x in="0"/>
          </x15:c>
          <x15:c>
            <x15:v>0.20432465599327254</x15:v>
            <x15:x in="1"/>
          </x15:c>
        </x15:pivotRow>
        <x15:pivotRow count="4">
          <x15:c>
            <x15:v>55354</x15:v>
            <x15:x in="0"/>
          </x15:c>
          <x15:c>
            <x15:v>18951.999999999975</x15:v>
            <x15:x in="0"/>
          </x15:c>
          <x15:c>
            <x15:v>7394.0000000000027</x15:v>
            <x15:x in="0"/>
          </x15:c>
          <x15:c>
            <x15:v>-0.1307400944801469</x15:v>
            <x15:x in="1"/>
          </x15:c>
        </x15:pivotRow>
        <x15:pivotRow count="4">
          <x15:c>
            <x15:v>55358</x15:v>
            <x15:x in="0"/>
          </x15:c>
          <x15:c>
            <x15:v>19486.999999999924</x15:v>
            <x15:x in="0"/>
          </x15:c>
          <x15:c>
            <x15:v>9504.9999999999909</x15:v>
            <x15:x in="0"/>
          </x15:c>
          <x15:c>
            <x15:v>7.8139935002854433E-3</x15:v>
            <x15:x in="1"/>
          </x15:c>
        </x15:pivotRow>
        <x15:pivotRow count="4">
          <x15:c>
            <x15:v>55279</x15:v>
            <x15:x in="0"/>
          </x15:c>
          <x15:c>
            <x15:v>32156.000000000033</x15:v>
            <x15:x in="0"/>
          </x15:c>
          <x15:c>
            <x15:v>14368.999999999989</x15:v>
            <x15:x in="0"/>
          </x15:c>
          <x15:c>
            <x15:v>0.19451810480369969</x15:v>
            <x15:x in="1"/>
          </x15:c>
        </x15:pivotRow>
        <x15:pivotRow count="4">
          <x15:c>
            <x15:v>55377</x15:v>
            <x15:x in="0"/>
          </x15:c>
          <x15:c>
            <x15:v>16375.999999999984</x15:v>
            <x15:x in="0"/>
          </x15:c>
          <x15:c>
            <x15:v>3095.9999999999964</x15:v>
            <x15:x in="0"/>
          </x15:c>
          <x15:c>
            <x15:v>-5.186020293122795E-2</x15:v>
            <x15:x in="1"/>
          </x15:c>
        </x15:pivotRow>
        <x15:pivotRow count="4">
          <x15:c>
            <x15:v>55325</x15:v>
            <x15:x in="0"/>
          </x15:c>
          <x15:c>
            <x15:v>22455.000000000007</x15:v>
            <x15:x in="0"/>
          </x15:c>
          <x15:c>
            <x15:v>5161.9999999999991</x15:v>
            <x15:x in="0"/>
          </x15:c>
          <x15:c>
            <x15:v>-4.6084055396874435E-3</x15:v>
            <x15:x in="1"/>
          </x15:c>
        </x15:pivotRow>
        <x15:pivotRow count="4">
          <x15:c>
            <x15:v>664009</x15:v>
            <x15:x in="0"/>
          </x15:c>
          <x15:c>
            <x15:v>290086.00000000058</x15:v>
            <x15:x in="0"/>
          </x15:c>
          <x15:c>
            <x15:v>91926.000000000044</x15:v>
            <x15:x in="0"/>
          </x15:c>
          <x15:c>
            <x15:v>3.4506937782480929E-2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A00C3-2A20-43C5-AB66-B0968B5C4372}" name="PivotChartTable41" cacheId="3010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chartFormat="5">
  <location ref="A1:D3" firstHeaderRow="0" firstDataRow="1" firstDataCol="1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">
        <item x="0"/>
      </items>
    </pivotField>
    <pivotField allDrilled="1" subtotalTop="0" showAll="0" dataSourceSort="1" defaultSubtotal="0" defaultAttributeDrillState="1"/>
  </pivotFields>
  <rowFields count="1">
    <field x="4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3" type="dateBetween" evalOrder="-1" id="11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"/>
        <x15:serverFormat format="0%;-0%;0%"/>
      </x15:pivotTableServerFormats>
    </ext>
    <ext xmlns:x15="http://schemas.microsoft.com/office/spreadsheetml/2010/11/main" uri="{44433962-1CF7-4059-B4EE-95C3D5FFCF73}">
      <x15:pivotTableData rowCount="2" columnCount="3" cacheId="2072437907">
        <x15:pivotRow count="3">
          <x15:c>
            <x15:v>96695532.491365016</x15:v>
            <x15:x in="0"/>
          </x15:c>
          <x15:c>
            <x15:v>96904900.000000209</x15:v>
            <x15:x in="0"/>
          </x15:c>
          <x15:c>
            <x15:v>0.99783945384976436</x15:v>
            <x15:x in="1"/>
          </x15:c>
        </x15:pivotRow>
        <x15:pivotRow count="3">
          <x15:c>
            <x15:v>96695532.491366148</x15:v>
            <x15:x in="0"/>
          </x15:c>
          <x15:c>
            <x15:v>96904900.000000119</x15:v>
            <x15:x in="0"/>
          </x15:c>
          <x15:c>
            <x15:v>0.99783945384976436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A00C3-2A20-43C5-AB66-B0968B5C4372}" name="PivotChartTable40" cacheId="3004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chartFormat="3">
  <location ref="A1:D6" firstHeaderRow="0" firstDataRow="1" firstDataCol="1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3" type="dateBetween" evalOrder="-1" id="11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"/>
        <x15:serverFormat format="0%;-0%;0%"/>
      </x15:pivotTableServerFormats>
    </ext>
    <ext xmlns:x15="http://schemas.microsoft.com/office/spreadsheetml/2010/11/main" uri="{44433962-1CF7-4059-B4EE-95C3D5FFCF73}">
      <x15:pivotTableData rowCount="5" columnCount="3" cacheId="795145984">
        <x15:pivotRow count="3">
          <x15:c>
            <x15:v>24718905.845026057</x15:v>
            <x15:x in="0"/>
          </x15:c>
          <x15:c>
            <x15:v>24648500</x15:v>
            <x15:x in="0"/>
          </x15:c>
          <x15:c>
            <x15:v>1.0028563947106743</x15:v>
            <x15:x in="1"/>
          </x15:c>
        </x15:pivotRow>
        <x15:pivotRow count="3">
          <x15:c>
            <x15:v>23487908.745271903</x15:v>
            <x15:x in="0"/>
          </x15:c>
          <x15:c>
            <x15:v>23336899.999999981</x15:v>
            <x15:x in="0"/>
          </x15:c>
          <x15:c>
            <x15:v>1.0064708142586172</x15:v>
            <x15:x in="1"/>
          </x15:c>
        </x15:pivotRow>
        <x15:pivotRow count="3">
          <x15:c>
            <x15:v>24826141.111812118</x15:v>
            <x15:x in="0"/>
          </x15:c>
          <x15:c>
            <x15:v>25084999.999999847</x15:v>
            <x15:x in="0"/>
          </x15:c>
          <x15:c>
            <x15:v>0.98968072999052303</x15:v>
            <x15:x in="1"/>
          </x15:c>
        </x15:pivotRow>
        <x15:pivotRow count="3">
          <x15:c>
            <x15:v>23662576.789256021</x15:v>
            <x15:x in="0"/>
          </x15:c>
          <x15:c>
            <x15:v>23834499.999999966</x15:v>
            <x15:x in="0"/>
          </x15:c>
          <x15:c>
            <x15:v>0.99278679180415175</x15:v>
            <x15:x in="1"/>
          </x15:c>
        </x15:pivotRow>
        <x15:pivotRow count="3">
          <x15:c>
            <x15:v>96695532.491366148</x15:v>
            <x15:x in="0"/>
          </x15:c>
          <x15:c>
            <x15:v>96904900.000000119</x15:v>
            <x15:x in="0"/>
          </x15:c>
          <x15:c>
            <x15:v>0.99783945384976436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A00C3-2A20-43C5-AB66-B0968B5C4372}" name="PivotChartTable39" cacheId="3001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chartFormat="1">
  <location ref="A1:D14" firstHeaderRow="0" firstDataRow="1" firstDataCol="1"/>
  <pivotFields count="6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4" type="dateBetween" evalOrder="-1" id="7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"/>
        <x15:serverFormat format="0%;-0%;0%"/>
      </x15:pivotTableServerFormats>
    </ext>
    <ext xmlns:x15="http://schemas.microsoft.com/office/spreadsheetml/2010/11/main" uri="{44433962-1CF7-4059-B4EE-95C3D5FFCF73}">
      <x15:pivotTableData rowCount="13" columnCount="3" cacheId="2121058336">
        <x15:pivotRow count="3">
          <x15:c>
            <x15:v>6041842.9990300201</x15:v>
            <x15:x in="0"/>
          </x15:c>
          <x15:c>
            <x15:v>6040500.0000000075</x15:v>
            <x15:x in="0"/>
          </x15:c>
          <x15:c>
            <x15:v>1.0002223324277812</x15:v>
            <x15:x in="1"/>
          </x15:c>
        </x15:pivotRow>
        <x15:pivotRow count="3">
          <x15:c>
            <x15:v>8318241.5487959934</x15:v>
            <x15:x in="0"/>
          </x15:c>
          <x15:c>
            <x15:v>8323400.000000013</x15:v>
            <x15:x in="0"/>
          </x15:c>
          <x15:c>
            <x15:v>0.99938024711007289</x15:v>
            <x15:x in="1"/>
          </x15:c>
        </x15:pivotRow>
        <x15:pivotRow count="3">
          <x15:c>
            <x15:v>10358821.297199991</x15:v>
            <x15:x in="0"/>
          </x15:c>
          <x15:c>
            <x15:v>10284600.000000047</x15:v>
            <x15:x in="0"/>
          </x15:c>
          <x15:c>
            <x15:v>1.0072167412636315</x15:v>
            <x15:x in="1"/>
          </x15:c>
        </x15:pivotRow>
        <x15:pivotRow count="3">
          <x15:c>
            <x15:v>6752932.1936249863</x15:v>
            <x15:x in="0"/>
          </x15:c>
          <x15:c>
            <x15:v>6664700.0000000214</x15:v>
            <x15:x in="0"/>
          </x15:c>
          <x15:c>
            <x15:v>1.0132387344704135</x15:v>
            <x15:x in="1"/>
          </x15:c>
        </x15:pivotRow>
        <x15:pivotRow count="3">
          <x15:c>
            <x15:v>11138786.07186698</x15:v>
            <x15:x in="0"/>
          </x15:c>
          <x15:c>
            <x15:v>11092499.999999978</x15:v>
            <x15:x in="0"/>
          </x15:c>
          <x15:c>
            <x15:v>1.0041727358004959</x15:v>
            <x15:x in="1"/>
          </x15:c>
        </x15:pivotRow>
        <x15:pivotRow count="3">
          <x15:c>
            <x15:v>5596190.479779995</x15:v>
            <x15:x in="0"/>
          </x15:c>
          <x15:c>
            <x15:v>5579700.0000000056</x15:v>
            <x15:x in="0"/>
          </x15:c>
          <x15:c>
            <x15:v>1.0029554420094251</x15:v>
            <x15:x in="1"/>
          </x15:c>
        </x15:pivotRow>
        <x15:pivotRow count="3">
          <x15:c>
            <x15:v>12013055.794402994</x15:v>
            <x15:x in="0"/>
          </x15:c>
          <x15:c>
            <x15:v>12248700.000000045</x15:v>
            <x15:x in="0"/>
          </x15:c>
          <x15:c>
            <x15:v>0.98076169670274804</x15:v>
            <x15:x in="1"/>
          </x15:c>
        </x15:pivotRow>
        <x15:pivotRow count="3">
          <x15:c>
            <x15:v>6317421.7604090059</x15:v>
            <x15:x in="0"/>
          </x15:c>
          <x15:c>
            <x15:v>6357999.9999999991</x15:v>
            <x15:x in="0"/>
          </x15:c>
          <x15:c>
            <x15:v>0.99361776665759782</x15:v>
            <x15:x in="1"/>
          </x15:c>
        </x15:pivotRow>
        <x15:pivotRow count="3">
          <x15:c>
            <x15:v>6495663.5570000131</x15:v>
            <x15:x in="0"/>
          </x15:c>
          <x15:c>
            <x15:v>6478300.0000000028</x15:v>
            <x15:x in="0"/>
          </x15:c>
          <x15:c>
            <x15:v>1.0026802644212232</x15:v>
            <x15:x in="1"/>
          </x15:c>
        </x15:pivotRow>
        <x15:pivotRow count="3">
          <x15:c>
            <x15:v>10718833.602283005</x15:v>
            <x15:x in="0"/>
          </x15:c>
          <x15:c>
            <x15:v>10558299.999999983</x15:v>
            <x15:x in="0"/>
          </x15:c>
          <x15:c>
            <x15:v>1.0152044933638011</x15:v>
            <x15:x in="1"/>
          </x15:c>
        </x15:pivotRow>
        <x15:pivotRow count="3">
          <x15:c>
            <x15:v>5458515.4980600057</x15:v>
            <x15:x in="0"/>
          </x15:c>
          <x15:c>
            <x15:v>5695200.0000000224</x15:v>
            <x15:x in="0"/>
          </x15:c>
          <x15:c>
            <x15:v>0.95844140645806719</x15:v>
            <x15:x in="1"/>
          </x15:c>
        </x15:pivotRow>
        <x15:pivotRow count="3">
          <x15:c>
            <x15:v>7485227.6889129942</x15:v>
            <x15:x in="0"/>
          </x15:c>
          <x15:c>
            <x15:v>7581000.0000000009</x15:v>
            <x15:x in="0"/>
          </x15:c>
          <x15:c>
            <x15:v>0.98736679711291298</x15:v>
            <x15:x in="1"/>
          </x15:c>
        </x15:pivotRow>
        <x15:pivotRow count="3">
          <x15:c>
            <x15:v>96695532.491366148</x15:v>
            <x15:x in="0"/>
          </x15:c>
          <x15:c>
            <x15:v>96904900.000000119</x15:v>
            <x15:x in="0"/>
          </x15:c>
          <x15:c>
            <x15:v>0.99783945384976436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A8E7B-AF06-4D30-9DFD-999896D089CC}" name="PivotChartTable23" cacheId="2773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chartFormat="1">
  <location ref="A1:C3" firstHeaderRow="0" firstDataRow="1" firstDataCol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3" type="dateBetween" evalOrder="-1" id="4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%;-0.0%;0.0%"/>
      </x15:pivotTableServerFormats>
    </ext>
    <ext xmlns:x15="http://schemas.microsoft.com/office/spreadsheetml/2010/11/main" uri="{44433962-1CF7-4059-B4EE-95C3D5FFCF73}">
      <x15:pivotTableData rowCount="2" columnCount="2" cacheId="552776032">
        <x15:pivotRow count="2">
          <x15:c>
            <x15:v>0.44541096961508636</x15:v>
            <x15:x in="0"/>
          </x15:c>
          <x15:c>
            <x15:v>-3.5311297851459089E-2</x15:v>
            <x15:x in="0"/>
          </x15:c>
        </x15:pivotRow>
        <x15:pivotRow count="2">
          <x15:c>
            <x15:v>0.4454109696151311</x15:v>
            <x15:x in="0"/>
          </x15:c>
          <x15:c>
            <x15:v>-3.531129785146131E-2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5B661-48E6-47FC-B0F9-C769303BF0EB}" name="PivotChartTable22" cacheId="2767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10">
  <location ref="A1:C6" firstHeaderRow="0" firstDataRow="1" firstDataCol="1"/>
  <pivotFields count="9"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chartFormats count="2">
    <chartFormat chart="9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multipleItemSelectionAllowed="1" dragToData="1">
      <members count="1" level="1">
        <member name="[Calendar].[Рік].&amp;[201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0" type="dateBetween" evalOrder="-1" id="29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%;-0.0%;0.0%"/>
      </x15:pivotTableServerFormats>
    </ext>
    <ext xmlns:x15="http://schemas.microsoft.com/office/spreadsheetml/2010/11/main" uri="{44433962-1CF7-4059-B4EE-95C3D5FFCF73}">
      <x15:pivotTableData rowCount="5" columnCount="2" cacheId="1951896629">
        <x15:pivotRow count="2">
          <x15:c>
            <x15:v>0.4622049546263382</x15:v>
            <x15:x in="0"/>
          </x15:c>
          <x15:c>
            <x15:v>-2.6822405928008664E-2</x15:v>
            <x15:x in="0"/>
          </x15:c>
        </x15:pivotRow>
        <x15:pivotRow count="2">
          <x15:c>
            <x15:v>0.4468748468077674</x15:v>
            <x15:x in="0"/>
          </x15:c>
          <x15:c>
            <x15:v>-2.7884756908835129E-2</x15:v>
            <x15:x in="0"/>
          </x15:c>
        </x15:pivotRow>
        <x15:pivotRow count="2">
          <x15:c>
            <x15:v>0.43819546291581957</x15:v>
            <x15:x in="0"/>
          </x15:c>
          <x15:c>
            <x15:v>-5.232342108446647E-2</x15:v>
            <x15:x in="0"/>
          </x15:c>
        </x15:pivotRow>
        <x15:pivotRow count="2">
          <x15:c>
            <x15:v>0.4343113659962296</x15:v>
            <x15:x in="0"/>
          </x15:c>
          <x15:c>
            <x15:v>-3.493850078231292E-2</x15:v>
            <x15:x in="0"/>
          </x15:c>
        </x15:pivotRow>
        <x15:pivotRow count="2">
          <x15:c>
            <x15:v>0.4454109696151311</x15:v>
            <x15:x in="0"/>
          </x15:c>
          <x15:c>
            <x15:v>-3.531129785146131E-2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5B661-48E6-47FC-B0F9-C769303BF0EB}" name="PivotChartTable21" cacheId="2764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8">
  <location ref="A1:C14" firstHeaderRow="0" firstDataRow="1" firstDataCol="1"/>
  <pivotFields count="9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chartFormats count="2">
    <chartFormat chart="7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multipleItemSelectionAllowed="1" dragToData="1">
      <members count="1" level="1">
        <member name="[Calendar].[Рік].&amp;[201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1" type="dateBetween" evalOrder="-1" id="29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%;-0.0%;0.0%"/>
      </x15:pivotTableServerFormats>
    </ext>
    <ext xmlns:x15="http://schemas.microsoft.com/office/spreadsheetml/2010/11/main" uri="{44433962-1CF7-4059-B4EE-95C3D5FFCF73}">
      <x15:pivotTableData rowCount="13" columnCount="2" cacheId="1288019217">
        <x15:pivotRow count="2">
          <x15:c>
            <x15:v>0.51320429885864138</x15:v>
            <x15:x in="0"/>
          </x15:c>
          <x15:c>
            <x15:v>1.9532484090719671E-2</x15:v>
            <x15:x in="0"/>
          </x15:c>
        </x15:pivotRow>
        <x15:pivotRow count="2">
          <x15:c>
            <x15:v>0.52413577635443753</x15:v>
            <x15:x in="0"/>
          </x15:c>
          <x15:c>
            <x15:v>2.3526712650019488E-2</x15:v>
            <x15:x in="0"/>
          </x15:c>
        </x15:pivotRow>
        <x15:pivotRow count="2">
          <x15:c>
            <x15:v>0.38955030528574308</x15:v>
            <x15:x in="0"/>
          </x15:c>
          <x15:c>
            <x15:v>-8.9389397749389088E-2</x15:v>
            <x15:x in="0"/>
          </x15:c>
        </x15:pivotRow>
        <x15:pivotRow count="2">
          <x15:c>
            <x15:v>0.52423134572473351</x15:v>
            <x15:x in="0"/>
          </x15:c>
          <x15:c>
            <x15:v>4.6464316355451007E-2</x15:v>
            <x15:x in="0"/>
          </x15:c>
        </x15:pivotRow>
        <x15:pivotRow count="2">
          <x15:c>
            <x15:v>0.36386852417189142</x15:v>
            <x15:x in="0"/>
          </x15:c>
          <x15:c>
            <x15:v>-0.11075749796929313</x15:v>
            <x15:x in="0"/>
          </x15:c>
        </x15:pivotRow>
        <x15:pivotRow count="2">
          <x15:c>
            <x15:v>0.53906076413756998</x15:v>
            <x15:x in="0"/>
          </x15:c>
          <x15:c>
            <x15:v>6.6791581805221711E-2</x15:v>
            <x15:x in="0"/>
          </x15:c>
        </x15:pivotRow>
        <x15:pivotRow count="2">
          <x15:c>
            <x15:v>0.37346669449720199</x15:v>
            <x15:x in="0"/>
          </x15:c>
          <x15:c>
            <x15:v>-0.12341201446502681</x15:v>
            <x15:x in="0"/>
          </x15:c>
        </x15:pivotRow>
        <x15:pivotRow count="2">
          <x15:c>
            <x15:v>0.54227493636575153</x15:v>
            <x15:x in="0"/>
          </x15:c>
          <x15:c>
            <x15:v>5.224110717932684E-2</x15:v>
            <x15:x in="0"/>
          </x15:c>
        </x15:pivotRow>
        <x15:pivotRow count="2">
          <x15:c>
            <x15:v>0.46983480769331926</x15:v>
            <x15:x in="0"/>
          </x15:c>
          <x15:c>
            <x15:v>-1.3751594009457302E-2</x15:v>
            <x15:x in="0"/>
          </x15:c>
        </x15:pivotRow>
        <x15:pivotRow count="2">
          <x15:c>
            <x15:v>0.38812569886143145</x15:v>
            <x15:x in="0"/>
          </x15:c>
          <x15:c>
            <x15:v>-8.5578175960290825E-2</x15:v>
            <x15:x in="0"/>
          </x15:c>
        </x15:pivotRow>
        <x15:pivotRow count="2">
          <x15:c>
            <x15:v>0.45948563291074812</x15:v>
            <x15:x in="0"/>
          </x15:c>
          <x15:c>
            <x15:v>-8.9884870972765651E-3</x15:v>
            <x15:x in="0"/>
          </x15:c>
        </x15:pivotRow>
        <x15:pivotRow count="2">
          <x15:c>
            <x15:v>0.48643616800950151</x15:v>
            <x15:x in="0"/>
          </x15:c>
          <x15:c>
            <x15:v>2.0722627295488572E-2</x15:v>
            <x15:x in="0"/>
          </x15:c>
        </x15:pivotRow>
        <x15:pivotRow count="2">
          <x15:c>
            <x15:v>0.4454109696151311</x15:v>
            <x15:x in="0"/>
          </x15:c>
          <x15:c>
            <x15:v>-3.531129785146131E-2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D2D58-AA57-49AD-B92D-34C803574AC2}" name="PivotChartTable20" cacheId="2776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chartFormat="1">
  <location ref="A1:C3" firstHeaderRow="0" firstDataRow="1" firstDataCol="1"/>
  <pivotFields count="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3" type="dateBetween" evalOrder="-1" id="5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%;-0.0%;0.0%"/>
      </x15:pivotTableServerFormats>
    </ext>
    <ext xmlns:x15="http://schemas.microsoft.com/office/spreadsheetml/2010/11/main" uri="{44433962-1CF7-4059-B4EE-95C3D5FFCF73}">
      <x15:pivotTableData rowCount="2" columnCount="2" cacheId="2015006707">
        <x15:pivotRow count="2">
          <x15:c>
            <x15:v>0.31780135001593035</x15:v>
            <x15:x in="0"/>
          </x15:c>
          <x15:c>
            <x15:v>9.030366718005664E-2</x15:v>
            <x15:x in="0"/>
          </x15:c>
        </x15:pivotRow>
        <x15:pivotRow count="2">
          <x15:c>
            <x15:v>0.31780135001592236</x15:v>
            <x15:x in="0"/>
          </x15:c>
          <x15:c>
            <x15:v>9.0303667180056196E-2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5B661-48E6-47FC-B0F9-C769303BF0EB}" name="PivotChartTable14" cacheId="2761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8">
  <location ref="A1:C6" firstHeaderRow="0" firstDataRow="1" firstDataCol="1"/>
  <pivotFields count="9"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3" subtotal="count" baseField="0" baseItem="0"/>
  </dataFields>
  <chartFormats count="6">
    <chartFormat chart="5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3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multipleItemSelectionAllowed="1" dragToData="1">
      <members count="1" level="1">
        <member name="[Calendar].[Рік].&amp;[201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0" type="dateBetween" evalOrder="-1" id="29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%;-0.0%;0.0%"/>
      </x15:pivotTableServerFormats>
    </ext>
    <ext xmlns:x15="http://schemas.microsoft.com/office/spreadsheetml/2010/11/main" uri="{44433962-1CF7-4059-B4EE-95C3D5FFCF73}">
      <x15:pivotTableData rowCount="5" columnCount="2" cacheId="1626361623">
        <x15:pivotRow count="2">
          <x15:c>
            <x15:v>0.39380933623436387</x15:v>
            <x15:x in="0"/>
          </x15:c>
          <x15:c>
            <x15:v>0.20453350598435377</x15:v>
            <x15:x in="0"/>
          </x15:c>
        </x15:pivotRow>
        <x15:pivotRow count="2">
          <x15:c>
            <x15:v>0.37503851491055917</x15:v>
            <x15:x in="0"/>
          </x15:c>
          <x15:c>
            <x15:v>0.12250345935700385</x15:v>
            <x15:x in="0"/>
          </x15:c>
        </x15:pivotRow>
        <x15:pivotRow count="2">
          <x15:c>
            <x15:v>0.23664772640288725</x15:v>
            <x15:x in="0"/>
          </x15:c>
          <x15:c>
            <x15:v>1.1428005325189672E-2</x15:v>
            <x15:x in="0"/>
          </x15:c>
        </x15:pivotRow>
        <x15:pivotRow count="2">
          <x15:c>
            <x15:v>0.23318062167255682</x15:v>
            <x15:x in="0"/>
          </x15:c>
          <x15:c>
            <x15:v>-1.043836584924962E-4</x15:v>
            <x15:x in="0"/>
          </x15:c>
        </x15:pivotRow>
        <x15:pivotRow count="2">
          <x15:c>
            <x15:v>0.31780135001592236</x15:v>
            <x15:x in="0"/>
          </x15:c>
          <x15:c>
            <x15:v>9.0303667180056196E-2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5B661-48E6-47FC-B0F9-C769303BF0EB}" name="PivotChartTable13" cacheId="2758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6">
  <location ref="A1:C14" firstHeaderRow="0" firstDataRow="1" firstDataCol="1"/>
  <pivotFields count="9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chartFormats count="2">
    <chartFormat chart="5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multipleItemSelectionAllowed="1" dragToData="1">
      <members count="1" level="1">
        <member name="[Calendar].[Рік].&amp;[201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1" type="dateBetween" evalOrder="-1" id="29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%;-0.0%;0.0%"/>
      </x15:pivotTableServerFormats>
    </ext>
    <ext xmlns:x15="http://schemas.microsoft.com/office/spreadsheetml/2010/11/main" uri="{44433962-1CF7-4059-B4EE-95C3D5FFCF73}">
      <x15:pivotTableData rowCount="13" columnCount="2" cacheId="151222677">
        <x15:pivotRow count="2">
          <x15:c>
            <x15:v>0.19100589970060011</x15:v>
            <x15:x in="0"/>
          </x15:c>
          <x15:c>
            <x15:v>4.2473088352823762E-2</x15:v>
            <x15:x in="0"/>
          </x15:c>
        </x15:pivotRow>
        <x15:pivotRow count="2">
          <x15:c>
            <x15:v>0.20589731105086259</x15:v>
            <x15:x in="0"/>
          </x15:c>
          <x15:c>
            <x15:v>1.2081157056466979E-2</x15:v>
            <x15:x in="0"/>
          </x15:c>
        </x15:pivotRow>
        <x15:pivotRow count="2">
          <x15:c>
            <x15:v>0.54634390864113536</x15:v>
            <x15:x in="0"/>
          </x15:c>
          <x15:c>
            <x15:v>0.34222376966233625</x15:v>
            <x15:x in="0"/>
          </x15:c>
        </x15:pivotRow>
        <x15:pivotRow count="2">
          <x15:c>
            <x15:v>0.33533261866272596</x15:v>
            <x15:x in="0"/>
          </x15:c>
          <x15:c>
            <x15:v>0.12686434413227093</x15:v>
            <x15:x in="0"/>
          </x15:c>
        </x15:pivotRow>
        <x15:pivotRow count="2">
          <x15:c>
            <x15:v>0.29351659980133982</x15:v>
            <x15:x in="0"/>
          </x15:c>
          <x15:c>
            <x15:v>5.0719154587217902E-2</x15:v>
            <x15:x in="0"/>
          </x15:c>
        </x15:pivotRow>
        <x15:pivotRow count="2">
          <x15:c>
            <x15:v>0.51991150065529546</x15:v>
            <x15:x in="0"/>
          </x15:c>
          <x15:c>
            <x15:v>0.22372784650445193</x15:v>
            <x15:x in="0"/>
          </x15:c>
        </x15:pivotRow>
        <x15:pivotRow count="2">
          <x15:c>
            <x15:v>0.27662044310612827</x15:v>
            <x15:x in="0"/>
          </x15:c>
          <x15:c>
            <x15:v>1.2587756397010263E-2</x15:v>
            <x15:x in="0"/>
          </x15:c>
        </x15:pivotRow>
        <x15:pivotRow count="2">
          <x15:c>
            <x15:v>0.17116489799409504</x15:v>
            <x15:x in="0"/>
          </x15:c>
          <x15:c>
            <x15:v>-3.6853902050083459E-2</x15:v>
            <x15:x in="0"/>
          </x15:c>
        </x15:pivotRow>
        <x15:pivotRow count="2">
          <x15:c>
            <x15:v>0.2167881808710122</x15:v>
            <x15:x in="0"/>
          </x15:c>
          <x15:c>
            <x15:v>2.0087381821197348E-2</x15:v>
            <x15:x in="0"/>
          </x15:c>
        </x15:pivotRow>
        <x15:pivotRow count="2">
          <x15:c>
            <x15:v>0.23857589657975367</x15:v>
            <x15:x in="0"/>
          </x15:c>
          <x15:c>
            <x15:v>-2.7448185868951452E-2</x15:v>
            <x15:x in="0"/>
          </x15:c>
        </x15:pivotRow>
        <x15:pivotRow count="2">
          <x15:c>
            <x15:v>0.25726843494922663</x15:v>
            <x15:x in="0"/>
          </x15:c>
          <x15:c>
            <x15:v>8.8263547063204828E-3</x15:v>
            <x15:x in="0"/>
          </x15:c>
        </x15:pivotRow>
        <x15:pivotRow count="2">
          <x15:c>
            <x15:v>0.20635788312207359</x15:v>
            <x15:x in="0"/>
          </x15:c>
          <x15:c>
            <x15:v>1.9697865786310775E-2</x15:v>
            <x15:x in="0"/>
          </x15:c>
        </x15:pivotRow>
        <x15:pivotRow count="2">
          <x15:c>
            <x15:v>0.31780135001592236</x15:v>
            <x15:x in="0"/>
          </x15:c>
          <x15:c>
            <x15:v>9.0303667180056196E-2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2001F-8F01-4C4B-B084-A9046DE531E8}" name="PivotChartTable12" cacheId="2770" applyNumberFormats="0" applyBorderFormats="0" applyFontFormats="0" applyPatternFormats="0" applyAlignmentFormats="0" applyWidthHeightFormats="1" dataCaption="Значення" updatedVersion="7" minRefreshableVersion="5" useAutoFormatting="1" itemPrintTitles="1" createdVersion="7" indent="0" outline="1" outlineData="1" multipleFieldFilters="0" chartFormat="1">
  <location ref="A1:C3" firstHeaderRow="0" firstDataRow="1" firstDataCol="1"/>
  <pivotFields count="8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3" type="dateBetween" evalOrder="-1" id="8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"/>
        <x15:serverFormat format="0.0%;-0.0%;0.0%"/>
      </x15:pivotTableServerFormats>
    </ext>
    <ext xmlns:x15="http://schemas.microsoft.com/office/spreadsheetml/2010/11/main" uri="{44433962-1CF7-4059-B4EE-95C3D5FFCF73}">
      <x15:pivotTableData rowCount="2" columnCount="2" cacheId="2024671902">
        <x15:pivotRow count="2">
          <x15:c>
            <x15:v>6300455</x15:v>
            <x15:x in="0"/>
          </x15:c>
          <x15:c>
            <x15:v>-7.4150195934729046E-3</x15:v>
            <x15:x in="1"/>
          </x15:c>
        </x15:pivotRow>
        <x15:pivotRow count="2">
          <x15:c>
            <x15:v>6300455</x15:v>
            <x15:x in="0"/>
          </x15:c>
          <x15:c>
            <x15:v>-7.4150195934729046E-3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alenda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5B661-48E6-47FC-B0F9-C769303BF0EB}" name="PivotChartTable17" cacheId="2755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2">
  <location ref="A1:C14" firstHeaderRow="0" firstDataRow="1" firstDataCol="1"/>
  <pivotFields count="9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4" subtotal="count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multipleItemSelectionAllowed="1" dragToData="1">
      <members count="1" level="1">
        <member name="[Calendar].[Рік].&amp;[201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2" type="dateBetween" evalOrder="-1" id="29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"/>
        <x15:serverFormat format="#,0.0%;-#,0.0%;#,0.0%"/>
      </x15:pivotTableServerFormats>
    </ext>
    <ext xmlns:x15="http://schemas.microsoft.com/office/spreadsheetml/2010/11/main" uri="{44433962-1CF7-4059-B4EE-95C3D5FFCF73}">
      <x15:pivotTableData rowCount="13" columnCount="2" cacheId="1093718929">
        <x15:pivotRow count="2">
          <x15:c>
            <x15:v>6041842.9990300201</x15:v>
            <x15:x in="0"/>
          </x15:c>
          <x15:c>
            <x15:v>0.20208020075502375</x15:v>
            <x15:x in="1"/>
          </x15:c>
        </x15:pivotRow>
        <x15:pivotRow count="2">
          <x15:c>
            <x15:v>8318241.5487959934</x15:v>
            <x15:x in="0"/>
          </x15:c>
          <x15:c>
            <x15:v>0.124552824482697</x15:v>
            <x15:x in="1"/>
          </x15:c>
        </x15:pivotRow>
        <x15:pivotRow count="2">
          <x15:c>
            <x15:v>10358821.297199991</x15:v>
            <x15:x in="0"/>
          </x15:c>
          <x15:c>
            <x15:v>-2.8353175165299338E-2</x15:v>
            <x15:x in="1"/>
          </x15:c>
        </x15:pivotRow>
        <x15:pivotRow count="2">
          <x15:c>
            <x15:v>6752932.1936249863</x15:v>
            <x15:x in="0"/>
          </x15:c>
          <x15:c>
            <x15:v>-0.23745746452879091</x15:v>
            <x15:x in="1"/>
          </x15:c>
        </x15:pivotRow>
        <x15:pivotRow count="2">
          <x15:c>
            <x15:v>11138786.07186698</x15:v>
            <x15:x in="0"/>
          </x15:c>
          <x15:c>
            <x15:v>7.457048333855365E-2</x15:v>
            <x15:x in="1"/>
          </x15:c>
        </x15:pivotRow>
        <x15:pivotRow count="2">
          <x15:c>
            <x15:v>5596190.479779995</x15:v>
            <x15:x in="0"/>
          </x15:c>
          <x15:c>
            <x15:v>-0.44588611332271844</x15:v>
            <x15:x in="1"/>
          </x15:c>
        </x15:pivotRow>
        <x15:pivotRow count="2">
          <x15:c>
            <x15:v>12013055.794402994</x15:v>
            <x15:x in="0"/>
          </x15:c>
          <x15:c>
            <x15:v>0.23408117421122143</x15:v>
            <x15:x in="1"/>
          </x15:c>
        </x15:pivotRow>
        <x15:pivotRow count="2">
          <x15:c>
            <x15:v>6317421.7604090059</x15:v>
            <x15:x in="0"/>
          </x15:c>
          <x15:c>
            <x15:v>-0.38945308298726111</x15:v>
            <x15:x in="1"/>
          </x15:c>
        </x15:pivotRow>
        <x15:pivotRow count="2">
          <x15:c>
            <x15:v>6495663.5570000131</x15:v>
            <x15:x in="0"/>
          </x15:c>
          <x15:c>
            <x15:v>-0.20104110502609918</x15:v>
            <x15:x in="1"/>
          </x15:c>
        </x15:pivotRow>
        <x15:pivotRow count="2">
          <x15:c>
            <x15:v>10718833.602283005</x15:v>
            <x15:x in="0"/>
          </x15:c>
          <x15:c>
            <x15:v>0.24160516223330242</x15:v>
            <x15:x in="1"/>
          </x15:c>
        </x15:pivotRow>
        <x15:pivotRow count="2">
          <x15:c>
            <x15:v>5458515.4980600057</x15:v>
            <x15:x in="0"/>
          </x15:c>
          <x15:c>
            <x15:v>-0.2395570160540903</x15:v>
            <x15:x in="1"/>
          </x15:c>
        </x15:pivotRow>
        <x15:pivotRow count="2">
          <x15:c>
            <x15:v>7485227.6889129942</x15:v>
            <x15:x in="0"/>
          </x15:c>
          <x15:c>
            <x15:v>-0.19014881422619534</x15:v>
            <x15:x in="1"/>
          </x15:c>
        </x15:pivotRow>
        <x15:pivotRow count="2">
          <x15:c>
            <x15:v>96695532.491366148</x15:v>
            <x15:x in="0"/>
          </x15:c>
          <x15:c>
            <x15:v>-8.4935373174085504E-2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D730D-725D-452C-82E5-0238EEE0B0D2}" name="PivotChartTable8" cacheId="2855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3">
  <location ref="A1:B8" firstHeaderRow="1" firstDataRow="1" firstDataCol="1"/>
  <pivotFields count="7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1" subtotal="count" baseField="0" baseItem="0"/>
  </dataField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2" type="dateBetween" evalOrder="-1" id="23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7" columnCount="1" cacheId="1225316819">
        <x15:pivotRow count="1">
          <x15:c>
            <x15:v>18.174253834876819</x15:v>
            <x15:x in="0"/>
          </x15:c>
        </x15:pivotRow>
        <x15:pivotRow count="1">
          <x15:c>
            <x15:v>4.6509085197957365</x15:v>
            <x15:x in="0"/>
          </x15:c>
        </x15:pivotRow>
        <x15:pivotRow count="1">
          <x15:c>
            <x15:v>20.648456743831282</x15:v>
            <x15:x in="0"/>
          </x15:c>
        </x15:pivotRow>
        <x15:pivotRow count="1">
          <x15:c>
            <x15:v>6.00590306647078</x15:v>
            <x15:x in="0"/>
          </x15:c>
        </x15:pivotRow>
        <x15:pivotRow count="1">
          <x15:c>
            <x15:v>14.71591872252386</x15:v>
            <x15:x in="0"/>
          </x15:c>
        </x15:pivotRow>
        <x15:pivotRow count="1">
          <x15:c>
            <x15:v>21.734063176797154</x15:v>
            <x15:x in="0"/>
          </x15:c>
        </x15:pivotRow>
        <x15:pivotRow count="1">
          <x15:c>
            <x15:v>16.11938280539664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ustomer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D730D-725D-452C-82E5-0238EEE0B0D2}" name="PivotChartTable7" cacheId="2852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5">
  <location ref="A1:B5" firstHeaderRow="1" firstDataRow="1" firstDataCol="1"/>
  <pivotFields count="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chartFormats count="1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2" type="dateBetween" evalOrder="-1" id="25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547300734">
        <x15:pivotRow count="1">
          <x15:c>
            <x15:v>17.940685909318439</x15:v>
            <x15:x in="0"/>
          </x15:c>
        </x15:pivotRow>
        <x15:pivotRow count="1">
          <x15:c>
            <x15:v>16.715145326832111</x15:v>
            <x15:x in="0"/>
          </x15:c>
        </x15:pivotRow>
        <x15:pivotRow count="1">
          <x15:c>
            <x15:v>15.758474080221786</x15:v>
            <x15:x in="0"/>
          </x15:c>
        </x15:pivotRow>
        <x15:pivotRow count="1">
          <x15:c>
            <x15:v>16.11938280539664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ustomers]"/>
        <x15:activeTabTopLevelEntity name="[Calendar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D730D-725D-452C-82E5-0238EEE0B0D2}" name="PivotChartTable6" cacheId="2849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3">
  <location ref="A1:B5" firstHeaderRow="1" firstDataRow="1" firstDataCol="1"/>
  <pivotFields count="7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2" type="dateBetween" evalOrder="-1" id="25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%;-0.0%;0.0%"/>
      </x15:pivotTableServerFormats>
    </ext>
    <ext xmlns:x15="http://schemas.microsoft.com/office/spreadsheetml/2010/11/main" uri="{44433962-1CF7-4059-B4EE-95C3D5FFCF73}">
      <x15:pivotTableData rowCount="4" columnCount="1" cacheId="1361299026">
        <x15:pivotRow count="1">
          <x15:c>
            <x15:v>0.46802934140224861</x15:v>
            <x15:x in="0"/>
          </x15:c>
        </x15:pivotRow>
        <x15:pivotRow count="1">
          <x15:c>
            <x15:v>0.46839679482853863</x15:v>
            <x15:x in="0"/>
          </x15:c>
        </x15:pivotRow>
        <x15:pivotRow count="1">
          <x15:c>
            <x15:v>0.43819436751916907</x15:v>
            <x15:x in="0"/>
          </x15:c>
        </x15:pivotRow>
        <x15:pivotRow count="1">
          <x15:c>
            <x15:v>0.4454109696151311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ustomers]"/>
        <x15:activeTabTopLevelEntity name="[Calendar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D730D-725D-452C-82E5-0238EEE0B0D2}" name="PivotChartTable5" cacheId="2861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1">
  <location ref="A1:B8" firstHeaderRow="1" firstDataRow="1" firstDataCol="1"/>
  <pivotFields count="7"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2" type="dateBetween" evalOrder="-1" id="22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%;-0.0%;0.0%"/>
      </x15:pivotTableServerFormats>
    </ext>
    <ext xmlns:x15="http://schemas.microsoft.com/office/spreadsheetml/2010/11/main" uri="{44433962-1CF7-4059-B4EE-95C3D5FFCF73}">
      <x15:pivotTableData rowCount="7" columnCount="1" cacheId="1865261419">
        <x15:pivotRow count="1">
          <x15:c>
            <x15:v>0.50678478518935111</x15:v>
            <x15:x in="0"/>
          </x15:c>
        </x15:pivotRow>
        <x15:pivotRow count="1">
          <x15:c>
            <x15:v>0.30084879399078984</x15:v>
            <x15:x in="0"/>
          </x15:c>
        </x15:pivotRow>
        <x15:pivotRow count="1">
          <x15:c>
            <x15:v>0.4820153079893898</x15:v>
            <x15:x in="0"/>
          </x15:c>
        </x15:pivotRow>
        <x15:pivotRow count="1">
          <x15:c>
            <x15:v>0.39338894151402604</x15:v>
            <x15:x in="0"/>
          </x15:c>
        </x15:pivotRow>
        <x15:pivotRow count="1">
          <x15:c>
            <x15:v>0.44520068317498973</x15:v>
            <x15:x in="0"/>
          </x15:c>
        </x15:pivotRow>
        <x15:pivotRow count="1">
          <x15:c>
            <x15:v>0.48625608285856725</x15:v>
            <x15:x in="0"/>
          </x15:c>
        </x15:pivotRow>
        <x15:pivotRow count="1">
          <x15:c>
            <x15:v>0.4454109696151311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ustomer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59996-72E1-4970-A54D-E952BC077311}" name="PivotChartTable4" cacheId="2858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1">
  <location ref="A1:D14" firstHeaderRow="0" firstDataRow="1" firstDataCol="1"/>
  <pivotFields count="10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4" type="dateBetween" evalOrder="-1" id="27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%;-0.0%;0.0%"/>
        <x15:serverFormat format="#,0"/>
      </x15:pivotTableServerFormats>
    </ext>
    <ext xmlns:x15="http://schemas.microsoft.com/office/spreadsheetml/2010/11/main" uri="{44433962-1CF7-4059-B4EE-95C3D5FFCF73}">
      <x15:pivotTableData rowCount="13" columnCount="3" cacheId="1376598188">
        <x15:pivotRow count="3">
          <x15:c>
            <x15:v>0.51320429885864138</x15:v>
            <x15:x in="0"/>
          </x15:c>
          <x15:c>
            <x15:v>2049095.2890300043</x15:v>
            <x15:x in="1"/>
          </x15:c>
          <x15:c>
            <x15:v>1387804.5128524723</x15:v>
            <x15:x in="1"/>
          </x15:c>
        </x15:pivotRow>
        <x15:pivotRow count="3">
          <x15:c>
            <x15:v>0.52413577635443753</x15:v>
            <x15:x in="0"/>
          </x15:c>
          <x15:c>
            <x15:v>2860564.0387960002</x15:v>
            <x15:x in="1"/>
          </x15:c>
          <x15:c>
            <x15:v>1839025.6931423391</x15:v>
            <x15:x in="1"/>
          </x15:c>
        </x15:pivotRow>
        <x15:pivotRow count="3">
          <x15:c>
            <x15:v>0.38955030528574308</x15:v>
            <x15:x in="0"/>
          </x15:c>
          <x15:c>
            <x15:v>2904020.0872000167</x15:v>
            <x15:x in="1"/>
          </x15:c>
          <x15:c>
            <x15:v>1719740.3101079953</x15:v>
            <x15:x in="1"/>
          </x15:c>
        </x15:pivotRow>
        <x15:pivotRow count="3">
          <x15:c>
            <x15:v>0.52423134572473351</x15:v>
            <x15:x in="0"/>
          </x15:c>
          <x15:c>
            <x15:v>2322546.8636250068</x15:v>
            <x15:x in="1"/>
          </x15:c>
          <x15:c>
            <x15:v>1672565.2214696647</x15:v>
            <x15:x in="1"/>
          </x15:c>
        </x15:pivotRow>
        <x15:pivotRow count="3">
          <x15:c>
            <x15:v>0.36386852417189142</x15:v>
            <x15:x in="0"/>
          </x15:c>
          <x15:c>
            <x15:v>2971733.4018669985</x15:v>
            <x15:x in="1"/>
          </x15:c>
          <x15:c>
            <x15:v>1663475.610398747</x15:v>
            <x15:x in="1"/>
          </x15:c>
        </x15:pivotRow>
        <x15:pivotRow count="3">
          <x15:c>
            <x15:v>0.53906076413756998</x15:v>
            <x15:x in="0"/>
          </x15:c>
          <x15:c>
            <x15:v>1960082.919779995</x15:v>
            <x15:x in="1"/>
          </x15:c>
          <x15:c>
            <x15:v>1821288.2704451275</x15:v>
            <x15:x in="1"/>
          </x15:c>
        </x15:pivotRow>
        <x15:pivotRow count="3">
          <x15:c>
            <x15:v>0.37346669449720199</x15:v>
            <x15:x in="0"/>
          </x15:c>
          <x15:c>
            <x15:v>3266534.4244030267</x15:v>
            <x15:x in="1"/>
          </x15:c>
          <x15:c>
            <x15:v>1474474.536966078</x15:v>
            <x15:x in="1"/>
          </x15:c>
        </x15:pivotRow>
        <x15:pivotRow count="3">
          <x15:c>
            <x15:v>0.54227493636575153</x15:v>
            <x15:x in="0"/>
          </x15:c>
          <x15:c>
            <x15:v>2221250.8304089964</x15:v>
            <x15:x in="1"/>
          </x15:c>
          <x15:c>
            <x15:v>1494562.2087749764</x15:v>
            <x15:x in="1"/>
          </x15:c>
        </x15:pivotRow>
        <x15:pivotRow count="3">
          <x15:c>
            <x15:v>0.46983480769331926</x15:v>
            <x15:x in="0"/>
          </x15:c>
          <x15:c>
            <x15:v>2076348.1870000586</x15:v>
            <x15:x in="1"/>
          </x15:c>
          <x15:c>
            <x15:v>1382194.8260119837</x15:v>
            <x15:x in="1"/>
          </x15:c>
        </x15:pivotRow>
        <x15:pivotRow count="3">
          <x15:c>
            <x15:v>0.38812569886143145</x15:v>
            <x15:x in="0"/>
          </x15:c>
          <x15:c>
            <x15:v>2997030.3022830067</x15:v>
            <x15:x in="1"/>
          </x15:c>
          <x15:c>
            <x15:v>1466844.5451612526</x15:v>
            <x15:x in="1"/>
          </x15:c>
        </x15:pivotRow>
        <x15:pivotRow count="3">
          <x15:c>
            <x15:v>0.45948563291074812</x15:v>
            <x15:x in="0"/>
          </x15:c>
          <x15:c>
            <x15:v>1718488.6180600091</x15:v>
            <x15:x in="1"/>
          </x15:c>
          <x15:c>
            <x15:v>1674428.700119724</x15:v>
            <x15:x in="1"/>
          </x15:c>
        </x15:pivotRow>
        <x15:pivotRow count="3">
          <x15:c>
            <x15:v>0.48643616800950151</x15:v>
            <x15:x in="0"/>
          </x15:c>
          <x15:c>
            <x15:v>2449540.418913017</x15:v>
            <x15:x in="1"/>
          </x15:c>
          <x15:c>
            <x15:v>1784653.9925280453</x15:v>
            <x15:x in="1"/>
          </x15:c>
        </x15:pivotRow>
        <x15:pivotRow count="3">
          <x15:c>
            <x15:v>0.4454109696151311</x15:v>
            <x15:x in="0"/>
          </x15:c>
          <x15:c>
            <x15:v>29797235.381366201</x15:v>
            <x15:x in="1"/>
          </x15:c>
          <x15:c>
            <x15:v>1611938.280539664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F8D06A-F85B-43F8-BC0C-86542152D302}" name="PivotChartTable3" cacheId="2870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3">
  <location ref="A1:B5" firstHeaderRow="1" firstDataRow="1" firstDataCol="1"/>
  <pivotFields count="7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2" type="dateBetween" evalOrder="-1" id="27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223507929">
        <x15:pivotRow count="1">
          <x15:c>
            <x15:v>10059725.716691034</x15:v>
            <x15:x in="0"/>
          </x15:c>
        </x15:pivotRow>
        <x15:pivotRow count="1">
          <x15:c>
            <x15:v>13532139.646717025</x15:v>
            <x15:x in="0"/>
          </x15:c>
        </x15:pivotRow>
        <x15:pivotRow count="1">
          <x15:c>
            <x15:v>73103667.127958253</x15:v>
            <x15:x in="0"/>
          </x15:c>
        </x15:pivotRow>
        <x15:pivotRow count="1">
          <x15:c>
            <x15:v>96695532.491366148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F8D06A-F85B-43F8-BC0C-86542152D302}" name="PivotChartTable2" cacheId="2867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1">
  <location ref="A1:B8" firstHeaderRow="1" firstDataRow="1" firstDataCol="1"/>
  <pivotFields count="7"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0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2" type="dateBetween" evalOrder="-1" id="27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7" columnCount="1" cacheId="859906032">
        <x15:pivotRow count="1">
          <x15:c>
            <x15:v>1982773.4127300046</x15:v>
            <x15:x in="0"/>
          </x15:c>
        </x15:pivotRow>
        <x15:pivotRow count="1">
          <x15:c>
            <x15:v>7608431.718101006</x15:v>
            <x15:x in="0"/>
          </x15:c>
        </x15:pivotRow>
        <x15:pivotRow count="1">
          <x15:c>
            <x15:v>7123471.8373779943</x15:v>
            <x15:x in="0"/>
          </x15:c>
        </x15:pivotRow>
        <x15:pivotRow count="1">
          <x15:c>
            <x15:v>14431892.962756973</x15:v>
            <x15:x in="0"/>
          </x15:c>
        </x15:pivotRow>
        <x15:pivotRow count="1">
          <x15:c>
            <x15:v>24388182.414373048</x15:v>
            <x15:x in="0"/>
          </x15:c>
        </x15:pivotRow>
        <x15:pivotRow count="1">
          <x15:c>
            <x15:v>41160780.146026783</x15:v>
            <x15:x in="0"/>
          </x15:c>
        </x15:pivotRow>
        <x15:pivotRow count="1">
          <x15:c>
            <x15:v>96695532.491366148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5B661-48E6-47FC-B0F9-C769303BF0EB}" name="PivotChartTable1" cacheId="2864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1">
  <location ref="A1:E14" firstHeaderRow="0" firstDataRow="1" firstDataCol="1"/>
  <pivotFields count="11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5" type="dateBetween" evalOrder="-1" id="37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"/>
        <x15:serverFormat format="0.0%;-0.0%;0.0%"/>
      </x15:pivotTableServerFormats>
    </ext>
    <ext xmlns:x15="http://schemas.microsoft.com/office/spreadsheetml/2010/11/main" uri="{44433962-1CF7-4059-B4EE-95C3D5FFCF73}">
      <x15:pivotTableData rowCount="13" columnCount="4" cacheId="1046717549">
        <x15:pivotRow count="4">
          <x15:c>
            <x15:v>3992747.7100000158</x15:v>
            <x15:x in="0"/>
          </x15:c>
          <x15:c>
            <x15:v>6041842.9990300201</x15:v>
            <x15:x in="0"/>
          </x15:c>
          <x15:c>
            <x15:v>7468340</x15:v>
            <x15:x in="0"/>
          </x15:c>
          <x15:c>
            <x15:v>0.19100589970060011</x15:v>
            <x15:x in="1"/>
          </x15:c>
        </x15:pivotRow>
        <x15:pivotRow count="4">
          <x15:c>
            <x15:v>5457677.5099999933</x15:v>
            <x15:x in="0"/>
          </x15:c>
          <x15:c>
            <x15:v>8318241.5487959934</x15:v>
            <x15:x in="0"/>
          </x15:c>
          <x15:c>
            <x15:v>10475020</x15:v>
            <x15:x in="0"/>
          </x15:c>
          <x15:c>
            <x15:v>0.20589731105086259</x15:v>
            <x15:x in="1"/>
          </x15:c>
        </x15:pivotRow>
        <x15:pivotRow count="4">
          <x15:c>
            <x15:v>7454801.2099999739</x15:v>
            <x15:x in="0"/>
          </x15:c>
          <x15:c>
            <x15:v>10358821.297199991</x15:v>
            <x15:x in="0"/>
          </x15:c>
          <x15:c>
            <x15:v>22834084</x15:v>
            <x15:x in="0"/>
          </x15:c>
          <x15:c>
            <x15:v>0.54634390864113536</x15:v>
            <x15:x in="1"/>
          </x15:c>
        </x15:pivotRow>
        <x15:pivotRow count="4">
          <x15:c>
            <x15:v>4430385.3299999796</x15:v>
            <x15:x in="0"/>
          </x15:c>
          <x15:c>
            <x15:v>6752932.1936249863</x15:v>
            <x15:x in="0"/>
          </x15:c>
          <x15:c>
            <x15:v>10159867</x15:v>
            <x15:x in="0"/>
          </x15:c>
          <x15:c>
            <x15:v>0.33533261866272596</x15:v>
            <x15:x in="1"/>
          </x15:c>
        </x15:pivotRow>
        <x15:pivotRow count="4">
          <x15:c>
            <x15:v>8167052.6699999813</x15:v>
            <x15:x in="0"/>
          </x15:c>
          <x15:c>
            <x15:v>11138786.07186698</x15:v>
            <x15:x in="0"/>
          </x15:c>
          <x15:c>
            <x15:v>15766522</x15:v>
            <x15:x in="0"/>
          </x15:c>
          <x15:c>
            <x15:v>0.29351659980133982</x15:v>
            <x15:x in="1"/>
          </x15:c>
        </x15:pivotRow>
        <x15:pivotRow count="4">
          <x15:c>
            <x15:v>3636107.56</x15:v>
            <x15:x in="0"/>
          </x15:c>
          <x15:c>
            <x15:v>5596190.479779995</x15:v>
            <x15:x in="0"/>
          </x15:c>
          <x15:c>
            <x15:v>11656581</x15:v>
            <x15:x in="0"/>
          </x15:c>
          <x15:c>
            <x15:v>0.51991150065529546</x15:v>
            <x15:x in="1"/>
          </x15:c>
        </x15:pivotRow>
        <x15:pivotRow count="4">
          <x15:c>
            <x15:v>8746521.3699999675</x15:v>
            <x15:x in="0"/>
          </x15:c>
          <x15:c>
            <x15:v>12013055.794402994</x15:v>
            <x15:x in="0"/>
          </x15:c>
          <x15:c>
            <x15:v>16606850</x15:v>
            <x15:x in="0"/>
          </x15:c>
          <x15:c>
            <x15:v>0.27662044310612827</x15:v>
            <x15:x in="1"/>
          </x15:c>
        </x15:pivotRow>
        <x15:pivotRow count="4">
          <x15:c>
            <x15:v>4096170.9300000095</x15:v>
            <x15:x in="0"/>
          </x15:c>
          <x15:c>
            <x15:v>6317421.7604090059</x15:v>
            <x15:x in="0"/>
          </x15:c>
          <x15:c>
            <x15:v>7622049</x15:v>
            <x15:x in="0"/>
          </x15:c>
          <x15:c>
            <x15:v>0.17116489799409504</x15:v>
            <x15:x in="1"/>
          </x15:c>
        </x15:pivotRow>
        <x15:pivotRow count="4">
          <x15:c>
            <x15:v>4419315.3699999545</x15:v>
            <x15:x in="0"/>
          </x15:c>
          <x15:c>
            <x15:v>6495663.5570000131</x15:v>
            <x15:x in="0"/>
          </x15:c>
          <x15:c>
            <x15:v>8293623</x15:v>
            <x15:x in="0"/>
          </x15:c>
          <x15:c>
            <x15:v>0.2167881808710122</x15:v>
            <x15:x in="1"/>
          </x15:c>
        </x15:pivotRow>
        <x15:pivotRow count="4">
          <x15:c>
            <x15:v>7721803.299999998</x15:v>
            <x15:x in="0"/>
          </x15:c>
          <x15:c>
            <x15:v>10718833.602283005</x15:v>
            <x15:x in="0"/>
          </x15:c>
          <x15:c>
            <x15:v>14077350</x15:v>
            <x15:x in="0"/>
          </x15:c>
          <x15:c>
            <x15:v>0.23857589657975367</x15:v>
            <x15:x in="1"/>
          </x15:c>
        </x15:pivotRow>
        <x15:pivotRow count="4">
          <x15:c>
            <x15:v>3740026.8799999966</x15:v>
            <x15:x in="0"/>
          </x15:c>
          <x15:c>
            <x15:v>5458515.4980600057</x15:v>
            <x15:x in="0"/>
          </x15:c>
          <x15:c>
            <x15:v>7349244</x15:v>
            <x15:x in="0"/>
          </x15:c>
          <x15:c>
            <x15:v>0.25726843494922663</x15:v>
            <x15:x in="1"/>
          </x15:c>
        </x15:pivotRow>
        <x15:pivotRow count="4">
          <x15:c>
            <x15:v>5035687.2699999772</x15:v>
            <x15:x in="0"/>
          </x15:c>
          <x15:c>
            <x15:v>7485227.6889129942</x15:v>
            <x15:x in="0"/>
          </x15:c>
          <x15:c>
            <x15:v>9431490</x15:v>
            <x15:x in="0"/>
          </x15:c>
          <x15:c>
            <x15:v>0.20635788312207359</x15:v>
            <x15:x in="1"/>
          </x15:c>
        </x15:pivotRow>
        <x15:pivotRow count="4">
          <x15:c>
            <x15:v>66898297.109999947</x15:v>
            <x15:x in="0"/>
          </x15:c>
          <x15:c>
            <x15:v>96695532.491366148</x15:v>
            <x15:x in="0"/>
          </x15:c>
          <x15:c>
            <x15:v>141741020</x15:v>
            <x15:x in="0"/>
          </x15:c>
          <x15:c>
            <x15:v>0.31780135001592236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5B661-48E6-47FC-B0F9-C769303BF0EB}" name="PivotChartTable9" cacheId="2752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4">
  <location ref="A1:C6" firstHeaderRow="0" firstDataRow="1" firstDataCol="1"/>
  <pivotFields count="9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3" subtotal="count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multipleItemSelectionAllowed="1" dragToData="1">
      <members count="1" level="1">
        <member name="[Calendar].[Рік].&amp;[201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1" type="dateBetween" evalOrder="-1" id="29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"/>
        <x15:serverFormat format="#,0.0%;-#,0.0%;#,0.0%"/>
      </x15:pivotTableServerFormats>
    </ext>
    <ext xmlns:x15="http://schemas.microsoft.com/office/spreadsheetml/2010/11/main" uri="{44433962-1CF7-4059-B4EE-95C3D5FFCF73}">
      <x15:pivotTableData rowCount="5" columnCount="2" cacheId="1939330672">
        <x15:pivotRow count="2">
          <x15:c>
            <x15:v>24718905.845026057</x15:v>
            <x15:x in="0"/>
          </x15:c>
          <x15:c>
            <x15:v>7.0815560080703888E-2</x15:v>
            <x15:x in="1"/>
          </x15:c>
        </x15:pivotRow>
        <x15:pivotRow count="2">
          <x15:c>
            <x15:v>23487908.745271903</x15:v>
            <x15:x in="0"/>
          </x15:c>
          <x15:c>
            <x15:v>-0.19893805435060141</x15:v>
            <x15:x in="1"/>
          </x15:c>
        </x15:pivotRow>
        <x15:pivotRow count="2">
          <x15:c>
            <x15:v>24826141.111812118</x15:v>
            <x15:x in="0"/>
          </x15:c>
          <x15:c>
            <x15:v>-0.12000626598414865</x15:v>
            <x15:x in="1"/>
          </x15:c>
        </x15:pivotRow>
        <x15:pivotRow count="2">
          <x15:c>
            <x15:v>23662576.789256021</x15:v>
            <x15:x in="0"/>
          </x15:c>
          <x15:c>
            <x15:v>-5.5530881991676773E-2</x15:v>
            <x15:x in="1"/>
          </x15:c>
        </x15:pivotRow>
        <x15:pivotRow count="2">
          <x15:c>
            <x15:v>96695532.491366148</x15:v>
            <x15:x in="0"/>
          </x15:c>
          <x15:c>
            <x15:v>-8.4935373174085504E-2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03D05-8D65-4D1F-A0E0-F907C7BB08E6}" name="PivotChartTable11" cacheId="2779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1">
  <location ref="A1:C3" firstHeaderRow="0" firstDataRow="1" firstDataCol="1"/>
  <pivotFields count="8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">
        <item x="0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3" type="dateBetween" evalOrder="-1" id="10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"/>
        <x15:serverFormat format="#,0.0%;-#,0.0%;#,0.0%"/>
      </x15:pivotTableServerFormats>
    </ext>
    <ext xmlns:x15="http://schemas.microsoft.com/office/spreadsheetml/2010/11/main" uri="{44433962-1CF7-4059-B4EE-95C3D5FFCF73}">
      <x15:pivotTableData rowCount="2" columnCount="2" cacheId="1765563995">
        <x15:pivotRow count="2">
          <x15:c>
            <x15:v>96695532.491365016</x15:v>
            <x15:x in="0"/>
          </x15:c>
          <x15:c>
            <x15:v>-8.493537317408606E-2</x15:v>
            <x15:x in="1"/>
          </x15:c>
        </x15:pivotRow>
        <x15:pivotRow count="2">
          <x15:c>
            <x15:v>96695532.491366148</x15:v>
            <x15:x in="0"/>
          </x15:c>
          <x15:c>
            <x15:v>-8.4935373174085504E-2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5B661-48E6-47FC-B0F9-C769303BF0EB}" name="PivotChartTable15" cacheId="2749" dataPosition="0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4">
  <location ref="A1:C14" firstHeaderRow="0" firstDataRow="1" firstDataCol="1"/>
  <pivotFields count="9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chartFormats count="14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93">
    <pivotHierarchy dragToData="1"/>
    <pivotHierarchy dragToData="1"/>
    <pivotHierarchy multipleItemSelectionAllowed="1" dragToData="1">
      <members count="1" level="1">
        <member name="[Calendar].[Рік].&amp;[201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1" type="dateBetween" evalOrder="-1" id="29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"/>
        <x15:serverFormat format="0.0%;-0.0%;0.0%"/>
      </x15:pivotTableServerFormats>
    </ext>
    <ext xmlns:x15="http://schemas.microsoft.com/office/spreadsheetml/2010/11/main" uri="{44433962-1CF7-4059-B4EE-95C3D5FFCF73}">
      <x15:pivotTableData rowCount="13" columnCount="2" cacheId="1018211207">
        <x15:pivotRow count="2">
          <x15:c>
            <x15:v>363976</x15:v>
            <x15:x in="0"/>
          </x15:c>
          <x15:c>
            <x15:v>0.21659491403053721</x15:v>
            <x15:x in="1"/>
          </x15:c>
        </x15:pivotRow>
        <x15:pivotRow count="2">
          <x15:c>
            <x15:v>505090</x15:v>
            <x15:x in="0"/>
          </x15:c>
          <x15:c>
            <x15:v>0.13374455113960315</x15:v>
            <x15:x in="1"/>
          </x15:c>
        </x15:pivotRow>
        <x15:pivotRow count="2">
          <x15:c>
            <x15:v>695880</x15:v>
            <x15:x in="0"/>
          </x15:c>
          <x15:c>
            <x15:v>0.12340178225494003</x15:v>
            <x15:x in="1"/>
          </x15:c>
        </x15:pivotRow>
        <x15:pivotRow count="2">
          <x15:c>
            <x15:v>395815</x15:v>
            <x15:x in="0"/>
          </x15:c>
          <x15:c>
            <x15:v>-0.25463902771553071</x15:v>
            <x15:x in="1"/>
          </x15:c>
        </x15:pivotRow>
        <x15:pivotRow count="2">
          <x15:c>
            <x15:v>799136</x15:v>
            <x15:x in="0"/>
          </x15:c>
          <x15:c>
            <x15:v>0.23982400287950156</x15:v>
            <x15:x in="1"/>
          </x15:c>
        </x15:pivotRow>
        <x15:pivotRow count="2">
          <x15:c>
            <x15:v>341094</x15:v>
            <x15:x in="0"/>
          </x15:c>
          <x15:c>
            <x15:v>-0.4532400624513101</x15:v>
            <x15:x in="1"/>
          </x15:c>
        </x15:pivotRow>
        <x15:pivotRow count="2">
          <x15:c>
            <x15:v>854378</x15:v>
            <x15:x in="0"/>
          </x15:c>
          <x15:c>
            <x15:v>0.44103236165716253</x15:v>
            <x15:x in="1"/>
          </x15:c>
        </x15:pivotRow>
        <x15:pivotRow count="2">
          <x15:c>
            <x15:v>376938</x15:v>
            <x15:x in="0"/>
          </x15:c>
          <x15:c>
            <x15:v>-0.39764226849758133</x15:v>
            <x15:x in="1"/>
          </x15:c>
        </x15:pivotRow>
        <x15:pivotRow count="2">
          <x15:c>
            <x15:v>419484</x15:v>
            <x15:x in="0"/>
          </x15:c>
          <x15:c>
            <x15:v>-0.12809672571724318</x15:v>
            <x15:x in="1"/>
          </x15:c>
        </x15:pivotRow>
        <x15:pivotRow count="2">
          <x15:c>
            <x15:v>722431</x15:v>
            <x15:x in="0"/>
          </x15:c>
          <x15:c>
            <x15:v>0.41020755943445764</x15:v>
            <x15:x in="1"/>
          </x15:c>
        </x15:pivotRow>
        <x15:pivotRow count="2">
          <x15:c>
            <x15:v>356530</x15:v>
            <x15:x in="0"/>
          </x15:c>
          <x15:c>
            <x15:v>-0.15246702863065409</x15:v>
            <x15:x in="1"/>
          </x15:c>
        </x15:pivotRow>
        <x15:pivotRow count="2">
          <x15:c>
            <x15:v>469703</x15:v>
            <x15:x in="0"/>
          </x15:c>
          <x15:c>
            <x15:v>-0.14789705893024307</x15:v>
            <x15:x in="1"/>
          </x15:c>
        </x15:pivotRow>
        <x15:pivotRow count="2">
          <x15:c>
            <x15:v>6300455</x15:v>
            <x15:x in="0"/>
          </x15:c>
          <x15:c>
            <x15:v>-7.4150195934729046E-3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5B661-48E6-47FC-B0F9-C769303BF0EB}" name="PivotChartTable16" cacheId="2746" dataPosition="0" applyNumberFormats="0" applyBorderFormats="0" applyFontFormats="0" applyPatternFormats="0" applyAlignmentFormats="0" applyWidthHeightFormats="1" dataCaption="Значення" updatedVersion="7" minRefreshableVersion="5" useAutoFormatting="1" subtotalHiddenItems="1" itemPrintTitles="1" createdVersion="7" indent="0" outline="1" outlineData="1" multipleFieldFilters="0" chartFormat="6">
  <location ref="A1:C6" firstHeaderRow="0" firstDataRow="1" firstDataCol="1"/>
  <pivotFields count="9"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3" subtotal="count" baseField="0" baseItem="0"/>
  </dataFields>
  <chartFormats count="6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3">
    <pivotHierarchy dragToData="1"/>
    <pivotHierarchy dragToData="1"/>
    <pivotHierarchy multipleItemSelectionAllowed="1" dragToData="1">
      <members count="1" level="1">
        <member name="[Calendar].[Рік].&amp;[201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filters count="1">
    <filter fld="0" type="dateBetween" evalOrder="-1" id="29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#,0"/>
        <x15:serverFormat format="0.0%;-0.0%;0.0%"/>
      </x15:pivotTableServerFormats>
    </ext>
    <ext xmlns:x15="http://schemas.microsoft.com/office/spreadsheetml/2010/11/main" uri="{44433962-1CF7-4059-B4EE-95C3D5FFCF73}">
      <x15:pivotTableData rowCount="5" columnCount="2" cacheId="2095658847">
        <x15:pivotRow count="2">
          <x15:c>
            <x15:v>1564946</x15:v>
            <x15:x in="0"/>
          </x15:c>
          <x15:c>
            <x15:v>0.14721850391680502</x15:v>
            <x15:x in="1"/>
          </x15:c>
        </x15:pivotRow>
        <x15:pivotRow count="2">
          <x15:c>
            <x15:v>1536045</x15:v>
            <x15:x in="0"/>
          </x15:c>
          <x15:c>
            <x15:v>-0.14637609478504421</x15:v>
            <x15:x in="1"/>
          </x15:c>
        </x15:pivotRow>
        <x15:pivotRow count="2">
          <x15:c>
            <x15:v>1650800</x15:v>
            <x15:x in="0"/>
          </x15:c>
          <x15:c>
            <x15:v>-2.8813779689924046E-2</x15:v>
            <x15:x in="1"/>
          </x15:c>
        </x15:pivotRow>
        <x15:pivotRow count="2">
          <x15:c>
            <x15:v>1548664</x15:v>
            <x15:x in="0"/>
          </x15:c>
          <x15:c>
            <x15:v>4.3445451133721447E-2</x15:v>
            <x15:x in="1"/>
          </x15:c>
        </x15:pivotRow>
        <x15:pivotRow count="2">
          <x15:c>
            <x15:v>6300455</x15:v>
            <x15:x in="0"/>
          </x15:c>
          <x15:c>
            <x15:v>-7.4150195934729046E-3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27B54D-CCD5-4670-92FC-9A603675124C}" name="Зведена таблиця16" cacheId="2938" applyNumberFormats="0" applyBorderFormats="0" applyFontFormats="0" applyPatternFormats="0" applyAlignmentFormats="0" applyWidthHeightFormats="1" dataCaption="Значення" tag="b2104605-2901-4250-b20b-8a8febedf4bb" updatedVersion="7" minRefreshableVersion="3" useAutoFormatting="1" rowGrandTotals="0" colGrandTotals="0" itemPrintTitles="1" createdVersion="7" indent="0" outline="1" outlineData="1" multipleFieldFilters="0">
  <location ref="V4:V16" firstHeaderRow="1" firstDataRow="1" firstDataCol="1"/>
  <pivotFields count="1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29BC23-8CFF-43FD-B681-BDB1C5C1F199}" name="Зведена таблиця15" cacheId="2968" dataPosition="0" applyNumberFormats="0" applyBorderFormats="0" applyFontFormats="0" applyPatternFormats="0" applyAlignmentFormats="0" applyWidthHeightFormats="1" dataCaption="Значення" tag="76d15333-806c-40c4-aae2-5b5d23ca7e7e" updatedVersion="7" minRefreshableVersion="3" useAutoFormatting="1" rowGrandTotals="0" colGrandTotals="0" itemPrintTitles="1" createdVersion="7" indent="0" showHeaders="0" compact="0" compactData="0" gridDropZones="1" multipleFieldFilters="0">
  <location ref="X2:GV16" firstHeaderRow="1" firstDataRow="3" firstDataCol="1"/>
  <pivotFields count="17">
    <pivotField axis="axisCol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2">
    <field x="-2"/>
    <field x="0"/>
  </colFields>
  <colItems count="18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i="2">
      <x v="2"/>
      <x/>
    </i>
    <i r="1" i="2">
      <x v="1"/>
    </i>
    <i r="1" i="2">
      <x v="2"/>
    </i>
    <i r="1" i="2">
      <x v="3"/>
    </i>
    <i r="1" i="2">
      <x v="4"/>
    </i>
    <i r="1" i="2">
      <x v="5"/>
    </i>
    <i r="1" i="2">
      <x v="6"/>
    </i>
    <i r="1" i="2">
      <x v="7"/>
    </i>
    <i r="1" i="2">
      <x v="8"/>
    </i>
    <i r="1" i="2">
      <x v="9"/>
    </i>
    <i r="1" i="2">
      <x v="10"/>
    </i>
    <i r="1" i="2">
      <x v="11"/>
    </i>
    <i i="3">
      <x v="3"/>
      <x/>
    </i>
    <i r="1" i="3">
      <x v="1"/>
    </i>
    <i r="1" i="3">
      <x v="2"/>
    </i>
    <i r="1" i="3">
      <x v="3"/>
    </i>
    <i r="1" i="3">
      <x v="4"/>
    </i>
    <i r="1" i="3">
      <x v="5"/>
    </i>
    <i r="1" i="3">
      <x v="6"/>
    </i>
    <i r="1" i="3">
      <x v="7"/>
    </i>
    <i r="1" i="3">
      <x v="8"/>
    </i>
    <i r="1" i="3">
      <x v="9"/>
    </i>
    <i r="1" i="3">
      <x v="10"/>
    </i>
    <i r="1" i="3">
      <x v="11"/>
    </i>
    <i i="4">
      <x v="4"/>
      <x/>
    </i>
    <i r="1" i="4">
      <x v="1"/>
    </i>
    <i r="1" i="4">
      <x v="2"/>
    </i>
    <i r="1" i="4">
      <x v="3"/>
    </i>
    <i r="1" i="4">
      <x v="4"/>
    </i>
    <i r="1" i="4">
      <x v="5"/>
    </i>
    <i r="1" i="4">
      <x v="6"/>
    </i>
    <i r="1" i="4">
      <x v="7"/>
    </i>
    <i r="1" i="4">
      <x v="8"/>
    </i>
    <i r="1" i="4">
      <x v="9"/>
    </i>
    <i r="1" i="4">
      <x v="10"/>
    </i>
    <i r="1" i="4">
      <x v="11"/>
    </i>
    <i i="5">
      <x v="5"/>
      <x/>
    </i>
    <i r="1" i="5">
      <x v="1"/>
    </i>
    <i r="1" i="5">
      <x v="2"/>
    </i>
    <i r="1" i="5">
      <x v="3"/>
    </i>
    <i r="1" i="5">
      <x v="4"/>
    </i>
    <i r="1" i="5">
      <x v="5"/>
    </i>
    <i r="1" i="5">
      <x v="6"/>
    </i>
    <i r="1" i="5">
      <x v="7"/>
    </i>
    <i r="1" i="5">
      <x v="8"/>
    </i>
    <i r="1" i="5">
      <x v="9"/>
    </i>
    <i r="1" i="5">
      <x v="10"/>
    </i>
    <i r="1" i="5">
      <x v="11"/>
    </i>
    <i i="6">
      <x v="6"/>
      <x/>
    </i>
    <i r="1" i="6">
      <x v="1"/>
    </i>
    <i r="1" i="6">
      <x v="2"/>
    </i>
    <i r="1" i="6">
      <x v="3"/>
    </i>
    <i r="1" i="6">
      <x v="4"/>
    </i>
    <i r="1" i="6">
      <x v="5"/>
    </i>
    <i r="1" i="6">
      <x v="6"/>
    </i>
    <i r="1" i="6">
      <x v="7"/>
    </i>
    <i r="1" i="6">
      <x v="8"/>
    </i>
    <i r="1" i="6">
      <x v="9"/>
    </i>
    <i r="1" i="6">
      <x v="10"/>
    </i>
    <i r="1" i="6">
      <x v="11"/>
    </i>
    <i i="7">
      <x v="7"/>
      <x/>
    </i>
    <i r="1" i="7">
      <x v="1"/>
    </i>
    <i r="1" i="7">
      <x v="2"/>
    </i>
    <i r="1" i="7">
      <x v="3"/>
    </i>
    <i r="1" i="7">
      <x v="4"/>
    </i>
    <i r="1" i="7">
      <x v="5"/>
    </i>
    <i r="1" i="7">
      <x v="6"/>
    </i>
    <i r="1" i="7">
      <x v="7"/>
    </i>
    <i r="1" i="7">
      <x v="8"/>
    </i>
    <i r="1" i="7">
      <x v="9"/>
    </i>
    <i r="1" i="7">
      <x v="10"/>
    </i>
    <i r="1" i="7">
      <x v="11"/>
    </i>
    <i i="8">
      <x v="8"/>
      <x/>
    </i>
    <i r="1" i="8">
      <x v="1"/>
    </i>
    <i r="1" i="8">
      <x v="2"/>
    </i>
    <i r="1" i="8">
      <x v="3"/>
    </i>
    <i r="1" i="8">
      <x v="4"/>
    </i>
    <i r="1" i="8">
      <x v="5"/>
    </i>
    <i r="1" i="8">
      <x v="6"/>
    </i>
    <i r="1" i="8">
      <x v="7"/>
    </i>
    <i r="1" i="8">
      <x v="8"/>
    </i>
    <i r="1" i="8">
      <x v="9"/>
    </i>
    <i r="1" i="8">
      <x v="10"/>
    </i>
    <i r="1" i="8">
      <x v="11"/>
    </i>
    <i i="9">
      <x v="9"/>
      <x/>
    </i>
    <i r="1" i="9">
      <x v="1"/>
    </i>
    <i r="1" i="9">
      <x v="2"/>
    </i>
    <i r="1" i="9">
      <x v="3"/>
    </i>
    <i r="1" i="9">
      <x v="4"/>
    </i>
    <i r="1" i="9">
      <x v="5"/>
    </i>
    <i r="1" i="9">
      <x v="6"/>
    </i>
    <i r="1" i="9">
      <x v="7"/>
    </i>
    <i r="1" i="9">
      <x v="8"/>
    </i>
    <i r="1" i="9">
      <x v="9"/>
    </i>
    <i r="1" i="9">
      <x v="10"/>
    </i>
    <i r="1" i="9">
      <x v="11"/>
    </i>
    <i i="10">
      <x v="10"/>
      <x/>
    </i>
    <i r="1" i="10">
      <x v="1"/>
    </i>
    <i r="1" i="10">
      <x v="2"/>
    </i>
    <i r="1" i="10">
      <x v="3"/>
    </i>
    <i r="1" i="10">
      <x v="4"/>
    </i>
    <i r="1" i="10">
      <x v="5"/>
    </i>
    <i r="1" i="10">
      <x v="6"/>
    </i>
    <i r="1" i="10">
      <x v="7"/>
    </i>
    <i r="1" i="10">
      <x v="8"/>
    </i>
    <i r="1" i="10">
      <x v="9"/>
    </i>
    <i r="1" i="10">
      <x v="10"/>
    </i>
    <i r="1" i="10">
      <x v="11"/>
    </i>
    <i i="11">
      <x v="11"/>
      <x/>
    </i>
    <i r="1" i="11">
      <x v="1"/>
    </i>
    <i r="1" i="11">
      <x v="2"/>
    </i>
    <i r="1" i="11">
      <x v="3"/>
    </i>
    <i r="1" i="11">
      <x v="4"/>
    </i>
    <i r="1" i="11">
      <x v="5"/>
    </i>
    <i r="1" i="11">
      <x v="6"/>
    </i>
    <i r="1" i="11">
      <x v="7"/>
    </i>
    <i r="1" i="11">
      <x v="8"/>
    </i>
    <i r="1" i="11">
      <x v="9"/>
    </i>
    <i r="1" i="11">
      <x v="10"/>
    </i>
    <i r="1" i="11">
      <x v="11"/>
    </i>
    <i i="12">
      <x v="12"/>
      <x/>
    </i>
    <i r="1" i="12">
      <x v="1"/>
    </i>
    <i r="1" i="12">
      <x v="2"/>
    </i>
    <i r="1" i="12">
      <x v="3"/>
    </i>
    <i r="1" i="12">
      <x v="4"/>
    </i>
    <i r="1" i="12">
      <x v="5"/>
    </i>
    <i r="1" i="12">
      <x v="6"/>
    </i>
    <i r="1" i="12">
      <x v="7"/>
    </i>
    <i r="1" i="12">
      <x v="8"/>
    </i>
    <i r="1" i="12">
      <x v="9"/>
    </i>
    <i r="1" i="12">
      <x v="10"/>
    </i>
    <i r="1" i="12">
      <x v="11"/>
    </i>
    <i i="13">
      <x v="13"/>
      <x/>
    </i>
    <i r="1" i="13">
      <x v="1"/>
    </i>
    <i r="1" i="13">
      <x v="2"/>
    </i>
    <i r="1" i="13">
      <x v="3"/>
    </i>
    <i r="1" i="13">
      <x v="4"/>
    </i>
    <i r="1" i="13">
      <x v="5"/>
    </i>
    <i r="1" i="13">
      <x v="6"/>
    </i>
    <i r="1" i="13">
      <x v="7"/>
    </i>
    <i r="1" i="13">
      <x v="8"/>
    </i>
    <i r="1" i="13">
      <x v="9"/>
    </i>
    <i r="1" i="13">
      <x v="10"/>
    </i>
    <i r="1" i="13">
      <x v="11"/>
    </i>
    <i i="14">
      <x v="14"/>
      <x/>
    </i>
    <i r="1" i="14">
      <x v="1"/>
    </i>
    <i r="1" i="14">
      <x v="2"/>
    </i>
    <i r="1" i="14">
      <x v="3"/>
    </i>
    <i r="1" i="14">
      <x v="4"/>
    </i>
    <i r="1" i="14">
      <x v="5"/>
    </i>
    <i r="1" i="14">
      <x v="6"/>
    </i>
    <i r="1" i="14">
      <x v="7"/>
    </i>
    <i r="1" i="14">
      <x v="8"/>
    </i>
    <i r="1" i="14">
      <x v="9"/>
    </i>
    <i r="1" i="14">
      <x v="10"/>
    </i>
    <i r="1" i="14">
      <x v="11"/>
    </i>
  </colItems>
  <dataFields count="15"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  <dataField fld="16" subtotal="count" baseField="0" baseItem="0"/>
    <dataField fld="7" subtotal="count" baseField="0" baseItem="0"/>
    <dataField fld="8" subtotal="count" baseField="0" baseItem="0"/>
    <dataField fld="9" subtotal="count" baseField="0" baseItem="0"/>
    <dataField fld="10" subtotal="count" baseField="0" baseItem="0"/>
    <dataField fld="11" subtotal="count" baseField="0" baseItem="0"/>
    <dataField fld="12" subtotal="count" baseField="0" baseItem="0"/>
    <dataField fld="13" subtotal="count" baseField="0" baseItem="0"/>
    <dataField fld="14" subtotal="count" baseField="0" baseItem="0"/>
    <dataField fld="15" subtotal="count" baseField="0" baseItem="0"/>
  </dataField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2">
    <colHierarchyUsage hierarchyUsage="-2"/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Managers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71926-223C-40D1-A691-A352B5EE2D4F}" name="Менедж" cacheId="3028" dataOnRows="1" applyNumberFormats="0" applyBorderFormats="0" applyFontFormats="0" applyPatternFormats="0" applyAlignmentFormats="0" applyWidthHeightFormats="1" dataCaption="Значення" tag="2b3a9481-76ed-415c-8fa8-c7fc5f2ca920" updatedVersion="7" minRefreshableVersion="5" useAutoFormatting="1" itemPrintTitles="1" createdVersion="7" indent="0" outline="1" outlineData="1" multipleFieldFilters="0">
  <location ref="K2:L9" firstHeaderRow="1" firstDataRow="1" firstDataCol="1"/>
  <pivotFields count="9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dataFields count="7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  <dataField fld="7" subtotal="count" baseField="0" baseItem="0"/>
  </dataField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6" type="dateBetween" evalOrder="-1" id="15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EB84F-070C-4E13-9C25-61AEA256B7AA}" name="оснПоказ" cacheId="2846" dataOnRows="1" applyNumberFormats="0" applyBorderFormats="0" applyFontFormats="0" applyPatternFormats="0" applyAlignmentFormats="0" applyWidthHeightFormats="1" dataCaption="Значення" tag="cbdf31f6-72a9-41ae-b3c1-7ad7a98b064d" updatedVersion="7" minRefreshableVersion="5" useAutoFormatting="1" subtotalHiddenItems="1" itemPrintTitles="1" createdVersion="7" indent="0" outline="1" outlineData="1" multipleFieldFilters="0">
  <location ref="E2:F8" firstHeaderRow="1" firstDataRow="1" firstDataCol="1"/>
  <pivotFields count="13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Items count="1">
    <i/>
  </colItems>
  <dataFields count="6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</dataFields>
  <pivotHierarchies count="93">
    <pivotHierarchy dragToData="1"/>
    <pivotHierarchy dragToData="1"/>
    <pivotHierarchy multipleItemSelectionAllowed="1" dragToData="1">
      <members count="1" level="1">
        <member name="[Calendar].[Рік].&amp;[201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6" type="dateBetween" evalOrder="-1" id="36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DA276-0D5E-4305-9017-F537FA8372A9}" name="АнализИзм" cacheId="2782" dataOnRows="1" applyNumberFormats="0" applyBorderFormats="0" applyFontFormats="0" applyPatternFormats="0" applyAlignmentFormats="0" applyWidthHeightFormats="1" dataCaption="Значення" tag="144fca58-74aa-4e78-b278-1e9ff5896ca5" updatedVersion="7" minRefreshableVersion="5" useAutoFormatting="1" subtotalHiddenItems="1" itemPrintTitles="1" createdVersion="7" indent="0" outline="1" outlineData="1" multipleFieldFilters="0">
  <location ref="H2:I8" firstHeaderRow="1" firstDataRow="1" firstDataCol="1"/>
  <pivotFields count="12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Items count="1">
    <i/>
  </colItems>
  <dataFields count="6">
    <dataField fld="0" subtotal="count" baseField="0" baseItem="0"/>
    <dataField fld="1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</dataFields>
  <pivotHierarchies count="93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Calendar].[Початок місяця (рік)].&amp;[2014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3" type="dateBetween" evalOrder="-1" id="49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821A4B-9F38-4827-8931-3C74E7283473}" name="Зведена таблиця15" cacheId="2873" applyNumberFormats="0" applyBorderFormats="0" applyFontFormats="0" applyPatternFormats="0" applyAlignmentFormats="0" applyWidthHeightFormats="1" dataCaption="Значення" grandTotalCaption="Итог" tag="658325a4-a8bc-49e7-8c64-9a60df51d921" updatedVersion="7" minRefreshableVersion="5" showDrill="0" useAutoFormatting="1" subtotalHiddenItems="1" itemPrintTitles="1" createdVersion="7" indent="0" outline="1" outlineData="1" multipleFieldFilters="0">
  <location ref="E97:F103" firstHeaderRow="1" firstDataRow="1" firstDataCol="1"/>
  <pivotFields count="9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6">
    <i>
      <x/>
    </i>
    <i>
      <x v="3"/>
    </i>
    <i>
      <x v="4"/>
    </i>
    <i>
      <x v="1"/>
    </i>
    <i>
      <x v="2"/>
    </i>
    <i t="grand">
      <x/>
    </i>
  </rowItems>
  <colItems count="1">
    <i/>
  </colItems>
  <dataFields count="1">
    <dataField fld="2" subtotal="count" baseField="0" baseItem="0"/>
  </dataFields>
  <formats count="6"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1" type="button" dataOnly="0" labelOnly="1" outline="0" axis="axisRow" fieldPosition="0"/>
    </format>
    <format dxfId="43">
      <pivotArea dataOnly="0" labelOnly="1" fieldPosition="0">
        <references count="1">
          <reference field="1" count="0"/>
        </references>
      </pivotArea>
    </format>
    <format dxfId="42">
      <pivotArea dataOnly="0" labelOnly="1" grandRow="1" outline="0" fieldPosition="0"/>
    </format>
    <format dxfId="41">
      <pivotArea dataOnly="0" labelOnly="1" outline="0" axis="axisValues" fieldPosition="0"/>
    </format>
  </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5" showRowHeaders="1" showColHeaders="1" showRowStripes="0" showColStripes="0" showLastColumn="1"/>
  <filters count="3">
    <filter fld="3" type="dateBetween" evalOrder="-1" id="24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55">
      <autoFilter ref="A1">
        <filterColumn colId="0">
          <top10 val="5" filterVal="5"/>
        </filterColumn>
      </autoFilter>
    </filter>
    <filter fld="1" type="count" id="4" iMeasureHier="60">
      <autoFilter ref="A1">
        <filterColumn colId="0">
          <top10 val="5" filterVal="5"/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nagers]"/>
        <x15:activeTabTopLevelEntity name="[Sales]"/>
        <x15:activeTabTopLevelEntity name="[Calendar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6DF7B-9DF2-41FF-B8AE-EF4299B6B1D4}" name="Зведена таблиця17" cacheId="2834" applyNumberFormats="0" applyBorderFormats="0" applyFontFormats="0" applyPatternFormats="0" applyAlignmentFormats="0" applyWidthHeightFormats="1" dataCaption="Значення" grandTotalCaption="Итог" tag="7d65e683-87ae-4390-8670-5f1e25823cff" updatedVersion="7" minRefreshableVersion="5" showDrill="0" useAutoFormatting="1" subtotalHiddenItems="1" itemPrintTitles="1" createdVersion="7" indent="0" showHeaders="0" outline="1" outlineData="1" multipleFieldFilters="0">
  <location ref="A109:B115" firstHeaderRow="1" firstDataRow="1" firstDataCol="1"/>
  <pivotFields count="8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 v="1"/>
    </i>
    <i>
      <x v="3"/>
    </i>
    <i>
      <x v="4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formats count="5">
    <format dxfId="40">
      <pivotArea type="all" dataOnly="0" outline="0" fieldPosition="0"/>
    </format>
    <format dxfId="39">
      <pivotArea outline="0" collapsedLevelsAreSubtotals="1" fieldPosition="0"/>
    </format>
    <format dxfId="38">
      <pivotArea dataOnly="0" labelOnly="1" fieldPosition="0">
        <references count="1">
          <reference field="0" count="0"/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</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3" showRowHeaders="1" showColHeaders="1" showRowStripes="0" showColStripes="0" showLastColumn="1"/>
  <filters count="2">
    <filter fld="2" type="dateBetween" evalOrder="-1" id="27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7" iMeasureHier="62">
      <autoFilter ref="A1">
        <filterColumn colId="0">
          <top10 top="0" val="5" filterVal="5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nagers]"/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62F44-54D0-433B-B2F2-C9B8BF436F2B}" name="Зведена таблиця19" cacheId="2840" applyNumberFormats="0" applyBorderFormats="0" applyFontFormats="0" applyPatternFormats="0" applyAlignmentFormats="0" applyWidthHeightFormats="1" dataCaption="Значення" grandTotalCaption="Итог" tag="26e8b6b1-9406-48ec-8549-2834630d7597" updatedVersion="7" minRefreshableVersion="5" showDrill="0" useAutoFormatting="1" subtotalHiddenItems="1" itemPrintTitles="1" createdVersion="7" indent="0" showHeaders="0" outline="1" outlineData="1" multipleFieldFilters="0">
  <location ref="J109:K115" firstHeaderRow="1" firstDataRow="1" firstDataCol="1"/>
  <pivotFields count="8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 v="4"/>
    </i>
    <i>
      <x v="2"/>
    </i>
    <i>
      <x/>
    </i>
    <i>
      <x v="1"/>
    </i>
    <i>
      <x v="3"/>
    </i>
    <i t="grand">
      <x/>
    </i>
  </rowItems>
  <colItems count="1">
    <i/>
  </colItems>
  <dataFields count="1">
    <dataField fld="1" subtotal="count" baseField="0" baseItem="0"/>
  </dataFields>
  <formats count="5">
    <format dxfId="35">
      <pivotArea type="all" dataOnly="0" outline="0" fieldPosition="0"/>
    </format>
    <format dxfId="34">
      <pivotArea outline="0" collapsedLevelsAreSubtotals="1" fieldPosition="0"/>
    </format>
    <format dxfId="33">
      <pivotArea dataOnly="0" labelOnly="1" fieldPosition="0">
        <references count="1">
          <reference field="0" count="0"/>
        </references>
      </pivotArea>
    </format>
    <format dxfId="32">
      <pivotArea dataOnly="0" labelOnly="1" grandRow="1" outline="0" fieldPosition="0"/>
    </format>
    <format dxfId="31">
      <pivotArea dataOnly="0" labelOnly="1" outline="0" axis="axisValues" fieldPosition="0"/>
    </format>
  </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3" showRowHeaders="1" showColHeaders="1" showRowStripes="0" showColStripes="0" showLastColumn="1"/>
  <filters count="2">
    <filter fld="2" type="dateBetween" evalOrder="-1" id="28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8" iMeasureHier="62">
      <autoFilter ref="A1">
        <filterColumn colId="0">
          <top10 top="0" val="5" filterVal="5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nagers]"/>
        <x15:activeTabTopLevelEntity name="[Sales]"/>
        <x15:activeTabTopLevelEntity name="[Calendar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71C3D-0CE0-4FAB-8D0C-33109EBE0AF1}" name="Зведена таблиця12" cacheId="2822" applyNumberFormats="0" applyBorderFormats="0" applyFontFormats="0" applyPatternFormats="0" applyAlignmentFormats="0" applyWidthHeightFormats="1" dataCaption="Значення" grandTotalCaption="Итог" tag="c7ce04eb-f9b0-42a0-8312-700761ca153a" updatedVersion="7" minRefreshableVersion="5" showDrill="0" useAutoFormatting="1" subtotalHiddenItems="1" itemPrintTitles="1" createdVersion="7" indent="0" showHeaders="0" outline="1" outlineData="1" multipleFieldFilters="0">
  <location ref="E84:F90" firstHeaderRow="1" firstDataRow="1" firstDataCol="1"/>
  <pivotFields count="9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formats count="5">
    <format dxfId="30">
      <pivotArea type="all" dataOnly="0" outline="0" fieldPosition="0"/>
    </format>
    <format dxfId="29">
      <pivotArea outline="0" collapsedLevelsAreSubtotals="1" fieldPosition="0"/>
    </format>
    <format dxfId="28">
      <pivotArea dataOnly="0" labelOnly="1" fieldPosition="0">
        <references count="1">
          <reference field="2" count="0"/>
        </references>
      </pivotArea>
    </format>
    <format dxfId="27">
      <pivotArea dataOnly="0" labelOnly="1" grandRow="1" outline="0" fieldPosition="0"/>
    </format>
    <format dxfId="26">
      <pivotArea dataOnly="0" labelOnly="1" outline="0" axis="axisValues" fieldPosition="0"/>
    </format>
  </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7" showRowHeaders="1" showColHeaders="1" showRowStripes="0" showColStripes="0" showLastColumn="1"/>
  <filters count="3">
    <filter fld="3" type="dateBetween" evalOrder="-1" id="23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55">
      <autoFilter ref="A1">
        <filterColumn colId="0">
          <top10 val="5" filterVal="5"/>
        </filterColumn>
      </autoFilter>
    </filter>
    <filter fld="2" type="count" id="3" iMeasureHier="55">
      <autoFilter ref="A1">
        <filterColumn colId="0">
          <top10 val="5" filterVal="5"/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nagers]"/>
        <x15:activeTabTopLevelEntity name="[Sales]"/>
        <x15:activeTabTopLevelEntity name="[Calendar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AE22-9009-40AD-8972-6DB9F701B1EA}" name="ЗведенаТоп1" cacheId="2843" applyNumberFormats="0" applyBorderFormats="0" applyFontFormats="0" applyPatternFormats="0" applyAlignmentFormats="0" applyWidthHeightFormats="1" dataCaption="Значення" grandTotalCaption="Итог" tag="801c6475-1016-432c-8a2b-5c74866b5d0e" updatedVersion="7" minRefreshableVersion="5" showDrill="0" useAutoFormatting="1" subtotalHiddenItems="1" itemPrintTitles="1" createdVersion="7" indent="0" showHeaders="0" outline="1" outlineData="1" multipleFieldFilters="0">
  <location ref="A84:B90" firstHeaderRow="1" firstDataRow="1" firstDataCol="1"/>
  <pivotFields count="8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formats count="5">
    <format dxfId="25">
      <pivotArea type="all" dataOnly="0" outline="0" fieldPosition="0"/>
    </format>
    <format dxfId="24">
      <pivotArea outline="0" collapsedLevelsAreSubtotals="1" fieldPosition="0"/>
    </format>
    <format dxfId="23">
      <pivotArea dataOnly="0" labelOnly="1" fieldPosition="0">
        <references count="1">
          <reference field="0" count="0"/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</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7" showRowHeaders="1" showColHeaders="1" showRowStripes="0" showColStripes="0" showLastColumn="1"/>
  <filters count="2">
    <filter fld="2" type="dateBetween" evalOrder="-1" id="22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55">
      <autoFilter ref="A1">
        <filterColumn colId="0">
          <top10 val="5" filterVal="5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nagers]"/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3C81D-84A1-405D-AA2F-A60D5F5F94B1}" name="Зведена таблиця18" cacheId="2837" applyNumberFormats="0" applyBorderFormats="0" applyFontFormats="0" applyPatternFormats="0" applyAlignmentFormats="0" applyWidthHeightFormats="1" dataCaption="Значення" grandTotalCaption="Итог" tag="1c97699f-f6bb-4618-8a79-1572f0ef0b4d" updatedVersion="7" minRefreshableVersion="5" showDrill="0" useAutoFormatting="1" subtotalHiddenItems="1" itemPrintTitles="1" createdVersion="7" indent="0" showHeaders="0" outline="1" outlineData="1" multipleFieldFilters="0">
  <location ref="E109:F115" firstHeaderRow="1" firstDataRow="1" firstDataCol="1"/>
  <pivotFields count="9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6">
    <i>
      <x v="2"/>
    </i>
    <i>
      <x/>
    </i>
    <i>
      <x v="3"/>
    </i>
    <i>
      <x v="1"/>
    </i>
    <i>
      <x v="4"/>
    </i>
    <i t="grand">
      <x/>
    </i>
  </rowItems>
  <colItems count="1">
    <i/>
  </colItems>
  <dataFields count="1">
    <dataField fld="2" subtotal="count" baseField="0" baseItem="0"/>
  </dataFields>
  <formats count="5">
    <format dxfId="20">
      <pivotArea type="all" dataOnly="0" outline="0" fieldPosition="0"/>
    </format>
    <format dxfId="19">
      <pivotArea outline="0" collapsedLevelsAreSubtotals="1" fieldPosition="0"/>
    </format>
    <format dxfId="18">
      <pivotArea dataOnly="0" labelOnly="1" fieldPosition="0">
        <references count="1">
          <reference field="1" count="0"/>
        </references>
      </pivotArea>
    </format>
    <format dxfId="17">
      <pivotArea dataOnly="0" labelOnly="1" grandRow="1" outline="0" fieldPosition="0"/>
    </format>
    <format dxfId="16">
      <pivotArea dataOnly="0" labelOnly="1" outline="0" axis="axisValues" fieldPosition="0"/>
    </format>
  </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3" showRowHeaders="1" showColHeaders="1" showRowStripes="0" showColStripes="0" showLastColumn="1"/>
  <filters count="3">
    <filter fld="3" type="dateBetween" evalOrder="-1" id="27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count" id="7" iMeasureHier="62">
      <autoFilter ref="A1">
        <filterColumn colId="0">
          <top10 top="0" val="5" filterVal="5"/>
        </filterColumn>
      </autoFilter>
    </filter>
    <filter fld="0" type="count" id="1" iMeasureHier="55">
      <autoFilter ref="A1">
        <filterColumn colId="0">
          <top10 val="5" filterVal="5"/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nagers]"/>
        <x15:activeTabTopLevelEntity name="[Sales]"/>
        <x15:activeTabTopLevelEntity name="[Calendar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074B9-F92A-4B76-8932-CE4773EC45AC}" name="Зведена таблиця16" cacheId="2831" applyNumberFormats="0" applyBorderFormats="0" applyFontFormats="0" applyPatternFormats="0" applyAlignmentFormats="0" applyWidthHeightFormats="1" dataCaption="Значення" grandTotalCaption="Итог" tag="d8ca9d8b-fc45-4fec-ae63-d5843e896606" updatedVersion="7" minRefreshableVersion="5" showDrill="0" useAutoFormatting="1" subtotalHiddenItems="1" itemPrintTitles="1" createdVersion="7" indent="0" showHeaders="0" outline="1" outlineData="1" multipleFieldFilters="0">
  <location ref="A97:B103" firstHeaderRow="1" firstDataRow="1" firstDataCol="1"/>
  <pivotFields count="8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 v="1"/>
    </i>
    <i>
      <x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formats count="5">
    <format dxfId="15">
      <pivotArea type="all" dataOnly="0" outline="0" fieldPosition="0"/>
    </format>
    <format dxfId="14">
      <pivotArea outline="0" collapsedLevelsAreSubtotals="1" fieldPosition="0"/>
    </format>
    <format dxfId="13">
      <pivotArea dataOnly="0" labelOnly="1" fieldPosition="0">
        <references count="1">
          <reference field="0" count="0"/>
        </references>
      </pivotArea>
    </format>
    <format dxfId="12">
      <pivotArea dataOnly="0" labelOnly="1" grandRow="1" outline="0" fieldPosition="0"/>
    </format>
    <format dxfId="11">
      <pivotArea dataOnly="0" labelOnly="1" outline="0" axis="axisValues" fieldPosition="0"/>
    </format>
  </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5" showRowHeaders="1" showColHeaders="1" showRowStripes="0" showColStripes="0" showLastColumn="1"/>
  <filters count="2">
    <filter fld="2" type="dateBetween" evalOrder="-1" id="24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4" iMeasureHier="60">
      <autoFilter ref="A1">
        <filterColumn colId="0">
          <top10 val="5" filterVal="5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nagers]"/>
        <x15:activeTabTopLevelEntity name="[Sal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ABF3C-AB9F-4EC1-8741-372E6F349577}" name="Зведена таблиця14" cacheId="2828" applyNumberFormats="0" applyBorderFormats="0" applyFontFormats="0" applyPatternFormats="0" applyAlignmentFormats="0" applyWidthHeightFormats="1" dataCaption="Значення" grandTotalCaption="Итог" tag="6a023ca4-0540-4596-9a1d-4aca9b44f969" updatedVersion="7" minRefreshableVersion="5" showDrill="0" useAutoFormatting="1" subtotalHiddenItems="1" itemPrintTitles="1" createdVersion="7" indent="0" outline="1" outlineData="1" multipleFieldFilters="0">
  <location ref="J97:K103" firstHeaderRow="1" firstDataRow="1" firstDataCol="1"/>
  <pivotFields count="10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6">
    <i>
      <x v="4"/>
    </i>
    <i>
      <x v="3"/>
    </i>
    <i>
      <x v="1"/>
    </i>
    <i>
      <x v="2"/>
    </i>
    <i>
      <x/>
    </i>
    <i t="grand">
      <x/>
    </i>
  </rowItems>
  <colItems count="1">
    <i/>
  </colItems>
  <dataFields count="1">
    <dataField fld="3" subtotal="count" baseField="0" baseItem="0"/>
  </dataFields>
  <formats count="6">
    <format dxfId="10">
      <pivotArea type="all" dataOnly="0" outline="0" fieldPosition="0"/>
    </format>
    <format dxfId="9">
      <pivotArea outline="0" collapsedLevelsAreSubtotals="1" fieldPosition="0"/>
    </format>
    <format dxfId="8">
      <pivotArea field="2" type="button" dataOnly="0" labelOnly="1" outline="0" axis="axisRow" fieldPosition="0"/>
    </format>
    <format dxfId="7">
      <pivotArea dataOnly="0" labelOnly="1" fieldPosition="0">
        <references count="1">
          <reference field="2" count="0"/>
        </references>
      </pivotArea>
    </format>
    <format dxfId="6">
      <pivotArea dataOnly="0" labelOnly="1" grandRow="1" outline="0" fieldPosition="0"/>
    </format>
    <format dxfId="5">
      <pivotArea dataOnly="0" labelOnly="1" outline="0" axis="axisValues" fieldPosition="0"/>
    </format>
  </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5" showRowHeaders="1" showColHeaders="1" showRowStripes="0" showColStripes="0" showLastColumn="1"/>
  <filters count="4">
    <filter fld="4" type="dateBetween" evalOrder="-1" id="25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55">
      <autoFilter ref="A1">
        <filterColumn colId="0">
          <top10 val="5" filterVal="5"/>
        </filterColumn>
      </autoFilter>
    </filter>
    <filter fld="1" type="count" id="3" iMeasureHier="55">
      <autoFilter ref="A1">
        <filterColumn colId="0">
          <top10 val="5" filterVal="5"/>
        </filterColumn>
      </autoFilter>
    </filter>
    <filter fld="2" type="count" id="5" iMeasureHier="60">
      <autoFilter ref="A1">
        <filterColumn colId="0">
          <top10 val="5" filterVal="5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nagers]"/>
        <x15:activeTabTopLevelEntity name="[Sales]"/>
        <x15:activeTabTopLevelEntity name="[Calendar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F093C-A482-4638-B0D5-A3D1748D89A7}" name="Зведена таблиця13" cacheId="2825" applyNumberFormats="0" applyBorderFormats="0" applyFontFormats="0" applyPatternFormats="0" applyAlignmentFormats="0" applyWidthHeightFormats="1" dataCaption="Значення" grandTotalCaption="Итог" tag="72d19b73-49c5-42b1-ab31-07cf82c774a6" updatedVersion="7" minRefreshableVersion="5" showDrill="0" useAutoFormatting="1" subtotalHiddenItems="1" itemPrintTitles="1" createdVersion="7" indent="0" showHeaders="0" outline="1" outlineData="1" multipleFieldFilters="0">
  <location ref="J84:K90" firstHeaderRow="1" firstDataRow="1" firstDataCol="1"/>
  <pivotFields count="10"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fieldPosition="0">
        <references count="1">
          <reference field="3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Hierarchies count="9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7" showRowHeaders="1" showColHeaders="1" showRowStripes="0" showColStripes="0" showLastColumn="1"/>
  <filters count="4">
    <filter fld="4" type="dateBetween" evalOrder="-1" id="24" name="[Calendar].[Початок місяця]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" iMeasureHier="55">
      <autoFilter ref="A1">
        <filterColumn colId="0">
          <top10 val="5" filterVal="5"/>
        </filterColumn>
      </autoFilter>
    </filter>
    <filter fld="2" type="count" id="3" iMeasureHier="55">
      <autoFilter ref="A1">
        <filterColumn colId="0">
          <top10 val="5" filterVal="5"/>
        </filterColumn>
      </autoFilter>
    </filter>
    <filter fld="3" type="count" id="4" iMeasureHier="55">
      <autoFilter ref="A1">
        <filterColumn colId="0">
          <top10 val="5" filterVal="5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nagers]"/>
        <x15:activeTabTopLevelEntity name="[Sales]"/>
        <x15:activeTabTopLevelEntity name="[Calendar]"/>
        <x15:activeTabTopLevelEntity name="[Customers]"/>
        <x15:activeTabTopLevelEntity name="[Produc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Регион" xr10:uid="{733182BD-C5C3-4BB4-8F9F-9822BB37A4ED}" sourceName="[Customers].[Регион]">
  <pivotTables>
    <pivotTable tabId="3" name="Зведена таблиця12"/>
    <pivotTable tabId="3" name="Зведена таблиця13"/>
    <pivotTable tabId="3" name="Зведена таблиця14"/>
    <pivotTable tabId="3" name="Зведена таблиця15"/>
    <pivotTable tabId="3" name="Зведена таблиця16"/>
    <pivotTable tabId="3" name="Зведена таблиця17"/>
    <pivotTable tabId="3" name="Зведена таблиця18"/>
    <pivotTable tabId="3" name="Зведена таблиця19"/>
    <pivotTable tabId="3" name="ЗведенаТоп1"/>
    <pivotTable tabId="1" name="оснПоказ"/>
  </pivotTables>
  <data>
    <olap pivotCacheId="573853567">
      <levels count="2">
        <level uniqueName="[Customers].[Регион].[(All)]" sourceCaption="(All)" count="0"/>
        <level uniqueName="[Customers].[Регион].[Регион]" sourceCaption="Регион" count="4">
          <ranges>
            <range startItem="0">
              <i n="[Customers].[Регион].&amp;[Восток]" c="Восток"/>
              <i n="[Customers].[Регион].&amp;[Запад]" c="Запад"/>
              <i n="[Customers].[Регион].&amp;[Центр]" c="Центр"/>
              <i n="[Customers].[Регион].&amp;[Юг]" c="Юг"/>
            </range>
          </ranges>
        </level>
      </levels>
      <selections count="1">
        <selection n="[Customers].[Регион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6"/>
        <pivotTable tabId="4294967295" name="PivotChartTable7"/>
        <pivotTable tabId="4294967295" name="PivotChartTable8"/>
        <pivotTable tabId="4294967295" name="PivotChartTable4"/>
        <pivotTable tabId="4294967295" name="PivotChartTable5"/>
        <pivotTable tabId="4294967295" name="PivotChartTable1"/>
        <pivotTable tabId="4294967295" name="PivotChartTable2"/>
        <pivotTable tabId="4294967295" name="PivotChartTable3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ФорматРозницы" xr10:uid="{068ED30A-7C5C-48D8-BCBB-10D85B996B75}" sourceName="[Customers].[ФорматРозницы]">
  <pivotTables>
    <pivotTable tabId="3" name="Зведена таблиця12"/>
    <pivotTable tabId="3" name="Зведена таблиця13"/>
    <pivotTable tabId="3" name="Зведена таблиця14"/>
    <pivotTable tabId="3" name="Зведена таблиця15"/>
    <pivotTable tabId="3" name="Зведена таблиця16"/>
    <pivotTable tabId="3" name="Зведена таблиця17"/>
    <pivotTable tabId="3" name="Зведена таблиця18"/>
    <pivotTable tabId="3" name="Зведена таблиця19"/>
    <pivotTable tabId="3" name="ЗведенаТоп1"/>
    <pivotTable tabId="1" name="оснПоказ"/>
  </pivotTables>
  <data>
    <olap pivotCacheId="573853567">
      <levels count="2">
        <level uniqueName="[Customers].[ФорматРозницы].[(All)]" sourceCaption="(All)" count="0"/>
        <level uniqueName="[Customers].[ФорматРозницы].[ФорматРозницы]" sourceCaption="ФорматРозницы" count="2">
          <ranges>
            <range startItem="0">
              <i n="[Customers].[ФорматРозницы].&amp;[Современный]" c="Современный"/>
              <i n="[Customers].[ФорматРозницы].&amp;[Традиционный]" c="Традиционный"/>
            </range>
          </ranges>
        </level>
      </levels>
      <selections count="1">
        <selection n="[Customers].[ФорматРозницы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6"/>
        <pivotTable tabId="4294967295" name="PivotChartTable7"/>
        <pivotTable tabId="4294967295" name="PivotChartTable8"/>
        <pivotTable tabId="4294967295" name="PivotChartTable4"/>
        <pivotTable tabId="4294967295" name="PivotChartTable5"/>
        <pivotTable tabId="4294967295" name="PivotChartTable1"/>
        <pivotTable tabId="4294967295" name="PivotChartTable2"/>
        <pivotTable tabId="4294967295" name="PivotChartTable3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ТипКлиента" xr10:uid="{13A4017A-3EBE-416D-8A7C-6FF5C5DB9887}" sourceName="[Customers].[ТипКлиента]">
  <pivotTables>
    <pivotTable tabId="3" name="Зведена таблиця12"/>
    <pivotTable tabId="3" name="Зведена таблиця13"/>
    <pivotTable tabId="3" name="Зведена таблиця14"/>
    <pivotTable tabId="3" name="Зведена таблиця15"/>
    <pivotTable tabId="3" name="Зведена таблиця16"/>
    <pivotTable tabId="3" name="Зведена таблиця17"/>
    <pivotTable tabId="3" name="Зведена таблиця18"/>
    <pivotTable tabId="3" name="Зведена таблиця19"/>
    <pivotTable tabId="3" name="ЗведенаТоп1"/>
    <pivotTable tabId="1" name="оснПоказ"/>
  </pivotTables>
  <data>
    <olap pivotCacheId="573853567">
      <levels count="2">
        <level uniqueName="[Customers].[ТипКлиента].[(All)]" sourceCaption="(All)" count="0"/>
        <level uniqueName="[Customers].[ТипКлиента].[ТипКлиента]" sourceCaption="ТипКлиента" count="6">
          <ranges>
            <range startItem="0">
              <i n="[Customers].[ТипКлиента].&amp;[Аптека]" c="Аптека"/>
              <i n="[Customers].[ТипКлиента].&amp;[Опт]" c="Опт"/>
              <i n="[Customers].[ТипКлиента].&amp;[Парфюмерия]" c="Парфюмерия"/>
              <i n="[Customers].[ТипКлиента].&amp;[Рынок]" c="Рынок"/>
              <i n="[Customers].[ТипКлиента].&amp;[Смешанный]" c="Смешанный"/>
              <i n="[Customers].[ТипКлиента].&amp;[Супермаркет]" c="Супермаркет"/>
            </range>
          </ranges>
        </level>
      </levels>
      <selections count="1">
        <selection n="[Customers].[ТипКлиента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6"/>
        <pivotTable tabId="4294967295" name="PivotChartTable7"/>
        <pivotTable tabId="4294967295" name="PivotChartTable8"/>
        <pivotTable tabId="4294967295" name="PivotChartTable4"/>
        <pivotTable tabId="4294967295" name="PivotChartTable5"/>
        <pivotTable tabId="4294967295" name="PivotChartTable1"/>
        <pivotTable tabId="4294967295" name="PivotChartTable2"/>
        <pivotTable tabId="4294967295" name="PivotChartTable3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Область" xr10:uid="{1B56763F-45C9-4687-8092-4D51D258FBCC}" sourceName="[Customers].[Область]">
  <pivotTables>
    <pivotTable tabId="3" name="Зведена таблиця12"/>
    <pivotTable tabId="3" name="Зведена таблиця13"/>
    <pivotTable tabId="3" name="Зведена таблиця14"/>
    <pivotTable tabId="3" name="Зведена таблиця15"/>
    <pivotTable tabId="3" name="Зведена таблиця16"/>
    <pivotTable tabId="3" name="Зведена таблиця17"/>
    <pivotTable tabId="3" name="Зведена таблиця18"/>
    <pivotTable tabId="3" name="Зведена таблиця19"/>
    <pivotTable tabId="3" name="ЗведенаТоп1"/>
    <pivotTable tabId="1" name="оснПоказ"/>
  </pivotTables>
  <data>
    <olap pivotCacheId="573853567">
      <levels count="2">
        <level uniqueName="[Customers].[Область].[(All)]" sourceCaption="(All)" count="0"/>
        <level uniqueName="[Customers].[Область].[Область]" sourceCaption="Область" count="22">
          <ranges>
            <range startItem="0">
              <i n="[Customers].[Область].&amp;[Винницкая]" c="Винницкая"/>
              <i n="[Customers].[Область].&amp;[Волынская]" c="Волынская"/>
              <i n="[Customers].[Область].&amp;[Днепропетровская]" c="Днепропетровская"/>
              <i n="[Customers].[Область].&amp;[Житомирская]" c="Житомирская"/>
              <i n="[Customers].[Область].&amp;[Закарпатская]" c="Закарпатская"/>
              <i n="[Customers].[Область].&amp;[Запорожская]" c="Запорожская"/>
              <i n="[Customers].[Область].&amp;[Ивано-Франковская]" c="Ивано-Франковская"/>
              <i n="[Customers].[Область].&amp;[Киевская]" c="Киевская"/>
              <i n="[Customers].[Область].&amp;[Кировоградская]" c="Кировоградская"/>
              <i n="[Customers].[Область].&amp;[Крым]" c="Крым"/>
              <i n="[Customers].[Область].&amp;[Львовская]" c="Львовская"/>
              <i n="[Customers].[Область].&amp;[Николаевская]" c="Николаевская"/>
              <i n="[Customers].[Область].&amp;[Одесская]" c="Одесская"/>
              <i n="[Customers].[Область].&amp;[Ровенская]" c="Ровенская"/>
              <i n="[Customers].[Область].&amp;[Сумская]" c="Сумская"/>
              <i n="[Customers].[Область].&amp;[Тернопольская]" c="Тернопольская"/>
              <i n="[Customers].[Область].&amp;[Харьковская]" c="Харьковская"/>
              <i n="[Customers].[Область].&amp;[Херсонская]" c="Херсонская"/>
              <i n="[Customers].[Область].&amp;[Хмельницкая]" c="Хмельницкая"/>
              <i n="[Customers].[Область].&amp;[Черкасская]" c="Черкасская"/>
              <i n="[Customers].[Область].&amp;[Черниговская]" c="Черниговская"/>
              <i n="[Customers].[Область].&amp;[Черновицкая]" c="Черновицкая"/>
            </range>
          </ranges>
        </level>
      </levels>
      <selections count="1">
        <selection n="[Customers].[Область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6"/>
        <pivotTable tabId="4294967295" name="PivotChartTable7"/>
        <pivotTable tabId="4294967295" name="PivotChartTable8"/>
        <pivotTable tabId="4294967295" name="PivotChartTable4"/>
        <pivotTable tabId="4294967295" name="PivotChartTable5"/>
        <pivotTable tabId="4294967295" name="PivotChartTable1"/>
        <pivotTable tabId="4294967295" name="PivotChartTable2"/>
        <pivotTable tabId="4294967295" name="PivotChartTable3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Категория_товара" xr10:uid="{B089C0F5-4828-4E8F-A30B-D0AA68A23EF3}" sourceName="[Products].[Категория товара]">
  <pivotTables>
    <pivotTable tabId="3" name="Зведена таблиця12"/>
    <pivotTable tabId="3" name="Зведена таблиця13"/>
    <pivotTable tabId="3" name="Зведена таблиця14"/>
    <pivotTable tabId="3" name="Зведена таблиця15"/>
    <pivotTable tabId="3" name="Зведена таблиця16"/>
    <pivotTable tabId="3" name="Зведена таблиця17"/>
    <pivotTable tabId="3" name="Зведена таблиця18"/>
    <pivotTable tabId="3" name="Зведена таблиця19"/>
    <pivotTable tabId="3" name="ЗведенаТоп1"/>
    <pivotTable tabId="1" name="оснПоказ"/>
  </pivotTables>
  <data>
    <olap pivotCacheId="573853567">
      <levels count="2">
        <level uniqueName="[Products].[Категория товара].[(All)]" sourceCaption="(All)" count="0"/>
        <level uniqueName="[Products].[Категория товара].[Категория товара]" sourceCaption="Категория товара" count="3">
          <ranges>
            <range startItem="0">
              <i n="[Products].[Категория товара].&amp;[Гели]" c="Гели"/>
              <i n="[Products].[Категория товара].&amp;[Дезодоранты]" c="Дезодоранты"/>
              <i n="[Products].[Категория товара].&amp;[Порошки]" c="Порошки"/>
            </range>
          </ranges>
        </level>
      </levels>
      <selections count="1">
        <selection n="[Products].[Категория товара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6"/>
        <pivotTable tabId="4294967295" name="PivotChartTable7"/>
        <pivotTable tabId="4294967295" name="PivotChartTable8"/>
        <pivotTable tabId="4294967295" name="PivotChartTable4"/>
        <pivotTable tabId="4294967295" name="PivotChartTable5"/>
        <pivotTable tabId="4294967295" name="PivotChartTable1"/>
        <pivotTable tabId="4294967295" name="PivotChartTable2"/>
        <pivotTable tabId="4294967295" name="PivotChartTable3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Бренд" xr10:uid="{5E090928-911B-47EB-8FA0-D1341B683379}" sourceName="[Products].[Бренд]">
  <pivotTables>
    <pivotTable tabId="1" name="Менедж"/>
  </pivotTables>
  <data>
    <olap pivotCacheId="425221402">
      <levels count="2">
        <level uniqueName="[Products].[Бренд].[(All)]" sourceCaption="(All)" count="0"/>
        <level uniqueName="[Products].[Бренд].[Бренд]" sourceCaption="Бренд" count="7">
          <ranges>
            <range startItem="0">
              <i n="[Products].[Бренд].&amp;[BRIGHT POWDER]" c="BRIGHT POWDER"/>
              <i n="[Products].[Бренд].&amp;[EASE EXTREME DEO]" c="EASE EXTREME DEO"/>
              <i n="[Products].[Бренд].&amp;[EASE EXTREME GEL]" c="EASE EXTREME GEL"/>
              <i n="[Products].[Бренд].&amp;[EASE UNI DEO]" c="EASE UNI DEO"/>
              <i n="[Products].[Бренд].&amp;[EASE UNI GEL]" c="EASE UNI GEL"/>
              <i n="[Products].[Бренд].&amp;[PALE POWDER]" c="PALE POWDER"/>
              <i n="[Products].[Бренд].&amp;[SHAKE POWDER]" c="SHAKE POWDER"/>
            </range>
          </ranges>
        </level>
      </levels>
      <selections count="1">
        <selection n="[Products].[Бренд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9"/>
        <pivotTable tabId="4294967295" name="PivotChartTable40"/>
        <pivotTable tabId="4294967295" name="PivotChartTable43"/>
        <pivotTable tabId="4294967295" name="PivotChartTable41"/>
        <pivotTable tabId="4294967295" name="PivotChartTable47"/>
        <pivotTable tabId="4294967295" name="PivotChartTable48"/>
        <pivotTable tabId="4294967295" name="PivotChartTable42"/>
        <pivotTable tabId="4294967295" name="PivotChartTable44"/>
        <pivotTable tabId="4294967295" name="PivotChartTable45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Регион1" xr10:uid="{89984372-AA9A-422B-A07C-D28683ACC01B}" sourceName="[Customers].[Регион]">
  <pivotTables>
    <pivotTable tabId="1" name="АнализИзм"/>
  </pivotTables>
  <data>
    <olap pivotCacheId="1765811464">
      <levels count="2">
        <level uniqueName="[Customers].[Регион].[(All)]" sourceCaption="(All)" count="0"/>
        <level uniqueName="[Customers].[Регион].[Регион]" sourceCaption="Регион" count="4">
          <ranges>
            <range startItem="0">
              <i n="[Customers].[Регион].&amp;[Восток]" c="Восток"/>
              <i n="[Customers].[Регион].&amp;[Запад]" c="Запад"/>
              <i n="[Customers].[Регион].&amp;[Центр]" c="Центр"/>
              <i n="[Customers].[Регион].&amp;[Юг]" c="Юг"/>
            </range>
          </ranges>
        </level>
      </levels>
      <selections count="1">
        <selection n="[Customers].[Регион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6"/>
        <pivotTable tabId="4294967295" name="PivotChartTable15"/>
        <pivotTable tabId="4294967295" name="PivotChartTable9"/>
        <pivotTable tabId="4294967295" name="PivotChartTable17"/>
        <pivotTable tabId="4294967295" name="PivotChartTable13"/>
        <pivotTable tabId="4294967295" name="PivotChartTable14"/>
        <pivotTable tabId="4294967295" name="PivotChartTable21"/>
        <pivotTable tabId="4294967295" name="PivotChartTable22"/>
        <pivotTable tabId="4294967295" name="PivotChartTable12"/>
        <pivotTable tabId="4294967295" name="PivotChartTable23"/>
        <pivotTable tabId="4294967295" name="PivotChartTable20"/>
        <pivotTable tabId="4294967295" name="PivotChartTable11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ФорматРозницы1" xr10:uid="{4CFD38CD-CF14-435B-AAF7-61A00C5AA69F}" sourceName="[Customers].[ФорматРозницы]">
  <pivotTables>
    <pivotTable tabId="1" name="АнализИзм"/>
  </pivotTables>
  <data>
    <olap pivotCacheId="1765811464">
      <levels count="2">
        <level uniqueName="[Customers].[ФорматРозницы].[(All)]" sourceCaption="(All)" count="0"/>
        <level uniqueName="[Customers].[ФорматРозницы].[ФорматРозницы]" sourceCaption="ФорматРозницы" count="2">
          <ranges>
            <range startItem="0">
              <i n="[Customers].[ФорматРозницы].&amp;[Современный]" c="Современный"/>
              <i n="[Customers].[ФорматРозницы].&amp;[Традиционный]" c="Традиционный"/>
            </range>
          </ranges>
        </level>
      </levels>
      <selections count="1">
        <selection n="[Customers].[ФорматРозницы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6"/>
        <pivotTable tabId="4294967295" name="PivotChartTable15"/>
        <pivotTable tabId="4294967295" name="PivotChartTable9"/>
        <pivotTable tabId="4294967295" name="PivotChartTable17"/>
        <pivotTable tabId="4294967295" name="PivotChartTable13"/>
        <pivotTable tabId="4294967295" name="PivotChartTable14"/>
        <pivotTable tabId="4294967295" name="PivotChartTable21"/>
        <pivotTable tabId="4294967295" name="PivotChartTable22"/>
        <pivotTable tabId="4294967295" name="PivotChartTable12"/>
        <pivotTable tabId="4294967295" name="PivotChartTable23"/>
        <pivotTable tabId="4294967295" name="PivotChartTable20"/>
        <pivotTable tabId="4294967295" name="PivotChartTable11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ТипКлиента1" xr10:uid="{30C2CB17-3075-4665-B980-80685413FB72}" sourceName="[Customers].[ТипКлиента]">
  <pivotTables>
    <pivotTable tabId="1" name="АнализИзм"/>
  </pivotTables>
  <data>
    <olap pivotCacheId="1765811464">
      <levels count="2">
        <level uniqueName="[Customers].[ТипКлиента].[(All)]" sourceCaption="(All)" count="0"/>
        <level uniqueName="[Customers].[ТипКлиента].[ТипКлиента]" sourceCaption="ТипКлиента" count="6">
          <ranges>
            <range startItem="0">
              <i n="[Customers].[ТипКлиента].&amp;[Аптека]" c="Аптека"/>
              <i n="[Customers].[ТипКлиента].&amp;[Опт]" c="Опт"/>
              <i n="[Customers].[ТипКлиента].&amp;[Парфюмерия]" c="Парфюмерия"/>
              <i n="[Customers].[ТипКлиента].&amp;[Рынок]" c="Рынок"/>
              <i n="[Customers].[ТипКлиента].&amp;[Смешанный]" c="Смешанный"/>
              <i n="[Customers].[ТипКлиента].&amp;[Супермаркет]" c="Супермаркет"/>
            </range>
          </ranges>
        </level>
      </levels>
      <selections count="1">
        <selection n="[Customers].[ТипКлиента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6"/>
        <pivotTable tabId="4294967295" name="PivotChartTable15"/>
        <pivotTable tabId="4294967295" name="PivotChartTable9"/>
        <pivotTable tabId="4294967295" name="PivotChartTable17"/>
        <pivotTable tabId="4294967295" name="PivotChartTable13"/>
        <pivotTable tabId="4294967295" name="PivotChartTable14"/>
        <pivotTable tabId="4294967295" name="PivotChartTable21"/>
        <pivotTable tabId="4294967295" name="PivotChartTable22"/>
        <pivotTable tabId="4294967295" name="PivotChartTable12"/>
        <pivotTable tabId="4294967295" name="PivotChartTable23"/>
        <pivotTable tabId="4294967295" name="PivotChartTable11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Категория_товара1" xr10:uid="{8F56C7C5-ECD8-40E5-8F61-91E59D319E30}" sourceName="[Products].[Категория товара]">
  <pivotTables>
    <pivotTable tabId="1" name="АнализИзм"/>
  </pivotTables>
  <data>
    <olap pivotCacheId="1765811464">
      <levels count="2">
        <level uniqueName="[Products].[Категория товара].[(All)]" sourceCaption="(All)" count="0"/>
        <level uniqueName="[Products].[Категория товара].[Категория товара]" sourceCaption="Категория товара" count="3">
          <ranges>
            <range startItem="0">
              <i n="[Products].[Категория товара].&amp;[Гели]" c="Гели"/>
              <i n="[Products].[Категория товара].&amp;[Дезодоранты]" c="Дезодоранты"/>
              <i n="[Products].[Категория товара].&amp;[Порошки]" c="Порошки"/>
            </range>
          </ranges>
        </level>
      </levels>
      <selections count="1">
        <selection n="[Products].[Категория товара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6"/>
        <pivotTable tabId="4294967295" name="PivotChartTable15"/>
        <pivotTable tabId="4294967295" name="PivotChartTable9"/>
        <pivotTable tabId="4294967295" name="PivotChartTable17"/>
        <pivotTable tabId="4294967295" name="PivotChartTable13"/>
        <pivotTable tabId="4294967295" name="PivotChartTable14"/>
        <pivotTable tabId="4294967295" name="PivotChartTable21"/>
        <pivotTable tabId="4294967295" name="PivotChartTable22"/>
        <pivotTable tabId="4294967295" name="PivotChartTable12"/>
        <pivotTable tabId="4294967295" name="PivotChartTable23"/>
        <pivotTable tabId="4294967295" name="PivotChartTable20"/>
        <pivotTable tabId="4294967295" name="PivotChartTable11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Область1" xr10:uid="{9E66EF51-BBEB-4073-BB0E-F10C55D10589}" sourceName="[Customers].[Область]">
  <pivotTables>
    <pivotTable tabId="1" name="Менедж"/>
  </pivotTables>
  <data>
    <olap pivotCacheId="425221402">
      <levels count="2">
        <level uniqueName="[Customers].[Область].[(All)]" sourceCaption="(All)" count="0"/>
        <level uniqueName="[Customers].[Область].[Область]" sourceCaption="Область" count="22">
          <ranges>
            <range startItem="0">
              <i n="[Customers].[Область].&amp;[Винницкая]" c="Винницкая"/>
              <i n="[Customers].[Область].&amp;[Волынская]" c="Волынская"/>
              <i n="[Customers].[Область].&amp;[Днепропетровская]" c="Днепропетровская"/>
              <i n="[Customers].[Область].&amp;[Житомирская]" c="Житомирская"/>
              <i n="[Customers].[Область].&amp;[Закарпатская]" c="Закарпатская"/>
              <i n="[Customers].[Область].&amp;[Запорожская]" c="Запорожская"/>
              <i n="[Customers].[Область].&amp;[Ивано-Франковская]" c="Ивано-Франковская"/>
              <i n="[Customers].[Область].&amp;[Киевская]" c="Киевская"/>
              <i n="[Customers].[Область].&amp;[Кировоградская]" c="Кировоградская"/>
              <i n="[Customers].[Область].&amp;[Крым]" c="Крым"/>
              <i n="[Customers].[Область].&amp;[Львовская]" c="Львовская"/>
              <i n="[Customers].[Область].&amp;[Николаевская]" c="Николаевская"/>
              <i n="[Customers].[Область].&amp;[Одесская]" c="Одесская"/>
              <i n="[Customers].[Область].&amp;[Ровенская]" c="Ровенская"/>
              <i n="[Customers].[Область].&amp;[Сумская]" c="Сумская"/>
              <i n="[Customers].[Область].&amp;[Тернопольская]" c="Тернопольская"/>
              <i n="[Customers].[Область].&amp;[Харьковская]" c="Харьковская"/>
              <i n="[Customers].[Область].&amp;[Херсонская]" c="Херсонская"/>
              <i n="[Customers].[Область].&amp;[Хмельницкая]" c="Хмельницкая"/>
              <i n="[Customers].[Область].&amp;[Черкасская]" c="Черкасская"/>
              <i n="[Customers].[Область].&amp;[Черниговская]" c="Черниговская"/>
              <i n="[Customers].[Область].&amp;[Черновицкая]" c="Черновицкая"/>
            </range>
          </ranges>
        </level>
      </levels>
      <selections count="1">
        <selection n="[Customers].[Область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9"/>
        <pivotTable tabId="4294967295" name="PivotChartTable40"/>
        <pivotTable tabId="4294967295" name="PivotChartTable43"/>
        <pivotTable tabId="4294967295" name="PivotChartTable41"/>
        <pivotTable tabId="4294967295" name="PivotChartTable47"/>
        <pivotTable tabId="4294967295" name="PivotChartTable48"/>
        <pivotTable tabId="4294967295" name="PivotChartTable42"/>
        <pivotTable tabId="4294967295" name="PivotChartTable44"/>
        <pivotTable tabId="4294967295" name="PivotChartTable45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Регион11" xr10:uid="{08FD5402-9C1A-4C3F-A0D3-5083A4F60105}" sourceName="[Customers].[Регион]">
  <pivotTables>
    <pivotTable tabId="1" name="Менедж"/>
  </pivotTables>
  <data>
    <olap pivotCacheId="425221402">
      <levels count="2">
        <level uniqueName="[Customers].[Регион].[(All)]" sourceCaption="(All)" count="0"/>
        <level uniqueName="[Customers].[Регион].[Регион]" sourceCaption="Регион" count="4">
          <ranges>
            <range startItem="0">
              <i n="[Customers].[Регион].&amp;[Восток]" c="Восток"/>
              <i n="[Customers].[Регион].&amp;[Запад]" c="Запад"/>
              <i n="[Customers].[Регион].&amp;[Центр]" c="Центр"/>
              <i n="[Customers].[Регион].&amp;[Юг]" c="Юг"/>
            </range>
          </ranges>
        </level>
      </levels>
      <selections count="1">
        <selection n="[Customers].[Регион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9"/>
        <pivotTable tabId="4294967295" name="PivotChartTable40"/>
        <pivotTable tabId="4294967295" name="PivotChartTable43"/>
        <pivotTable tabId="4294967295" name="PivotChartTable41"/>
        <pivotTable tabId="4294967295" name="PivotChartTable47"/>
        <pivotTable tabId="4294967295" name="PivotChartTable48"/>
        <pivotTable tabId="4294967295" name="PivotChartTable42"/>
        <pivotTable tabId="4294967295" name="PivotChartTable44"/>
        <pivotTable tabId="4294967295" name="PivotChartTable45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ФорматРозницы11" xr10:uid="{EDDD7A23-9D88-41F6-B673-540FBB5817EA}" sourceName="[Customers].[ФорматРозницы]">
  <pivotTables>
    <pivotTable tabId="1" name="Менедж"/>
  </pivotTables>
  <data>
    <olap pivotCacheId="425221402">
      <levels count="2">
        <level uniqueName="[Customers].[ФорматРозницы].[(All)]" sourceCaption="(All)" count="0"/>
        <level uniqueName="[Customers].[ФорматРозницы].[ФорматРозницы]" sourceCaption="ФорматРозницы" count="2">
          <ranges>
            <range startItem="0">
              <i n="[Customers].[ФорматРозницы].&amp;[Современный]" c="Современный"/>
              <i n="[Customers].[ФорматРозницы].&amp;[Традиционный]" c="Традиционный"/>
            </range>
          </ranges>
        </level>
      </levels>
      <selections count="1">
        <selection n="[Customers].[ФорматРозницы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9"/>
        <pivotTable tabId="4294967295" name="PivotChartTable40"/>
        <pivotTable tabId="4294967295" name="PivotChartTable43"/>
        <pivotTable tabId="4294967295" name="PivotChartTable41"/>
        <pivotTable tabId="4294967295" name="PivotChartTable47"/>
        <pivotTable tabId="4294967295" name="PivotChartTable48"/>
        <pivotTable tabId="4294967295" name="PivotChartTable42"/>
        <pivotTable tabId="4294967295" name="PivotChartTable44"/>
        <pivotTable tabId="4294967295" name="PivotChartTable45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ТипКлиента11" xr10:uid="{2AF8B2B3-8AB8-4F47-9A68-46E8FB9BB75F}" sourceName="[Customers].[ТипКлиента]">
  <pivotTables>
    <pivotTable tabId="1" name="Менедж"/>
  </pivotTables>
  <data>
    <olap pivotCacheId="425221402">
      <levels count="2">
        <level uniqueName="[Customers].[ТипКлиента].[(All)]" sourceCaption="(All)" count="0"/>
        <level uniqueName="[Customers].[ТипКлиента].[ТипКлиента]" sourceCaption="ТипКлиента" count="6">
          <ranges>
            <range startItem="0">
              <i n="[Customers].[ТипКлиента].&amp;[Аптека]" c="Аптека"/>
              <i n="[Customers].[ТипКлиента].&amp;[Опт]" c="Опт"/>
              <i n="[Customers].[ТипКлиента].&amp;[Парфюмерия]" c="Парфюмерия"/>
              <i n="[Customers].[ТипКлиента].&amp;[Рынок]" c="Рынок"/>
              <i n="[Customers].[ТипКлиента].&amp;[Смешанный]" c="Смешанный"/>
              <i n="[Customers].[ТипКлиента].&amp;[Супермаркет]" c="Супермаркет"/>
            </range>
          </ranges>
        </level>
      </levels>
      <selections count="1">
        <selection n="[Customers].[ТипКлиента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9"/>
        <pivotTable tabId="4294967295" name="PivotChartTable40"/>
        <pivotTable tabId="4294967295" name="PivotChartTable43"/>
        <pivotTable tabId="4294967295" name="PivotChartTable41"/>
        <pivotTable tabId="4294967295" name="PivotChartTable47"/>
        <pivotTable tabId="4294967295" name="PivotChartTable48"/>
        <pivotTable tabId="4294967295" name="PivotChartTable42"/>
        <pivotTable tabId="4294967295" name="PivotChartTable44"/>
        <pivotTable tabId="4294967295" name="PivotChartTable45"/>
      </x15:slicerCachePivotTables>
    </x:ext>
  </extLst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Категория_товара11" xr10:uid="{0FE432B6-3D78-4D46-A12C-666EA341549F}" sourceName="[Products].[Категория товара]">
  <pivotTables>
    <pivotTable tabId="1" name="Менедж"/>
  </pivotTables>
  <data>
    <olap pivotCacheId="425221402">
      <levels count="2">
        <level uniqueName="[Products].[Категория товара].[(All)]" sourceCaption="(All)" count="0"/>
        <level uniqueName="[Products].[Категория товара].[Категория товара]" sourceCaption="Категория товара" count="3">
          <ranges>
            <range startItem="0">
              <i n="[Products].[Категория товара].&amp;[Гели]" c="Гели"/>
              <i n="[Products].[Категория товара].&amp;[Дезодоранты]" c="Дезодоранты"/>
              <i n="[Products].[Категория товара].&amp;[Порошки]" c="Порошки"/>
            </range>
          </ranges>
        </level>
      </levels>
      <selections count="1">
        <selection n="[Products].[Категория товара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9"/>
        <pivotTable tabId="4294967295" name="PivotChartTable40"/>
        <pivotTable tabId="4294967295" name="PivotChartTable43"/>
        <pivotTable tabId="4294967295" name="PivotChartTable41"/>
        <pivotTable tabId="4294967295" name="PivotChartTable47"/>
        <pivotTable tabId="4294967295" name="PivotChartTable48"/>
        <pivotTable tabId="4294967295" name="PivotChartTable42"/>
        <pivotTable tabId="4294967295" name="PivotChartTable44"/>
        <pivotTable tabId="4294967295" name="PivotChartTable45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Регион" xr10:uid="{6DBB1484-C6EA-4607-8B17-80F0CE959883}" cache="Роздільник_Регион" caption="Регион" columnCount="4" level="1" style="SlicerStyleLight6" rowHeight="241300"/>
  <slicer name="ФорматРозницы" xr10:uid="{ED99DC74-FCB3-4AF2-A0E9-C89751BE02C1}" cache="Роздільник_ФорматРозницы" caption="ФорматРозницы" level="1" style="SlicerStyleLight4" rowHeight="241300"/>
  <slicer name="ТипКлиента" xr10:uid="{A81D4829-DF16-4693-A688-419F5E64AA03}" cache="Роздільник_ТипКлиента" caption="ТипКлиента" columnCount="3" level="1" style="SlicerStyleLight4" rowHeight="241300"/>
  <slicer name="Область" xr10:uid="{BA7E576E-1BC8-473E-880E-E07DBB4566A9}" cache="Роздільник_Область" caption="Область" columnCount="5" level="1" style="SlicerStyleLight6" lockedPosition="1" rowHeight="241300"/>
  <slicer name="Категория товара" xr10:uid="{E54F3715-3017-4649-9E13-77A54858652B}" cache="Роздільник_Категория_товара" caption="КатТовара" level="1" style="SlicerStyleLight2" rowHeight="241300"/>
  <slicer name="Бренд" xr10:uid="{FD5D478D-A10D-48D8-A068-20A3887EFE77}" cache="Роздільник_Бренд" caption="Бренд" columnCount="3" level="1" style="SlicerStyleLight2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Бренд 1" xr10:uid="{26C5A2B0-97A9-488C-BD6A-2094E15CC713}" cache="Роздільник_Бренд" caption="Бренд" columnCount="2" level="1" style="SlicerStyleLight2" rowHeight="241300"/>
  <slicer name="Регион 1" xr10:uid="{A612C4BE-2014-4E0D-9B55-E15FA49DECF8}" cache="Роздільник_Регион1" caption="Регион" columnCount="4" level="1" style="SlicerStyleLight6" rowHeight="241300"/>
  <slicer name="ФорматРозницы 1" xr10:uid="{F9F44AFB-8AC4-492A-9187-45AFFB6A059E}" cache="Роздільник_ФорматРозницы1" caption="ФорматРозницы" level="1" style="SlicerStyleLight4" rowHeight="241300"/>
  <slicer name="ТипКлиента 1" xr10:uid="{FFA3A2E7-C70C-42A7-A10A-6D06B501DED9}" cache="Роздільник_ТипКлиента1" caption="ТипКлиента" columnCount="3" level="1" style="SlicerStyleLight4" rowHeight="241300"/>
  <slicer name="Категория товара 1" xr10:uid="{937C1F1E-5E12-4375-B42C-A37C0E348BFC}" cache="Роздільник_Категория_товара1" caption="КатТовара" columnCount="3" level="1" style="SlicerStyleLight2" rowHeight="241300"/>
  <slicer name="Область 1" xr10:uid="{000753E8-A05C-4094-BFE1-83A6BB82B084}" cache="Роздільник_Область1" caption="Область" columnCount="4" level="1" style="SlicerStyleLight6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Бренд 2" xr10:uid="{689962FC-E342-4CEE-9A15-C2225557F813}" cache="Роздільник_Бренд" caption="Бренд" columnCount="2" level="1" style="SlicerStyleLight2" rowHeight="241300"/>
  <slicer name="Область 2" xr10:uid="{3CCD397E-D3A1-4A79-B5D2-4DC62F69028A}" cache="Роздільник_Область1" caption="Область" columnCount="4" level="1" style="SlicerStyleLight6" rowHeight="241300"/>
  <slicer name="Регион 2" xr10:uid="{208FA8FF-C072-4705-AE7F-6A8F0F0A0E28}" cache="Роздільник_Регион11" caption="Регион" columnCount="4" level="1" style="SlicerStyleLight6" rowHeight="241300"/>
  <slicer name="ФорматРозницы 2" xr10:uid="{0C8D2369-EA8E-4A72-84A1-40A877266843}" cache="Роздільник_ФорматРозницы11" caption="ФорматРозницы" level="1" style="SlicerStyleLight4" rowHeight="241300"/>
  <slicer name="ТипКлиента 2" xr10:uid="{E5456492-AF37-4497-9C60-619D15E71270}" cache="Роздільник_ТипКлиента11" caption="ТипКлиента" columnCount="3" level="1" style="SlicerStyleLight4" rowHeight="241300"/>
  <slicer name="Категория товара 2" xr10:uid="{10765972-D5E3-4914-89C1-62B159934EE2}" cache="Роздільник_Категория_товара11" caption="КатТовара" columnCount="3" level="1" style="SlicerStyleLight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E06422-33E7-4395-BA2A-87C2BAD88866}" name="Таблиця1" displayName="Таблиця1" ref="B2:C5" totalsRowShown="0">
  <autoFilter ref="B2:C5" xr:uid="{E5E06422-33E7-4395-BA2A-87C2BAD88866}"/>
  <tableColumns count="2">
    <tableColumn id="1" xr3:uid="{28D75D55-E7C7-49E8-8DFE-CE831C7C3D5C}" name="Параметр"/>
    <tableColumn id="2" xr3:uid="{CD958FE8-A8A7-43C1-93B9-D01EF3CB9F75}" name="Значение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Часова_шкала_Початок_місяця" xr10:uid="{62D934F7-97E4-48EF-9F8F-AFCFB4055FF4}" sourceName="[Calendar].[Початок місяця]">
  <pivotTables>
    <pivotTable tabId="1" name="оснПоказ"/>
    <pivotTable tabId="3" name="ЗведенаТоп1"/>
    <pivotTable tabId="3" name="Зведена таблиця12"/>
    <pivotTable tabId="3" name="Зведена таблиця13"/>
    <pivotTable tabId="3" name="Зведена таблиця14"/>
    <pivotTable tabId="3" name="Зведена таблиця15"/>
    <pivotTable tabId="3" name="Зведена таблиця16"/>
    <pivotTable tabId="3" name="Зведена таблиця17"/>
    <pivotTable tabId="3" name="Зведена таблиця18"/>
    <pivotTable tabId="3" name="Зведена таблиця19"/>
    <pivotTable tabId="4294967295" name="PivotChartTable1"/>
    <pivotTable tabId="4294967295" name="PivotChartTable4"/>
    <pivotTable tabId="4294967295" name="PivotChartTable2"/>
    <pivotTable tabId="4294967295" name="PivotChartTable3"/>
    <pivotTable tabId="4294967295" name="PivotChartTable5"/>
    <pivotTable tabId="4294967295" name="PivotChartTable6"/>
    <pivotTable tabId="4294967295" name="PivotChartTable7"/>
    <pivotTable tabId="4294967295" name="PivotChartTable8"/>
  </pivotTables>
  <state minimalRefreshVersion="6" lastRefreshVersion="6" pivotCacheId="357994826" filterType="dateBetween">
    <selection startDate="2015-01-01T00:00:00" endDate="2015-12-31T00:00:00"/>
    <bounds startDate="2014-01-01T00:00:00" endDate="2017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Часова_шкала_Початок_місяця1" xr10:uid="{BCF0DA78-511C-4ED9-B7DC-950909AFBE40}" sourceName="[Calendar].[Початок місяця]">
  <pivotTables>
    <pivotTable tabId="1" name="АнализИзм"/>
    <pivotTable tabId="4294967295" name="PivotChartTable16"/>
    <pivotTable tabId="4294967295" name="PivotChartTable15"/>
    <pivotTable tabId="4294967295" name="PivotChartTable11"/>
    <pivotTable tabId="4294967295" name="PivotChartTable9"/>
    <pivotTable tabId="4294967295" name="PivotChartTable17"/>
    <pivotTable tabId="4294967295" name="PivotChartTable12"/>
    <pivotTable tabId="4294967295" name="PivotChartTable13"/>
    <pivotTable tabId="4294967295" name="PivotChartTable14"/>
    <pivotTable tabId="4294967295" name="PivotChartTable20"/>
    <pivotTable tabId="4294967295" name="PivotChartTable21"/>
    <pivotTable tabId="4294967295" name="PivotChartTable22"/>
    <pivotTable tabId="4294967295" name="PivotChartTable23"/>
  </pivotTables>
  <state minimalRefreshVersion="6" lastRefreshVersion="6" pivotCacheId="2076728713" filterType="dateBetween">
    <selection startDate="2015-01-01T00:00:00" endDate="2015-12-31T00:00:00"/>
    <bounds startDate="2014-01-01T00:00:00" endDate="2017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Часова_шкала_Початок_місяця11" xr10:uid="{B1803F86-7439-4016-B2A9-66FCDF74EB33}" sourceName="[Calendar].[Початок місяця]">
  <pivotTables>
    <pivotTable tabId="1" name="Менедж"/>
    <pivotTable tabId="4294967295" name="PivotChartTable39"/>
    <pivotTable tabId="4294967295" name="PivotChartTable40"/>
    <pivotTable tabId="4294967295" name="PivotChartTable41"/>
    <pivotTable tabId="4294967295" name="PivotChartTable42"/>
    <pivotTable tabId="4294967295" name="PivotChartTable43"/>
    <pivotTable tabId="4294967295" name="PivotChartTable44"/>
    <pivotTable tabId="4294967295" name="PivotChartTable45"/>
    <pivotTable tabId="4294967295" name="PivotChartTable47"/>
    <pivotTable tabId="4294967295" name="PivotChartTable48"/>
  </pivotTables>
  <state minimalRefreshVersion="6" lastRefreshVersion="6" pivotCacheId="1589755814" filterType="dateBetween">
    <selection startDate="2015-01-01T00:00:00" endDate="2015-12-31T00:00:00"/>
    <bounds startDate="2014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Дата" xr10:uid="{94C3C21D-20A2-4398-8D80-63FB0266DD1C}" cache="Часова_шкала_Початок_місяця" caption="Дата" level="0" selectionLevel="0" scrollPosition="2014-01-01T00:00:00" style="TimeSlicerStyleDark6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Початок місяця" xr10:uid="{2EF5E005-7BE2-4440-B94D-A69CFD5E7F77}" cache="Часова_шкала_Початок_місяця1" caption="Початок місяця" showHeader="0" showSelectionLabel="0" showTimeLevel="0" showHorizontalScrollbar="0" level="0" selectionLevel="0" scrollPosition="2014-01-01T00:00:00" style="TimeSlicerStyleDark6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Початок місяця 1" xr10:uid="{BC5466AD-0627-46A7-8263-42A45E7EE513}" cache="Часова_шкала_Початок_місяця11" caption="Початок місяця" showHeader="0" showSelectionLabel="0" showTimeLevel="0" showHorizontalScrollbar="0" level="0" selectionLevel="0" scrollPosition="2014-01-01T00:00:00" style="TimeSlicerStyleDark6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2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Relationship Id="rId6" Type="http://schemas.openxmlformats.org/officeDocument/2006/relationships/table" Target="../tables/table1.xml"/><Relationship Id="rId5" Type="http://schemas.openxmlformats.org/officeDocument/2006/relationships/pivotTable" Target="../pivotTables/pivotTable34.xml"/><Relationship Id="rId4" Type="http://schemas.openxmlformats.org/officeDocument/2006/relationships/pivotTable" Target="../pivotTables/pivotTable33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2.xml"/><Relationship Id="rId13" Type="http://schemas.microsoft.com/office/2011/relationships/timeline" Target="../timelines/timeline1.xml"/><Relationship Id="rId3" Type="http://schemas.openxmlformats.org/officeDocument/2006/relationships/pivotTable" Target="../pivotTables/pivotTable37.xml"/><Relationship Id="rId7" Type="http://schemas.openxmlformats.org/officeDocument/2006/relationships/pivotTable" Target="../pivotTables/pivotTable41.xml"/><Relationship Id="rId12" Type="http://schemas.microsoft.com/office/2007/relationships/slicer" Target="../slicers/slicer1.xml"/><Relationship Id="rId2" Type="http://schemas.openxmlformats.org/officeDocument/2006/relationships/pivotTable" Target="../pivotTables/pivotTable36.xml"/><Relationship Id="rId1" Type="http://schemas.openxmlformats.org/officeDocument/2006/relationships/pivotTable" Target="../pivotTables/pivotTable35.xml"/><Relationship Id="rId6" Type="http://schemas.openxmlformats.org/officeDocument/2006/relationships/pivotTable" Target="../pivotTables/pivotTable40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39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38.xml"/><Relationship Id="rId9" Type="http://schemas.openxmlformats.org/officeDocument/2006/relationships/pivotTable" Target="../pivotTables/pivotTable43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11/relationships/timeline" Target="../timelines/timeline3.x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39" Type="http://schemas.openxmlformats.org/officeDocument/2006/relationships/ctrlProp" Target="../ctrlProps/ctrlProp37.xml"/><Relationship Id="rId21" Type="http://schemas.openxmlformats.org/officeDocument/2006/relationships/ctrlProp" Target="../ctrlProps/ctrlProp19.xml"/><Relationship Id="rId34" Type="http://schemas.openxmlformats.org/officeDocument/2006/relationships/ctrlProp" Target="../ctrlProps/ctrlProp32.xml"/><Relationship Id="rId42" Type="http://schemas.openxmlformats.org/officeDocument/2006/relationships/ctrlProp" Target="../ctrlProps/ctrlProp40.xml"/><Relationship Id="rId47" Type="http://schemas.openxmlformats.org/officeDocument/2006/relationships/ctrlProp" Target="../ctrlProps/ctrlProp45.xml"/><Relationship Id="rId50" Type="http://schemas.openxmlformats.org/officeDocument/2006/relationships/ctrlProp" Target="../ctrlProps/ctrlProp48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9" Type="http://schemas.openxmlformats.org/officeDocument/2006/relationships/ctrlProp" Target="../ctrlProps/ctrlProp27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32" Type="http://schemas.openxmlformats.org/officeDocument/2006/relationships/ctrlProp" Target="../ctrlProps/ctrlProp30.xml"/><Relationship Id="rId37" Type="http://schemas.openxmlformats.org/officeDocument/2006/relationships/ctrlProp" Target="../ctrlProps/ctrlProp35.xml"/><Relationship Id="rId40" Type="http://schemas.openxmlformats.org/officeDocument/2006/relationships/ctrlProp" Target="../ctrlProps/ctrlProp38.xml"/><Relationship Id="rId45" Type="http://schemas.openxmlformats.org/officeDocument/2006/relationships/ctrlProp" Target="../ctrlProps/ctrlProp43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36" Type="http://schemas.openxmlformats.org/officeDocument/2006/relationships/ctrlProp" Target="../ctrlProps/ctrlProp34.xml"/><Relationship Id="rId49" Type="http://schemas.openxmlformats.org/officeDocument/2006/relationships/ctrlProp" Target="../ctrlProps/ctrlProp47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31" Type="http://schemas.openxmlformats.org/officeDocument/2006/relationships/ctrlProp" Target="../ctrlProps/ctrlProp29.xml"/><Relationship Id="rId44" Type="http://schemas.openxmlformats.org/officeDocument/2006/relationships/ctrlProp" Target="../ctrlProps/ctrlProp42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Relationship Id="rId30" Type="http://schemas.openxmlformats.org/officeDocument/2006/relationships/ctrlProp" Target="../ctrlProps/ctrlProp28.xml"/><Relationship Id="rId35" Type="http://schemas.openxmlformats.org/officeDocument/2006/relationships/ctrlProp" Target="../ctrlProps/ctrlProp33.xml"/><Relationship Id="rId43" Type="http://schemas.openxmlformats.org/officeDocument/2006/relationships/ctrlProp" Target="../ctrlProps/ctrlProp41.xml"/><Relationship Id="rId48" Type="http://schemas.openxmlformats.org/officeDocument/2006/relationships/ctrlProp" Target="../ctrlProps/ctrlProp46.xml"/><Relationship Id="rId8" Type="http://schemas.openxmlformats.org/officeDocument/2006/relationships/ctrlProp" Target="../ctrlProps/ctrlProp6.xml"/><Relationship Id="rId51" Type="http://schemas.openxmlformats.org/officeDocument/2006/relationships/ctrlProp" Target="../ctrlProps/ctrlProp49.xml"/><Relationship Id="rId3" Type="http://schemas.openxmlformats.org/officeDocument/2006/relationships/ctrlProp" Target="../ctrlProps/ctrlProp1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33" Type="http://schemas.openxmlformats.org/officeDocument/2006/relationships/ctrlProp" Target="../ctrlProps/ctrlProp31.xml"/><Relationship Id="rId38" Type="http://schemas.openxmlformats.org/officeDocument/2006/relationships/ctrlProp" Target="../ctrlProps/ctrlProp36.xml"/><Relationship Id="rId46" Type="http://schemas.openxmlformats.org/officeDocument/2006/relationships/ctrlProp" Target="../ctrlProps/ctrlProp44.xml"/><Relationship Id="rId20" Type="http://schemas.openxmlformats.org/officeDocument/2006/relationships/ctrlProp" Target="../ctrlProps/ctrlProp18.xml"/><Relationship Id="rId41" Type="http://schemas.openxmlformats.org/officeDocument/2006/relationships/ctrlProp" Target="../ctrlProps/ctrlProp39.x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GV22"/>
  <sheetViews>
    <sheetView topLeftCell="H1" zoomScale="80" zoomScaleNormal="80" workbookViewId="0">
      <selection activeCell="R22" sqref="R22"/>
    </sheetView>
  </sheetViews>
  <sheetFormatPr defaultRowHeight="15" x14ac:dyDescent="0.25"/>
  <cols>
    <col min="1" max="1" width="2.28515625" customWidth="1"/>
    <col min="2" max="2" width="12.28515625" customWidth="1"/>
    <col min="3" max="3" width="11.85546875" customWidth="1"/>
    <col min="4" max="4" width="2" customWidth="1"/>
    <col min="5" max="5" width="16.42578125" bestFit="1" customWidth="1"/>
    <col min="6" max="6" width="9.85546875" bestFit="1" customWidth="1"/>
    <col min="7" max="7" width="2" customWidth="1"/>
    <col min="8" max="8" width="19.42578125" bestFit="1" customWidth="1"/>
    <col min="9" max="9" width="6.85546875" bestFit="1" customWidth="1"/>
    <col min="10" max="10" width="2.140625" customWidth="1"/>
    <col min="11" max="11" width="21" bestFit="1" customWidth="1"/>
    <col min="12" max="12" width="6.28515625" bestFit="1" customWidth="1"/>
    <col min="13" max="13" width="2" customWidth="1"/>
    <col min="14" max="14" width="19.7109375" customWidth="1"/>
    <col min="15" max="15" width="1.85546875" customWidth="1"/>
    <col min="16" max="16" width="20.5703125" bestFit="1" customWidth="1"/>
    <col min="17" max="17" width="2" customWidth="1"/>
    <col min="18" max="18" width="24.28515625" bestFit="1" customWidth="1"/>
    <col min="19" max="19" width="1.85546875" customWidth="1"/>
    <col min="20" max="20" width="22.42578125" customWidth="1"/>
    <col min="21" max="21" width="1.85546875" customWidth="1"/>
    <col min="22" max="22" width="18.42578125" bestFit="1" customWidth="1"/>
    <col min="23" max="23" width="2.140625" customWidth="1"/>
    <col min="24" max="24" width="24.140625" bestFit="1" customWidth="1"/>
    <col min="25" max="204" width="23.140625" bestFit="1" customWidth="1"/>
    <col min="205" max="205" width="15.5703125" bestFit="1" customWidth="1"/>
    <col min="206" max="206" width="9.42578125" bestFit="1" customWidth="1"/>
  </cols>
  <sheetData>
    <row r="1" spans="2:204" x14ac:dyDescent="0.25">
      <c r="E1" t="s">
        <v>89</v>
      </c>
      <c r="H1" t="s">
        <v>90</v>
      </c>
      <c r="K1" t="s">
        <v>91</v>
      </c>
      <c r="Y1">
        <v>1</v>
      </c>
      <c r="Z1">
        <v>2</v>
      </c>
      <c r="AA1">
        <v>3</v>
      </c>
      <c r="AB1">
        <v>4</v>
      </c>
      <c r="AC1">
        <v>5</v>
      </c>
      <c r="AD1">
        <v>6</v>
      </c>
      <c r="AE1">
        <v>7</v>
      </c>
      <c r="AF1">
        <v>8</v>
      </c>
      <c r="AG1">
        <v>9</v>
      </c>
      <c r="AH1">
        <v>10</v>
      </c>
      <c r="AI1">
        <v>11</v>
      </c>
      <c r="AJ1">
        <v>12</v>
      </c>
      <c r="AK1">
        <v>13</v>
      </c>
      <c r="AL1">
        <v>14</v>
      </c>
      <c r="AM1">
        <v>15</v>
      </c>
      <c r="AN1">
        <v>16</v>
      </c>
      <c r="AO1">
        <v>17</v>
      </c>
      <c r="AP1">
        <v>18</v>
      </c>
      <c r="AQ1">
        <v>19</v>
      </c>
      <c r="AR1">
        <v>20</v>
      </c>
      <c r="AS1">
        <v>21</v>
      </c>
      <c r="AT1">
        <v>22</v>
      </c>
      <c r="AU1">
        <v>23</v>
      </c>
      <c r="AV1">
        <v>24</v>
      </c>
      <c r="AW1">
        <v>25</v>
      </c>
      <c r="AX1">
        <v>26</v>
      </c>
      <c r="AY1">
        <v>27</v>
      </c>
      <c r="AZ1">
        <v>28</v>
      </c>
      <c r="BA1">
        <v>29</v>
      </c>
      <c r="BB1">
        <v>30</v>
      </c>
      <c r="BC1">
        <v>31</v>
      </c>
      <c r="BD1">
        <v>32</v>
      </c>
      <c r="BE1">
        <v>33</v>
      </c>
      <c r="BF1">
        <v>34</v>
      </c>
      <c r="BG1">
        <v>35</v>
      </c>
      <c r="BH1">
        <v>36</v>
      </c>
      <c r="BI1">
        <v>37</v>
      </c>
      <c r="BJ1">
        <v>38</v>
      </c>
      <c r="BK1">
        <v>39</v>
      </c>
      <c r="BL1">
        <v>40</v>
      </c>
      <c r="BM1">
        <v>41</v>
      </c>
      <c r="BN1">
        <v>42</v>
      </c>
      <c r="BO1">
        <v>43</v>
      </c>
      <c r="BP1">
        <v>44</v>
      </c>
      <c r="BQ1">
        <v>45</v>
      </c>
      <c r="BR1">
        <v>46</v>
      </c>
      <c r="BS1">
        <v>47</v>
      </c>
      <c r="BT1">
        <v>48</v>
      </c>
      <c r="BU1">
        <v>49</v>
      </c>
      <c r="BV1">
        <v>50</v>
      </c>
      <c r="BW1">
        <v>51</v>
      </c>
      <c r="BX1">
        <v>52</v>
      </c>
      <c r="BY1">
        <v>53</v>
      </c>
      <c r="BZ1">
        <v>54</v>
      </c>
      <c r="CA1">
        <v>55</v>
      </c>
      <c r="CB1">
        <v>56</v>
      </c>
      <c r="CC1">
        <v>57</v>
      </c>
      <c r="CD1">
        <v>58</v>
      </c>
      <c r="CE1">
        <v>59</v>
      </c>
      <c r="CF1">
        <v>60</v>
      </c>
      <c r="CG1">
        <v>61</v>
      </c>
      <c r="CH1">
        <v>62</v>
      </c>
      <c r="CI1">
        <v>63</v>
      </c>
      <c r="CJ1">
        <v>64</v>
      </c>
      <c r="CK1">
        <v>65</v>
      </c>
      <c r="CL1">
        <v>66</v>
      </c>
      <c r="CM1">
        <v>67</v>
      </c>
      <c r="CN1">
        <v>68</v>
      </c>
      <c r="CO1">
        <v>69</v>
      </c>
      <c r="CP1">
        <v>70</v>
      </c>
      <c r="CQ1">
        <v>71</v>
      </c>
      <c r="CR1">
        <v>72</v>
      </c>
      <c r="CS1">
        <v>73</v>
      </c>
      <c r="CT1">
        <v>74</v>
      </c>
      <c r="CU1">
        <v>75</v>
      </c>
      <c r="CV1">
        <v>76</v>
      </c>
      <c r="CW1">
        <v>77</v>
      </c>
      <c r="CX1">
        <v>78</v>
      </c>
      <c r="CY1">
        <v>79</v>
      </c>
      <c r="CZ1">
        <v>80</v>
      </c>
      <c r="DA1">
        <v>81</v>
      </c>
      <c r="DB1">
        <v>82</v>
      </c>
      <c r="DC1">
        <v>83</v>
      </c>
      <c r="DD1">
        <v>84</v>
      </c>
      <c r="DE1">
        <v>85</v>
      </c>
      <c r="DF1">
        <v>86</v>
      </c>
      <c r="DG1">
        <v>87</v>
      </c>
      <c r="DH1">
        <v>88</v>
      </c>
      <c r="DI1">
        <v>89</v>
      </c>
      <c r="DJ1">
        <v>90</v>
      </c>
      <c r="DK1">
        <v>91</v>
      </c>
      <c r="DL1">
        <v>92</v>
      </c>
      <c r="DM1">
        <v>93</v>
      </c>
      <c r="DN1">
        <v>94</v>
      </c>
      <c r="DO1">
        <v>95</v>
      </c>
      <c r="DP1">
        <v>96</v>
      </c>
      <c r="DQ1">
        <v>97</v>
      </c>
      <c r="DR1">
        <v>98</v>
      </c>
      <c r="DS1">
        <v>99</v>
      </c>
      <c r="DT1">
        <v>100</v>
      </c>
      <c r="DU1">
        <v>101</v>
      </c>
      <c r="DV1">
        <v>102</v>
      </c>
      <c r="DW1">
        <v>103</v>
      </c>
      <c r="DX1">
        <v>104</v>
      </c>
      <c r="DY1">
        <v>105</v>
      </c>
      <c r="DZ1">
        <v>106</v>
      </c>
      <c r="EA1">
        <v>107</v>
      </c>
      <c r="EB1">
        <v>108</v>
      </c>
      <c r="EC1">
        <v>109</v>
      </c>
      <c r="ED1">
        <v>110</v>
      </c>
      <c r="EE1">
        <v>111</v>
      </c>
      <c r="EF1">
        <v>112</v>
      </c>
      <c r="EG1">
        <v>113</v>
      </c>
      <c r="EH1">
        <v>114</v>
      </c>
      <c r="EI1">
        <v>115</v>
      </c>
      <c r="EJ1">
        <v>116</v>
      </c>
      <c r="EK1">
        <v>117</v>
      </c>
      <c r="EL1">
        <v>118</v>
      </c>
      <c r="EM1">
        <v>119</v>
      </c>
      <c r="EN1">
        <v>120</v>
      </c>
      <c r="EO1">
        <v>121</v>
      </c>
      <c r="EP1">
        <v>122</v>
      </c>
      <c r="EQ1">
        <v>123</v>
      </c>
      <c r="ER1">
        <v>124</v>
      </c>
      <c r="ES1">
        <v>125</v>
      </c>
      <c r="ET1">
        <v>126</v>
      </c>
      <c r="EU1">
        <v>127</v>
      </c>
      <c r="EV1">
        <v>128</v>
      </c>
      <c r="EW1">
        <v>129</v>
      </c>
      <c r="EX1">
        <v>130</v>
      </c>
      <c r="EY1">
        <v>131</v>
      </c>
      <c r="EZ1">
        <v>132</v>
      </c>
      <c r="FA1">
        <v>133</v>
      </c>
      <c r="FB1">
        <v>134</v>
      </c>
      <c r="FC1">
        <v>135</v>
      </c>
      <c r="FD1">
        <v>136</v>
      </c>
      <c r="FE1">
        <v>137</v>
      </c>
      <c r="FF1">
        <v>138</v>
      </c>
      <c r="FG1">
        <v>139</v>
      </c>
      <c r="FH1">
        <v>140</v>
      </c>
      <c r="FI1">
        <v>141</v>
      </c>
      <c r="FJ1">
        <v>142</v>
      </c>
      <c r="FK1">
        <v>143</v>
      </c>
      <c r="FL1">
        <v>144</v>
      </c>
      <c r="FM1">
        <v>145</v>
      </c>
      <c r="FN1">
        <v>146</v>
      </c>
      <c r="FO1">
        <v>147</v>
      </c>
      <c r="FP1">
        <v>148</v>
      </c>
      <c r="FQ1">
        <v>149</v>
      </c>
      <c r="FR1">
        <v>150</v>
      </c>
      <c r="FS1">
        <v>151</v>
      </c>
      <c r="FT1">
        <v>152</v>
      </c>
      <c r="FU1">
        <v>153</v>
      </c>
      <c r="FV1">
        <v>154</v>
      </c>
      <c r="FW1">
        <v>155</v>
      </c>
      <c r="FX1">
        <v>156</v>
      </c>
      <c r="FY1">
        <v>157</v>
      </c>
      <c r="FZ1">
        <v>158</v>
      </c>
      <c r="GA1">
        <v>159</v>
      </c>
      <c r="GB1">
        <v>160</v>
      </c>
      <c r="GC1">
        <v>161</v>
      </c>
      <c r="GD1">
        <v>162</v>
      </c>
      <c r="GE1">
        <v>163</v>
      </c>
      <c r="GF1">
        <v>164</v>
      </c>
      <c r="GG1">
        <v>165</v>
      </c>
      <c r="GH1">
        <v>166</v>
      </c>
      <c r="GI1">
        <v>167</v>
      </c>
      <c r="GJ1">
        <v>168</v>
      </c>
    </row>
    <row r="2" spans="2:204" x14ac:dyDescent="0.25">
      <c r="B2" t="s">
        <v>0</v>
      </c>
      <c r="C2" t="s">
        <v>1</v>
      </c>
      <c r="E2" s="3" t="s">
        <v>65</v>
      </c>
      <c r="H2" s="3" t="s">
        <v>65</v>
      </c>
      <c r="K2" s="3" t="s">
        <v>65</v>
      </c>
      <c r="N2" s="10" t="s">
        <v>108</v>
      </c>
      <c r="P2" s="10" t="s">
        <v>109</v>
      </c>
      <c r="R2" s="10" t="s">
        <v>110</v>
      </c>
      <c r="T2" s="10" t="s">
        <v>105</v>
      </c>
      <c r="V2" s="13" t="str" cm="1">
        <f t="array" ref="V2">INDEX($V$5:$V$16,$T$4)</f>
        <v>2014-Q1</v>
      </c>
    </row>
    <row r="3" spans="2:204" x14ac:dyDescent="0.25">
      <c r="B3" t="s">
        <v>4</v>
      </c>
      <c r="E3" s="4" t="s">
        <v>30</v>
      </c>
      <c r="F3" s="2">
        <v>96695532.491366148</v>
      </c>
      <c r="H3" s="4" t="s">
        <v>68</v>
      </c>
      <c r="I3" s="7">
        <v>-8.4935373174085504E-2</v>
      </c>
      <c r="K3" s="4" t="s">
        <v>92</v>
      </c>
      <c r="L3" s="9">
        <v>0.99783945384976436</v>
      </c>
      <c r="N3" s="11" t="s">
        <v>104</v>
      </c>
      <c r="P3" s="11" t="s">
        <v>104</v>
      </c>
      <c r="R3" s="11" t="s">
        <v>104</v>
      </c>
      <c r="T3" s="11" t="s">
        <v>106</v>
      </c>
      <c r="Y3" t="s">
        <v>30</v>
      </c>
      <c r="AK3" t="s">
        <v>22</v>
      </c>
      <c r="AW3" t="s">
        <v>123</v>
      </c>
      <c r="BI3" t="s">
        <v>124</v>
      </c>
      <c r="BU3" t="s">
        <v>125</v>
      </c>
      <c r="CG3" t="s">
        <v>92</v>
      </c>
      <c r="CS3" t="s">
        <v>31</v>
      </c>
      <c r="DE3" t="s">
        <v>32</v>
      </c>
      <c r="DQ3" t="s">
        <v>33</v>
      </c>
      <c r="EC3" t="s">
        <v>6</v>
      </c>
      <c r="EO3" t="s">
        <v>126</v>
      </c>
      <c r="FA3" t="s">
        <v>127</v>
      </c>
      <c r="FM3" t="s">
        <v>128</v>
      </c>
      <c r="FY3" t="s">
        <v>129</v>
      </c>
      <c r="GK3" t="s">
        <v>130</v>
      </c>
    </row>
    <row r="4" spans="2:204" x14ac:dyDescent="0.25">
      <c r="B4" t="s">
        <v>2</v>
      </c>
      <c r="C4" s="1">
        <v>41640</v>
      </c>
      <c r="E4" s="4" t="s">
        <v>22</v>
      </c>
      <c r="F4" s="2">
        <v>6300455</v>
      </c>
      <c r="H4" s="4" t="s">
        <v>69</v>
      </c>
      <c r="I4" s="5">
        <v>-7.4150195934729046E-3</v>
      </c>
      <c r="K4" s="4" t="s">
        <v>93</v>
      </c>
      <c r="L4" s="5">
        <v>1.0817676608724397E-2</v>
      </c>
      <c r="N4" s="12">
        <v>1</v>
      </c>
      <c r="P4" s="12">
        <v>1</v>
      </c>
      <c r="R4" s="12">
        <v>1</v>
      </c>
      <c r="T4" s="12">
        <v>1</v>
      </c>
      <c r="V4" s="3" t="s">
        <v>5</v>
      </c>
      <c r="Y4" t="s">
        <v>111</v>
      </c>
      <c r="Z4" t="s">
        <v>112</v>
      </c>
      <c r="AA4" t="s">
        <v>113</v>
      </c>
      <c r="AB4" t="s">
        <v>114</v>
      </c>
      <c r="AC4" t="s">
        <v>115</v>
      </c>
      <c r="AD4" t="s">
        <v>116</v>
      </c>
      <c r="AE4" t="s">
        <v>117</v>
      </c>
      <c r="AF4" t="s">
        <v>118</v>
      </c>
      <c r="AG4" t="s">
        <v>119</v>
      </c>
      <c r="AH4" t="s">
        <v>120</v>
      </c>
      <c r="AI4" t="s">
        <v>121</v>
      </c>
      <c r="AJ4" t="s">
        <v>122</v>
      </c>
      <c r="AK4" t="s">
        <v>111</v>
      </c>
      <c r="AL4" t="s">
        <v>112</v>
      </c>
      <c r="AM4" t="s">
        <v>113</v>
      </c>
      <c r="AN4" t="s">
        <v>114</v>
      </c>
      <c r="AO4" t="s">
        <v>115</v>
      </c>
      <c r="AP4" t="s">
        <v>116</v>
      </c>
      <c r="AQ4" t="s">
        <v>117</v>
      </c>
      <c r="AR4" t="s">
        <v>118</v>
      </c>
      <c r="AS4" t="s">
        <v>119</v>
      </c>
      <c r="AT4" t="s">
        <v>120</v>
      </c>
      <c r="AU4" t="s">
        <v>121</v>
      </c>
      <c r="AV4" t="s">
        <v>122</v>
      </c>
      <c r="AW4" t="s">
        <v>111</v>
      </c>
      <c r="AX4" t="s">
        <v>112</v>
      </c>
      <c r="AY4" t="s">
        <v>113</v>
      </c>
      <c r="AZ4" t="s">
        <v>114</v>
      </c>
      <c r="BA4" t="s">
        <v>115</v>
      </c>
      <c r="BB4" t="s">
        <v>116</v>
      </c>
      <c r="BC4" t="s">
        <v>117</v>
      </c>
      <c r="BD4" t="s">
        <v>118</v>
      </c>
      <c r="BE4" t="s">
        <v>119</v>
      </c>
      <c r="BF4" t="s">
        <v>120</v>
      </c>
      <c r="BG4" t="s">
        <v>121</v>
      </c>
      <c r="BH4" t="s">
        <v>122</v>
      </c>
      <c r="BI4" t="s">
        <v>111</v>
      </c>
      <c r="BJ4" t="s">
        <v>112</v>
      </c>
      <c r="BK4" t="s">
        <v>113</v>
      </c>
      <c r="BL4" t="s">
        <v>114</v>
      </c>
      <c r="BM4" t="s">
        <v>115</v>
      </c>
      <c r="BN4" t="s">
        <v>116</v>
      </c>
      <c r="BO4" t="s">
        <v>117</v>
      </c>
      <c r="BP4" t="s">
        <v>118</v>
      </c>
      <c r="BQ4" t="s">
        <v>119</v>
      </c>
      <c r="BR4" t="s">
        <v>120</v>
      </c>
      <c r="BS4" t="s">
        <v>121</v>
      </c>
      <c r="BT4" t="s">
        <v>122</v>
      </c>
      <c r="BU4" t="s">
        <v>111</v>
      </c>
      <c r="BV4" t="s">
        <v>112</v>
      </c>
      <c r="BW4" t="s">
        <v>113</v>
      </c>
      <c r="BX4" t="s">
        <v>114</v>
      </c>
      <c r="BY4" t="s">
        <v>115</v>
      </c>
      <c r="BZ4" t="s">
        <v>116</v>
      </c>
      <c r="CA4" t="s">
        <v>117</v>
      </c>
      <c r="CB4" t="s">
        <v>118</v>
      </c>
      <c r="CC4" t="s">
        <v>119</v>
      </c>
      <c r="CD4" t="s">
        <v>120</v>
      </c>
      <c r="CE4" t="s">
        <v>121</v>
      </c>
      <c r="CF4" t="s">
        <v>122</v>
      </c>
      <c r="CG4" t="s">
        <v>111</v>
      </c>
      <c r="CH4" t="s">
        <v>112</v>
      </c>
      <c r="CI4" t="s">
        <v>113</v>
      </c>
      <c r="CJ4" t="s">
        <v>114</v>
      </c>
      <c r="CK4" t="s">
        <v>115</v>
      </c>
      <c r="CL4" t="s">
        <v>116</v>
      </c>
      <c r="CM4" t="s">
        <v>117</v>
      </c>
      <c r="CN4" t="s">
        <v>118</v>
      </c>
      <c r="CO4" t="s">
        <v>119</v>
      </c>
      <c r="CP4" t="s">
        <v>120</v>
      </c>
      <c r="CQ4" t="s">
        <v>121</v>
      </c>
      <c r="CR4" t="s">
        <v>122</v>
      </c>
      <c r="CS4" t="s">
        <v>111</v>
      </c>
      <c r="CT4" t="s">
        <v>112</v>
      </c>
      <c r="CU4" t="s">
        <v>113</v>
      </c>
      <c r="CV4" t="s">
        <v>114</v>
      </c>
      <c r="CW4" t="s">
        <v>115</v>
      </c>
      <c r="CX4" t="s">
        <v>116</v>
      </c>
      <c r="CY4" t="s">
        <v>117</v>
      </c>
      <c r="CZ4" t="s">
        <v>118</v>
      </c>
      <c r="DA4" t="s">
        <v>119</v>
      </c>
      <c r="DB4" t="s">
        <v>120</v>
      </c>
      <c r="DC4" t="s">
        <v>121</v>
      </c>
      <c r="DD4" t="s">
        <v>122</v>
      </c>
      <c r="DE4" t="s">
        <v>111</v>
      </c>
      <c r="DF4" t="s">
        <v>112</v>
      </c>
      <c r="DG4" t="s">
        <v>113</v>
      </c>
      <c r="DH4" t="s">
        <v>114</v>
      </c>
      <c r="DI4" t="s">
        <v>115</v>
      </c>
      <c r="DJ4" t="s">
        <v>116</v>
      </c>
      <c r="DK4" t="s">
        <v>117</v>
      </c>
      <c r="DL4" t="s">
        <v>118</v>
      </c>
      <c r="DM4" t="s">
        <v>119</v>
      </c>
      <c r="DN4" t="s">
        <v>120</v>
      </c>
      <c r="DO4" t="s">
        <v>121</v>
      </c>
      <c r="DP4" t="s">
        <v>122</v>
      </c>
      <c r="DQ4" t="s">
        <v>111</v>
      </c>
      <c r="DR4" t="s">
        <v>112</v>
      </c>
      <c r="DS4" t="s">
        <v>113</v>
      </c>
      <c r="DT4" t="s">
        <v>114</v>
      </c>
      <c r="DU4" t="s">
        <v>115</v>
      </c>
      <c r="DV4" t="s">
        <v>116</v>
      </c>
      <c r="DW4" t="s">
        <v>117</v>
      </c>
      <c r="DX4" t="s">
        <v>118</v>
      </c>
      <c r="DY4" t="s">
        <v>119</v>
      </c>
      <c r="DZ4" t="s">
        <v>120</v>
      </c>
      <c r="EA4" t="s">
        <v>121</v>
      </c>
      <c r="EB4" t="s">
        <v>122</v>
      </c>
      <c r="EC4" t="s">
        <v>111</v>
      </c>
      <c r="ED4" t="s">
        <v>112</v>
      </c>
      <c r="EE4" t="s">
        <v>113</v>
      </c>
      <c r="EF4" t="s">
        <v>114</v>
      </c>
      <c r="EG4" t="s">
        <v>115</v>
      </c>
      <c r="EH4" t="s">
        <v>116</v>
      </c>
      <c r="EI4" t="s">
        <v>117</v>
      </c>
      <c r="EJ4" t="s">
        <v>118</v>
      </c>
      <c r="EK4" t="s">
        <v>119</v>
      </c>
      <c r="EL4" t="s">
        <v>120</v>
      </c>
      <c r="EM4" t="s">
        <v>121</v>
      </c>
      <c r="EN4" t="s">
        <v>122</v>
      </c>
      <c r="EO4" t="s">
        <v>111</v>
      </c>
      <c r="EP4" t="s">
        <v>112</v>
      </c>
      <c r="EQ4" t="s">
        <v>113</v>
      </c>
      <c r="ER4" t="s">
        <v>114</v>
      </c>
      <c r="ES4" t="s">
        <v>115</v>
      </c>
      <c r="ET4" t="s">
        <v>116</v>
      </c>
      <c r="EU4" t="s">
        <v>117</v>
      </c>
      <c r="EV4" t="s">
        <v>118</v>
      </c>
      <c r="EW4" t="s">
        <v>119</v>
      </c>
      <c r="EX4" t="s">
        <v>120</v>
      </c>
      <c r="EY4" t="s">
        <v>121</v>
      </c>
      <c r="EZ4" t="s">
        <v>122</v>
      </c>
      <c r="FA4" t="s">
        <v>111</v>
      </c>
      <c r="FB4" t="s">
        <v>112</v>
      </c>
      <c r="FC4" t="s">
        <v>113</v>
      </c>
      <c r="FD4" t="s">
        <v>114</v>
      </c>
      <c r="FE4" t="s">
        <v>115</v>
      </c>
      <c r="FF4" t="s">
        <v>116</v>
      </c>
      <c r="FG4" t="s">
        <v>117</v>
      </c>
      <c r="FH4" t="s">
        <v>118</v>
      </c>
      <c r="FI4" t="s">
        <v>119</v>
      </c>
      <c r="FJ4" t="s">
        <v>120</v>
      </c>
      <c r="FK4" t="s">
        <v>121</v>
      </c>
      <c r="FL4" t="s">
        <v>122</v>
      </c>
      <c r="FM4" t="s">
        <v>111</v>
      </c>
      <c r="FN4" t="s">
        <v>112</v>
      </c>
      <c r="FO4" t="s">
        <v>113</v>
      </c>
      <c r="FP4" t="s">
        <v>114</v>
      </c>
      <c r="FQ4" t="s">
        <v>115</v>
      </c>
      <c r="FR4" t="s">
        <v>116</v>
      </c>
      <c r="FS4" t="s">
        <v>117</v>
      </c>
      <c r="FT4" t="s">
        <v>118</v>
      </c>
      <c r="FU4" t="s">
        <v>119</v>
      </c>
      <c r="FV4" t="s">
        <v>120</v>
      </c>
      <c r="FW4" t="s">
        <v>121</v>
      </c>
      <c r="FX4" t="s">
        <v>122</v>
      </c>
      <c r="FY4" t="s">
        <v>111</v>
      </c>
      <c r="FZ4" t="s">
        <v>112</v>
      </c>
      <c r="GA4" t="s">
        <v>113</v>
      </c>
      <c r="GB4" t="s">
        <v>114</v>
      </c>
      <c r="GC4" t="s">
        <v>115</v>
      </c>
      <c r="GD4" t="s">
        <v>116</v>
      </c>
      <c r="GE4" t="s">
        <v>117</v>
      </c>
      <c r="GF4" t="s">
        <v>118</v>
      </c>
      <c r="GG4" t="s">
        <v>119</v>
      </c>
      <c r="GH4" t="s">
        <v>120</v>
      </c>
      <c r="GI4" t="s">
        <v>121</v>
      </c>
      <c r="GJ4" t="s">
        <v>122</v>
      </c>
      <c r="GK4" t="s">
        <v>111</v>
      </c>
      <c r="GL4" t="s">
        <v>112</v>
      </c>
      <c r="GM4" t="s">
        <v>113</v>
      </c>
      <c r="GN4" t="s">
        <v>114</v>
      </c>
      <c r="GO4" t="s">
        <v>115</v>
      </c>
      <c r="GP4" t="s">
        <v>116</v>
      </c>
      <c r="GQ4" t="s">
        <v>117</v>
      </c>
      <c r="GR4" t="s">
        <v>118</v>
      </c>
      <c r="GS4" t="s">
        <v>119</v>
      </c>
      <c r="GT4" t="s">
        <v>120</v>
      </c>
      <c r="GU4" t="s">
        <v>121</v>
      </c>
      <c r="GV4" t="s">
        <v>122</v>
      </c>
    </row>
    <row r="5" spans="2:204" x14ac:dyDescent="0.25">
      <c r="B5" t="s">
        <v>3</v>
      </c>
      <c r="C5" s="1">
        <v>42705</v>
      </c>
      <c r="E5" s="4" t="s">
        <v>31</v>
      </c>
      <c r="F5" s="5">
        <v>0.31780135001592236</v>
      </c>
      <c r="H5" s="4" t="s">
        <v>72</v>
      </c>
      <c r="I5" s="5">
        <v>9.0303667180056196E-2</v>
      </c>
      <c r="K5" s="4" t="s">
        <v>94</v>
      </c>
      <c r="L5" s="5">
        <v>3.4506937782480929E-2</v>
      </c>
      <c r="V5" s="4" t="s">
        <v>111</v>
      </c>
      <c r="X5" t="s">
        <v>38</v>
      </c>
      <c r="Y5" s="2">
        <v>2659811.1724399976</v>
      </c>
      <c r="Z5" s="2">
        <v>3773459.4778300002</v>
      </c>
      <c r="AA5" s="2">
        <v>3779061.2430200004</v>
      </c>
      <c r="AB5" s="2">
        <v>3090082.8128499989</v>
      </c>
      <c r="AC5" s="2">
        <v>2988434.0514100054</v>
      </c>
      <c r="AD5" s="2">
        <v>3390437.4181500035</v>
      </c>
      <c r="AE5" s="2">
        <v>3270280.1671600039</v>
      </c>
      <c r="AF5" s="2">
        <v>3331073.4262899994</v>
      </c>
      <c r="AG5" s="2">
        <v>2650015.9863300039</v>
      </c>
      <c r="AH5" s="2">
        <v>3091868.7610700037</v>
      </c>
      <c r="AI5" s="2">
        <v>3456429.1640200005</v>
      </c>
      <c r="AJ5" s="2">
        <v>2471193.7240899983</v>
      </c>
      <c r="AK5" s="2">
        <v>158208</v>
      </c>
      <c r="AL5" s="2">
        <v>229519</v>
      </c>
      <c r="AM5" s="2">
        <v>228815</v>
      </c>
      <c r="AN5" s="2">
        <v>183845</v>
      </c>
      <c r="AO5" s="2">
        <v>184763</v>
      </c>
      <c r="AP5" s="2">
        <v>208263</v>
      </c>
      <c r="AQ5" s="2">
        <v>202886</v>
      </c>
      <c r="AR5" s="2">
        <v>205359</v>
      </c>
      <c r="AS5" s="2">
        <v>168864</v>
      </c>
      <c r="AT5" s="2">
        <v>186273</v>
      </c>
      <c r="AU5" s="2">
        <v>193666</v>
      </c>
      <c r="AV5" s="2">
        <v>129425</v>
      </c>
      <c r="AW5" s="2">
        <v>2660000.0000000042</v>
      </c>
      <c r="AX5" s="2">
        <v>3657299.9999999991</v>
      </c>
      <c r="AY5" s="2">
        <v>3851800.0000000019</v>
      </c>
      <c r="AZ5" s="2">
        <v>3121500.0000000042</v>
      </c>
      <c r="BA5" s="2">
        <v>3009799.9999999977</v>
      </c>
      <c r="BB5" s="2">
        <v>3420099.9999999967</v>
      </c>
      <c r="BC5" s="2">
        <v>3386700.0000000061</v>
      </c>
      <c r="BD5" s="2">
        <v>3250099.9999999981</v>
      </c>
      <c r="BE5" s="2">
        <v>2663399.999999993</v>
      </c>
      <c r="BF5" s="2">
        <v>3055199.9999999963</v>
      </c>
      <c r="BG5" s="2">
        <v>3421400.0000000009</v>
      </c>
      <c r="BH5" s="2">
        <v>2497899.9999999967</v>
      </c>
      <c r="BI5" s="2">
        <v>1801813.2499999986</v>
      </c>
      <c r="BJ5" s="2">
        <v>2555099.9000000022</v>
      </c>
      <c r="BK5" s="2">
        <v>2553903.6199999992</v>
      </c>
      <c r="BL5" s="2">
        <v>2109617.7800000012</v>
      </c>
      <c r="BM5" s="2">
        <v>2031338.8500000036</v>
      </c>
      <c r="BN5" s="2">
        <v>2223622.4300000011</v>
      </c>
      <c r="BO5" s="2">
        <v>2161601.9099999983</v>
      </c>
      <c r="BP5" s="2">
        <v>2236262.3700000006</v>
      </c>
      <c r="BQ5" s="2">
        <v>1758624.9</v>
      </c>
      <c r="BR5" s="2">
        <v>2062200.429999999</v>
      </c>
      <c r="BS5" s="2">
        <v>2242945.5099999998</v>
      </c>
      <c r="BT5" s="2">
        <v>1632796.0599999998</v>
      </c>
      <c r="BU5" s="2">
        <v>3310035</v>
      </c>
      <c r="BV5" s="2">
        <v>4987189</v>
      </c>
      <c r="BW5" s="2">
        <v>4886781</v>
      </c>
      <c r="BX5" s="2">
        <v>4094587</v>
      </c>
      <c r="BY5" s="2">
        <v>5055123</v>
      </c>
      <c r="BZ5" s="2">
        <v>5137961</v>
      </c>
      <c r="CA5" s="2">
        <v>4032431</v>
      </c>
      <c r="CB5" s="2">
        <v>4153811</v>
      </c>
      <c r="CC5" s="2">
        <v>3277135</v>
      </c>
      <c r="CD5" s="2">
        <v>4353190</v>
      </c>
      <c r="CE5" s="2">
        <v>5225411</v>
      </c>
      <c r="CF5" s="2">
        <v>3716883</v>
      </c>
      <c r="CG5" s="9">
        <v>0.99992901219548624</v>
      </c>
      <c r="CH5" s="9">
        <v>1.031760992488995</v>
      </c>
      <c r="CI5" s="9">
        <v>0.98111564541772645</v>
      </c>
      <c r="CJ5" s="9">
        <v>0.98993522756687324</v>
      </c>
      <c r="CK5" s="9">
        <v>0.99290120652867553</v>
      </c>
      <c r="CL5" s="9">
        <v>0.99132698405017594</v>
      </c>
      <c r="CM5" s="9">
        <v>0.96562440344878442</v>
      </c>
      <c r="CN5" s="9">
        <v>1.0249141338081909</v>
      </c>
      <c r="CO5" s="9">
        <v>0.99497483905159223</v>
      </c>
      <c r="CP5" s="9">
        <v>1.0120020820470044</v>
      </c>
      <c r="CQ5" s="9">
        <v>1.0102382545215407</v>
      </c>
      <c r="CR5" s="9">
        <v>0.98930850878337862</v>
      </c>
      <c r="CS5" s="5">
        <v>0.19644016681394683</v>
      </c>
      <c r="CT5" s="5">
        <v>0.24336946567896259</v>
      </c>
      <c r="CU5" s="5">
        <v>0.22667677495267327</v>
      </c>
      <c r="CV5" s="5">
        <v>0.24532490997260556</v>
      </c>
      <c r="CW5" s="5">
        <v>0.40883059593010784</v>
      </c>
      <c r="CX5" s="5">
        <v>0.34012005576725796</v>
      </c>
      <c r="CY5" s="5">
        <v>0.18900530048499184</v>
      </c>
      <c r="CZ5" s="5">
        <v>0.19806812917342667</v>
      </c>
      <c r="DA5" s="5">
        <v>0.19136197125537888</v>
      </c>
      <c r="DB5" s="5">
        <v>0.28974642478963619</v>
      </c>
      <c r="DC5" s="5">
        <v>0.3385344877139807</v>
      </c>
      <c r="DD5" s="5">
        <v>0.33514352641985279</v>
      </c>
      <c r="DE5" s="5">
        <v>0.47618582138853716</v>
      </c>
      <c r="DF5" s="5">
        <v>0.47683441959744782</v>
      </c>
      <c r="DG5" s="5">
        <v>0.47971959999806163</v>
      </c>
      <c r="DH5" s="5">
        <v>0.46475956078166786</v>
      </c>
      <c r="DI5" s="5">
        <v>0.47116472045518165</v>
      </c>
      <c r="DJ5" s="5">
        <v>0.52473611185420621</v>
      </c>
      <c r="DK5" s="5">
        <v>0.5128965939709067</v>
      </c>
      <c r="DL5" s="5">
        <v>0.48957182796489063</v>
      </c>
      <c r="DM5" s="5">
        <v>0.50686822774430418</v>
      </c>
      <c r="DN5" s="5">
        <v>0.49930565239480879</v>
      </c>
      <c r="DO5" s="5">
        <v>0.5410223514614052</v>
      </c>
      <c r="DP5" s="5">
        <v>0.51347359577165963</v>
      </c>
      <c r="DQ5" s="2">
        <v>857997.92243999895</v>
      </c>
      <c r="DR5" s="2">
        <v>1218359.577829998</v>
      </c>
      <c r="DS5" s="2">
        <v>1225157.6230200012</v>
      </c>
      <c r="DT5" s="2">
        <v>980465.03284999775</v>
      </c>
      <c r="DU5" s="2">
        <v>957095.20141000184</v>
      </c>
      <c r="DV5" s="2">
        <v>1166814.9881500024</v>
      </c>
      <c r="DW5" s="2">
        <v>1108678.2571600056</v>
      </c>
      <c r="DX5" s="2">
        <v>1094811.0562899988</v>
      </c>
      <c r="DY5" s="2">
        <v>891391.08633000404</v>
      </c>
      <c r="DZ5" s="2">
        <v>1029668.3310700047</v>
      </c>
      <c r="EA5" s="2">
        <v>1213483.6540200007</v>
      </c>
      <c r="EB5" s="2">
        <v>838397.66408999846</v>
      </c>
      <c r="EC5" s="2">
        <v>20.25813360674406</v>
      </c>
      <c r="ED5" s="2">
        <v>18.377727336793829</v>
      </c>
      <c r="EE5" s="2">
        <v>16.440139072832494</v>
      </c>
      <c r="EF5" s="2">
        <v>19.540647179066745</v>
      </c>
      <c r="EG5" s="2">
        <v>16.074130555879389</v>
      </c>
      <c r="EH5" s="2">
        <v>16.882469675913555</v>
      </c>
      <c r="EI5" s="2">
        <v>15.055645566525889</v>
      </c>
      <c r="EJ5" s="2">
        <v>16.828694635661165</v>
      </c>
      <c r="EK5" s="2">
        <v>10.523937645607498</v>
      </c>
      <c r="EL5" s="2">
        <v>7.9848172764798084</v>
      </c>
      <c r="EM5" s="2">
        <v>4.3692177630036371</v>
      </c>
      <c r="EN5" s="2">
        <v>5.5587180260658915</v>
      </c>
      <c r="EO5" s="2">
        <v>14979</v>
      </c>
      <c r="EP5" s="2">
        <v>14978</v>
      </c>
      <c r="EQ5" s="2">
        <v>14991</v>
      </c>
      <c r="ER5" s="2">
        <v>14992</v>
      </c>
      <c r="ES5" s="2">
        <v>16486</v>
      </c>
      <c r="ET5" s="2">
        <v>16484</v>
      </c>
      <c r="EU5" s="2">
        <v>16490</v>
      </c>
      <c r="EV5" s="2">
        <v>16486</v>
      </c>
      <c r="EW5" s="2">
        <v>17986</v>
      </c>
      <c r="EX5" s="2">
        <v>17978</v>
      </c>
      <c r="EY5" s="2">
        <v>20088</v>
      </c>
      <c r="EZ5" s="2">
        <v>13380</v>
      </c>
      <c r="FA5" s="2">
        <v>7980.0000000000045</v>
      </c>
      <c r="FB5" s="2">
        <v>11320.000000000004</v>
      </c>
      <c r="FC5" s="2">
        <v>11336.999999999996</v>
      </c>
      <c r="FD5" s="2">
        <v>9271.0000000000091</v>
      </c>
      <c r="FE5" s="2">
        <v>8964.9999999999891</v>
      </c>
      <c r="FF5" s="2">
        <v>10171.000000000031</v>
      </c>
      <c r="FG5" s="2">
        <v>9811.0000000000036</v>
      </c>
      <c r="FH5" s="2">
        <v>9992.9999999999909</v>
      </c>
      <c r="FI5" s="2">
        <v>7949.9999999999873</v>
      </c>
      <c r="FJ5" s="2">
        <v>9275.0000000000164</v>
      </c>
      <c r="FK5" s="2">
        <v>10369.000000000005</v>
      </c>
      <c r="FL5" s="2">
        <v>7413.9999999999955</v>
      </c>
      <c r="FM5" s="2">
        <v>1688.9999999999989</v>
      </c>
      <c r="FN5" s="2">
        <v>3773.0000000000055</v>
      </c>
      <c r="FO5" s="2">
        <v>3779.0000000000027</v>
      </c>
      <c r="FP5" s="2">
        <v>2508.9999999999986</v>
      </c>
      <c r="FQ5" s="2">
        <v>3114.9999999999977</v>
      </c>
      <c r="FR5" s="2">
        <v>2684.9999999999955</v>
      </c>
      <c r="FS5" s="2">
        <v>4905.9999999999955</v>
      </c>
      <c r="FT5" s="2">
        <v>2962.9999999999986</v>
      </c>
      <c r="FU5" s="2">
        <v>2650.9999999999991</v>
      </c>
      <c r="FV5" s="2">
        <v>6182.9999999999909</v>
      </c>
      <c r="FW5" s="2">
        <v>12097.999999999995</v>
      </c>
      <c r="FX5" s="2">
        <v>8648.9999999999836</v>
      </c>
      <c r="FY5" s="2">
        <v>9669.0000000000036</v>
      </c>
      <c r="FZ5" s="2">
        <v>15093.000000000009</v>
      </c>
      <c r="GA5" s="2">
        <v>15116</v>
      </c>
      <c r="GB5" s="2">
        <v>11780.000000000007</v>
      </c>
      <c r="GC5" s="2">
        <v>12079.999999999987</v>
      </c>
      <c r="GD5" s="2">
        <v>12856.000000000025</v>
      </c>
      <c r="GE5" s="2">
        <v>14717</v>
      </c>
      <c r="GF5" s="2">
        <v>12955.999999999989</v>
      </c>
      <c r="GG5" s="2">
        <v>10600.999999999985</v>
      </c>
      <c r="GH5" s="2">
        <v>15458.000000000007</v>
      </c>
      <c r="GI5" s="2">
        <v>22467</v>
      </c>
      <c r="GJ5" s="2">
        <v>16062.999999999978</v>
      </c>
      <c r="GK5" s="2">
        <v>24648.000000000004</v>
      </c>
      <c r="GL5" s="2">
        <v>30071.000000000007</v>
      </c>
      <c r="GM5" s="2">
        <v>30107</v>
      </c>
      <c r="GN5" s="2">
        <v>26772.000000000007</v>
      </c>
      <c r="GO5" s="2">
        <v>28565.999999999985</v>
      </c>
      <c r="GP5" s="2">
        <v>29340.000000000025</v>
      </c>
      <c r="GQ5" s="2">
        <v>31207</v>
      </c>
      <c r="GR5" s="2">
        <v>29441.999999999993</v>
      </c>
      <c r="GS5" s="2">
        <v>28586.999999999985</v>
      </c>
      <c r="GT5" s="2">
        <v>33436.000000000007</v>
      </c>
      <c r="GU5" s="2">
        <v>42555</v>
      </c>
      <c r="GV5" s="2">
        <v>29442.999999999978</v>
      </c>
    </row>
    <row r="6" spans="2:204" x14ac:dyDescent="0.25">
      <c r="E6" s="4" t="s">
        <v>32</v>
      </c>
      <c r="F6" s="5">
        <v>0.4454109696151311</v>
      </c>
      <c r="H6" s="4" t="s">
        <v>73</v>
      </c>
      <c r="I6" s="5">
        <v>-3.531129785146131E-2</v>
      </c>
      <c r="K6" s="4" t="s">
        <v>95</v>
      </c>
      <c r="L6" s="5">
        <v>8.9636125542759348E-2</v>
      </c>
      <c r="V6" s="4" t="s">
        <v>112</v>
      </c>
      <c r="X6" t="s">
        <v>39</v>
      </c>
      <c r="Y6" s="2">
        <v>2773793.8923099963</v>
      </c>
      <c r="Z6" s="2">
        <v>3788027.1779699973</v>
      </c>
      <c r="AA6" s="2">
        <v>3888239.1735499999</v>
      </c>
      <c r="AB6" s="2">
        <v>2973242.0063900002</v>
      </c>
      <c r="AC6" s="2">
        <v>2850722.8209100054</v>
      </c>
      <c r="AD6" s="2">
        <v>2998321.9603600008</v>
      </c>
      <c r="AE6" s="2">
        <v>3290799.2052800031</v>
      </c>
      <c r="AF6" s="2">
        <v>2464986.2579599987</v>
      </c>
      <c r="AG6" s="2">
        <v>1791241.1467500031</v>
      </c>
      <c r="AH6" s="2">
        <v>2657384.1132899974</v>
      </c>
      <c r="AI6" s="2">
        <v>3896139.2720079995</v>
      </c>
      <c r="AJ6" s="2">
        <v>1743913.7395199991</v>
      </c>
      <c r="AK6" s="2">
        <v>154595</v>
      </c>
      <c r="AL6" s="2">
        <v>224242</v>
      </c>
      <c r="AM6" s="2">
        <v>224669</v>
      </c>
      <c r="AN6" s="2">
        <v>167712</v>
      </c>
      <c r="AO6" s="2">
        <v>166021</v>
      </c>
      <c r="AP6" s="2">
        <v>182855</v>
      </c>
      <c r="AQ6" s="2">
        <v>201839</v>
      </c>
      <c r="AR6" s="2">
        <v>148676</v>
      </c>
      <c r="AS6" s="2">
        <v>108632</v>
      </c>
      <c r="AT6" s="2">
        <v>142988</v>
      </c>
      <c r="AU6" s="2">
        <v>164537</v>
      </c>
      <c r="AV6" s="2">
        <v>72783</v>
      </c>
      <c r="AW6" s="2">
        <v>2825399.9999999991</v>
      </c>
      <c r="AX6" s="2">
        <v>3769300.0000000056</v>
      </c>
      <c r="AY6" s="2">
        <v>4007699.9999999991</v>
      </c>
      <c r="AZ6" s="2">
        <v>2939400.0000000065</v>
      </c>
      <c r="BA6" s="2">
        <v>2828499.9999999991</v>
      </c>
      <c r="BB6" s="2">
        <v>2906099.9999999925</v>
      </c>
      <c r="BC6" s="2">
        <v>3379699.9999999958</v>
      </c>
      <c r="BD6" s="2">
        <v>2589300.0000000014</v>
      </c>
      <c r="BE6" s="2">
        <v>1853899.9999999993</v>
      </c>
      <c r="BF6" s="2">
        <v>2557200.0000000019</v>
      </c>
      <c r="BG6" s="2">
        <v>3841200.0000000019</v>
      </c>
      <c r="BH6" s="2">
        <v>1680399.9999999993</v>
      </c>
      <c r="BI6" s="2">
        <v>1854820.8400000003</v>
      </c>
      <c r="BJ6" s="2">
        <v>2532213.6200000038</v>
      </c>
      <c r="BK6" s="2">
        <v>2584127.1400000011</v>
      </c>
      <c r="BL6" s="2">
        <v>1993584.8100000005</v>
      </c>
      <c r="BM6" s="2">
        <v>1872501.6999999986</v>
      </c>
      <c r="BN6" s="2">
        <v>1992173.4600000016</v>
      </c>
      <c r="BO6" s="2">
        <v>2184784.5500000031</v>
      </c>
      <c r="BP6" s="2">
        <v>1635269.4800000002</v>
      </c>
      <c r="BQ6" s="2">
        <v>1157560.649999998</v>
      </c>
      <c r="BR6" s="2">
        <v>1607417.2899999975</v>
      </c>
      <c r="BS6" s="2">
        <v>1929619.5399999989</v>
      </c>
      <c r="BT6" s="2">
        <v>913499.21</v>
      </c>
      <c r="BU6" s="2">
        <v>3380298</v>
      </c>
      <c r="BV6" s="2">
        <v>5058684</v>
      </c>
      <c r="BW6" s="2">
        <v>5079502</v>
      </c>
      <c r="BX6" s="2">
        <v>3890526</v>
      </c>
      <c r="BY6" s="2">
        <v>4883711</v>
      </c>
      <c r="BZ6" s="2">
        <v>4985318</v>
      </c>
      <c r="CA6" s="2">
        <v>4199844</v>
      </c>
      <c r="CB6" s="2">
        <v>3140160</v>
      </c>
      <c r="CC6" s="2">
        <v>2252027</v>
      </c>
      <c r="CD6" s="2">
        <v>3380802</v>
      </c>
      <c r="CE6" s="2">
        <v>4632318</v>
      </c>
      <c r="CF6" s="2">
        <v>2154416</v>
      </c>
      <c r="CG6" s="9">
        <v>0.98173493746372098</v>
      </c>
      <c r="CH6" s="9">
        <v>1.0049683437163377</v>
      </c>
      <c r="CI6" s="9">
        <v>0.97019217345360198</v>
      </c>
      <c r="CJ6" s="9">
        <v>1.0115132361672428</v>
      </c>
      <c r="CK6" s="9">
        <v>1.0078567512497814</v>
      </c>
      <c r="CL6" s="9">
        <v>1.0317339253157181</v>
      </c>
      <c r="CM6" s="9">
        <v>0.97369565502263733</v>
      </c>
      <c r="CN6" s="9">
        <v>0.95198944037384514</v>
      </c>
      <c r="CO6" s="9">
        <v>0.96620160027509783</v>
      </c>
      <c r="CP6" s="9">
        <v>1.0391772693923023</v>
      </c>
      <c r="CQ6" s="9">
        <v>1.0143026325127558</v>
      </c>
      <c r="CR6" s="9">
        <v>1.0377967980956915</v>
      </c>
      <c r="CS6" s="5">
        <v>0.17942326614103363</v>
      </c>
      <c r="CT6" s="5">
        <v>0.25118327652606937</v>
      </c>
      <c r="CU6" s="5">
        <v>0.23452354708197773</v>
      </c>
      <c r="CV6" s="5">
        <v>0.23577377290628562</v>
      </c>
      <c r="CW6" s="5">
        <v>0.41627937834363965</v>
      </c>
      <c r="CX6" s="5">
        <v>0.39856956760631901</v>
      </c>
      <c r="CY6" s="5">
        <v>0.21644727630835736</v>
      </c>
      <c r="CZ6" s="5">
        <v>0.21501252867369858</v>
      </c>
      <c r="DA6" s="5">
        <v>0.20460938223653485</v>
      </c>
      <c r="DB6" s="5">
        <v>0.2139781882257531</v>
      </c>
      <c r="DC6" s="5">
        <v>0.15892232096155759</v>
      </c>
      <c r="DD6" s="5">
        <v>0.1905399238030171</v>
      </c>
      <c r="DE6" s="5">
        <v>0.49545111446450851</v>
      </c>
      <c r="DF6" s="5">
        <v>0.49593507753504285</v>
      </c>
      <c r="DG6" s="5">
        <v>0.5046624886846699</v>
      </c>
      <c r="DH6" s="5">
        <v>0.49140482585739576</v>
      </c>
      <c r="DI6" s="5">
        <v>0.52241400950931449</v>
      </c>
      <c r="DJ6" s="5">
        <v>0.50505064973609193</v>
      </c>
      <c r="DK6" s="5">
        <v>0.50623511379188324</v>
      </c>
      <c r="DL6" s="5">
        <v>0.50738840790937911</v>
      </c>
      <c r="DM6" s="5">
        <v>0.54742746891923644</v>
      </c>
      <c r="DN6" s="5">
        <v>0.65320115057988559</v>
      </c>
      <c r="DO6" s="5">
        <v>1.0191230401864617</v>
      </c>
      <c r="DP6" s="5">
        <v>0.90904789016730425</v>
      </c>
      <c r="DQ6" s="2">
        <v>918973.05230999598</v>
      </c>
      <c r="DR6" s="2">
        <v>1255813.5579699934</v>
      </c>
      <c r="DS6" s="2">
        <v>1304112.0335499989</v>
      </c>
      <c r="DT6" s="2">
        <v>979657.19638999971</v>
      </c>
      <c r="DU6" s="2">
        <v>978221.12091000681</v>
      </c>
      <c r="DV6" s="2">
        <v>1006148.5003599992</v>
      </c>
      <c r="DW6" s="2">
        <v>1106014.6552800001</v>
      </c>
      <c r="DX6" s="2">
        <v>829716.77795999846</v>
      </c>
      <c r="DY6" s="2">
        <v>633680.49675000506</v>
      </c>
      <c r="DZ6" s="2">
        <v>1049966.82329</v>
      </c>
      <c r="EA6" s="2">
        <v>1966519.7320080006</v>
      </c>
      <c r="EB6" s="2">
        <v>830414.52951999917</v>
      </c>
      <c r="EC6" s="2">
        <v>22.64096765592755</v>
      </c>
      <c r="ED6" s="2">
        <v>21.095230510680612</v>
      </c>
      <c r="EE6" s="2">
        <v>19.670970093685913</v>
      </c>
      <c r="EF6" s="2">
        <v>21.446543625764935</v>
      </c>
      <c r="EG6" s="2">
        <v>17.784588079950861</v>
      </c>
      <c r="EH6" s="2">
        <v>18.414865891643807</v>
      </c>
      <c r="EI6" s="2">
        <v>15.927393660452855</v>
      </c>
      <c r="EJ6" s="2">
        <v>18.141366936872252</v>
      </c>
      <c r="EK6" s="2">
        <v>11.506621895882908</v>
      </c>
      <c r="EL6" s="2">
        <v>8.4795014718826192</v>
      </c>
      <c r="EM6" s="2">
        <v>4.9595099535652203</v>
      </c>
      <c r="EN6" s="2">
        <v>6.3064512600417437</v>
      </c>
      <c r="EO6" s="2">
        <v>11970</v>
      </c>
      <c r="EP6" s="2">
        <v>11975</v>
      </c>
      <c r="EQ6" s="2">
        <v>11968</v>
      </c>
      <c r="ER6" s="2">
        <v>11978</v>
      </c>
      <c r="ES6" s="2">
        <v>13781</v>
      </c>
      <c r="ET6" s="2">
        <v>13785</v>
      </c>
      <c r="EU6" s="2">
        <v>13787</v>
      </c>
      <c r="EV6" s="2">
        <v>13783</v>
      </c>
      <c r="EW6" s="2">
        <v>14986</v>
      </c>
      <c r="EX6" s="2">
        <v>14990</v>
      </c>
      <c r="EY6" s="2">
        <v>14995</v>
      </c>
      <c r="EZ6" s="2">
        <v>10002</v>
      </c>
      <c r="FA6" s="2">
        <v>8322.0000000000055</v>
      </c>
      <c r="FB6" s="2">
        <v>11364.000000000024</v>
      </c>
      <c r="FC6" s="2">
        <v>11665.000000000002</v>
      </c>
      <c r="FD6" s="2">
        <v>8920.0000000000146</v>
      </c>
      <c r="FE6" s="2">
        <v>8552.0000000000018</v>
      </c>
      <c r="FF6" s="2">
        <v>8994.9999999999964</v>
      </c>
      <c r="FG6" s="2">
        <v>9871.9999999999909</v>
      </c>
      <c r="FH6" s="2">
        <v>7394.9999999999982</v>
      </c>
      <c r="FI6" s="2">
        <v>5372.9999999999955</v>
      </c>
      <c r="FJ6" s="2">
        <v>7972.0000000000055</v>
      </c>
      <c r="FK6" s="2">
        <v>11688.000000000011</v>
      </c>
      <c r="FL6" s="2">
        <v>5231.9999999999991</v>
      </c>
      <c r="FM6" s="2">
        <v>674.99999999999932</v>
      </c>
      <c r="FN6" s="2">
        <v>1893.9999999999995</v>
      </c>
      <c r="FO6" s="2">
        <v>3140.0000000000041</v>
      </c>
      <c r="FP6" s="2">
        <v>1437.9999999999995</v>
      </c>
      <c r="FQ6" s="2">
        <v>2146.9999999999973</v>
      </c>
      <c r="FR6" s="2">
        <v>1499.0000000000018</v>
      </c>
      <c r="FS6" s="2">
        <v>3885.9999999999991</v>
      </c>
      <c r="FT6" s="2">
        <v>1593.0000000000018</v>
      </c>
      <c r="FU6" s="2">
        <v>478</v>
      </c>
      <c r="FV6" s="2">
        <v>4283.9999999999982</v>
      </c>
      <c r="FW6" s="2">
        <v>13636.000000000013</v>
      </c>
      <c r="FX6" s="2">
        <v>5234</v>
      </c>
      <c r="FY6" s="2">
        <v>8997.0000000000055</v>
      </c>
      <c r="FZ6" s="2">
        <v>13258.000000000024</v>
      </c>
      <c r="GA6" s="2">
        <v>14805.000000000005</v>
      </c>
      <c r="GB6" s="2">
        <v>10358.000000000015</v>
      </c>
      <c r="GC6" s="2">
        <v>10699</v>
      </c>
      <c r="GD6" s="2">
        <v>10493.999999999998</v>
      </c>
      <c r="GE6" s="2">
        <v>13757.999999999989</v>
      </c>
      <c r="GF6" s="2">
        <v>8988</v>
      </c>
      <c r="GG6" s="2">
        <v>5850.9999999999955</v>
      </c>
      <c r="GH6" s="2">
        <v>12256.000000000004</v>
      </c>
      <c r="GI6" s="2">
        <v>25324.000000000022</v>
      </c>
      <c r="GJ6" s="2">
        <v>10466</v>
      </c>
      <c r="GK6" s="2">
        <v>20967.000000000007</v>
      </c>
      <c r="GL6" s="2">
        <v>25233.000000000022</v>
      </c>
      <c r="GM6" s="2">
        <v>26773.000000000004</v>
      </c>
      <c r="GN6" s="2">
        <v>22336.000000000015</v>
      </c>
      <c r="GO6" s="2">
        <v>24479.999999999996</v>
      </c>
      <c r="GP6" s="2">
        <v>24279</v>
      </c>
      <c r="GQ6" s="2">
        <v>27544.999999999993</v>
      </c>
      <c r="GR6" s="2">
        <v>22771</v>
      </c>
      <c r="GS6" s="2">
        <v>20836.999999999996</v>
      </c>
      <c r="GT6" s="2">
        <v>27246.000000000007</v>
      </c>
      <c r="GU6" s="2">
        <v>40319.000000000022</v>
      </c>
      <c r="GV6" s="2">
        <v>20468</v>
      </c>
    </row>
    <row r="7" spans="2:204" x14ac:dyDescent="0.25">
      <c r="E7" s="4" t="s">
        <v>33</v>
      </c>
      <c r="F7" s="2">
        <v>29797235.381366201</v>
      </c>
      <c r="H7" s="4" t="s">
        <v>70</v>
      </c>
      <c r="I7" s="5">
        <v>-0.13143825439345136</v>
      </c>
      <c r="K7" s="4" t="s">
        <v>96</v>
      </c>
      <c r="L7" s="5">
        <v>-8.4942620830624094E-2</v>
      </c>
      <c r="N7" t="s">
        <v>131</v>
      </c>
      <c r="P7" t="s">
        <v>131</v>
      </c>
      <c r="R7" t="s">
        <v>131</v>
      </c>
      <c r="V7" s="4" t="s">
        <v>113</v>
      </c>
      <c r="X7" t="s">
        <v>40</v>
      </c>
      <c r="Y7" s="2">
        <v>1906228.5092000004</v>
      </c>
      <c r="Z7" s="2">
        <v>2593020.9077599985</v>
      </c>
      <c r="AA7" s="2">
        <v>2573351.3304100013</v>
      </c>
      <c r="AB7" s="2">
        <v>2607008.3339500008</v>
      </c>
      <c r="AC7" s="2">
        <v>2887966.6168399993</v>
      </c>
      <c r="AD7" s="2">
        <v>2552932.5609799987</v>
      </c>
      <c r="AE7" s="2">
        <v>3353448.0886799986</v>
      </c>
      <c r="AF7" s="2">
        <v>3188385.3596399976</v>
      </c>
      <c r="AG7" s="2">
        <v>2306158.1933699991</v>
      </c>
      <c r="AH7" s="2">
        <v>3031509.8940380006</v>
      </c>
      <c r="AI7" s="2">
        <v>3307440.711329001</v>
      </c>
      <c r="AJ7" s="2">
        <v>1960653.8827500024</v>
      </c>
      <c r="AK7" s="2">
        <v>110054</v>
      </c>
      <c r="AL7" s="2">
        <v>156423</v>
      </c>
      <c r="AM7" s="2">
        <v>150944</v>
      </c>
      <c r="AN7" s="2">
        <v>153555</v>
      </c>
      <c r="AO7" s="2">
        <v>187625</v>
      </c>
      <c r="AP7" s="2">
        <v>166436</v>
      </c>
      <c r="AQ7" s="2">
        <v>215820</v>
      </c>
      <c r="AR7" s="2">
        <v>207961</v>
      </c>
      <c r="AS7" s="2">
        <v>152379</v>
      </c>
      <c r="AT7" s="2">
        <v>183630</v>
      </c>
      <c r="AU7" s="2">
        <v>190940</v>
      </c>
      <c r="AV7" s="2">
        <v>103800</v>
      </c>
      <c r="AW7" s="2">
        <v>1840900.0000000005</v>
      </c>
      <c r="AX7" s="2">
        <v>2513900</v>
      </c>
      <c r="AY7" s="2">
        <v>2579600</v>
      </c>
      <c r="AZ7" s="2">
        <v>2545600.0000000014</v>
      </c>
      <c r="BA7" s="2">
        <v>2847799.9999999986</v>
      </c>
      <c r="BB7" s="2">
        <v>2616700.0000000005</v>
      </c>
      <c r="BC7" s="2">
        <v>3374700.0000000028</v>
      </c>
      <c r="BD7" s="2">
        <v>3208700</v>
      </c>
      <c r="BE7" s="2">
        <v>2372799.9999999986</v>
      </c>
      <c r="BF7" s="2">
        <v>2963099.9999999963</v>
      </c>
      <c r="BG7" s="2">
        <v>3227900.0000000009</v>
      </c>
      <c r="BH7" s="2">
        <v>1934100.0000000009</v>
      </c>
      <c r="BI7" s="2">
        <v>1293712.23</v>
      </c>
      <c r="BJ7" s="2">
        <v>1780944.3</v>
      </c>
      <c r="BK7" s="2">
        <v>1715859.8199999998</v>
      </c>
      <c r="BL7" s="2">
        <v>1780757.8000000005</v>
      </c>
      <c r="BM7" s="2">
        <v>2006204.6500000013</v>
      </c>
      <c r="BN7" s="2">
        <v>1741025.3999999994</v>
      </c>
      <c r="BO7" s="2">
        <v>2219132.1299999971</v>
      </c>
      <c r="BP7" s="2">
        <v>2155755.2500000009</v>
      </c>
      <c r="BQ7" s="2">
        <v>1548502.2800000005</v>
      </c>
      <c r="BR7" s="2">
        <v>1982207.3200000005</v>
      </c>
      <c r="BS7" s="2">
        <v>2156177.9200000004</v>
      </c>
      <c r="BT7" s="2">
        <v>1284732.7600000002</v>
      </c>
      <c r="BU7" s="2">
        <v>2414278</v>
      </c>
      <c r="BV7" s="2">
        <v>3508001</v>
      </c>
      <c r="BW7" s="2">
        <v>3384821</v>
      </c>
      <c r="BX7" s="2">
        <v>3539127</v>
      </c>
      <c r="BY7" s="2">
        <v>4877343</v>
      </c>
      <c r="BZ7" s="2">
        <v>4122049</v>
      </c>
      <c r="CA7" s="2">
        <v>4208137</v>
      </c>
      <c r="CB7" s="2">
        <v>4137525</v>
      </c>
      <c r="CC7" s="2">
        <v>2939770</v>
      </c>
      <c r="CD7" s="2">
        <v>4285188</v>
      </c>
      <c r="CE7" s="2">
        <v>5103142</v>
      </c>
      <c r="CF7" s="2">
        <v>2921185</v>
      </c>
      <c r="CG7" s="9">
        <v>1.0354872666630452</v>
      </c>
      <c r="CH7" s="9">
        <v>1.0314733711603479</v>
      </c>
      <c r="CI7" s="9">
        <v>0.99757765948596733</v>
      </c>
      <c r="CJ7" s="9">
        <v>1.0241233241475485</v>
      </c>
      <c r="CK7" s="9">
        <v>1.0141044374043124</v>
      </c>
      <c r="CL7" s="9">
        <v>0.97563058851989082</v>
      </c>
      <c r="CM7" s="9">
        <v>0.99370257761578684</v>
      </c>
      <c r="CN7" s="9">
        <v>0.99366888759933858</v>
      </c>
      <c r="CO7" s="9">
        <v>0.97191427569538114</v>
      </c>
      <c r="CP7" s="9">
        <v>1.0230872714515218</v>
      </c>
      <c r="CQ7" s="9">
        <v>1.0246416280953561</v>
      </c>
      <c r="CR7" s="9">
        <v>1.0137293225531263</v>
      </c>
      <c r="CS7" s="5">
        <v>0.21043537272840973</v>
      </c>
      <c r="CT7" s="5">
        <v>0.26082663381224852</v>
      </c>
      <c r="CU7" s="5">
        <v>0.23973783830518619</v>
      </c>
      <c r="CV7" s="5">
        <v>0.26337530867075387</v>
      </c>
      <c r="CW7" s="5">
        <v>0.40788117283529179</v>
      </c>
      <c r="CX7" s="5">
        <v>0.38066418885850251</v>
      </c>
      <c r="CY7" s="5">
        <v>0.20310387026848256</v>
      </c>
      <c r="CZ7" s="5">
        <v>0.22939792275817122</v>
      </c>
      <c r="DA7" s="5">
        <v>0.21553108121723841</v>
      </c>
      <c r="DB7" s="5">
        <v>0.29256081785956634</v>
      </c>
      <c r="DC7" s="5">
        <v>0.35188150529046597</v>
      </c>
      <c r="DD7" s="5">
        <v>0.32881557219073682</v>
      </c>
      <c r="DE7" s="5">
        <v>0.47345635682828818</v>
      </c>
      <c r="DF7" s="5">
        <v>0.45598091291232318</v>
      </c>
      <c r="DG7" s="5">
        <v>0.49974450151178523</v>
      </c>
      <c r="DH7" s="5">
        <v>0.46398815939483745</v>
      </c>
      <c r="DI7" s="5">
        <v>0.43951745742389614</v>
      </c>
      <c r="DJ7" s="5">
        <v>0.46633849281004142</v>
      </c>
      <c r="DK7" s="5">
        <v>0.5111529608108567</v>
      </c>
      <c r="DL7" s="5">
        <v>0.47901082910037968</v>
      </c>
      <c r="DM7" s="5">
        <v>0.4892830466933496</v>
      </c>
      <c r="DN7" s="5">
        <v>0.52936065942789468</v>
      </c>
      <c r="DO7" s="5">
        <v>0.53393682434564604</v>
      </c>
      <c r="DP7" s="5">
        <v>0.52611807201834104</v>
      </c>
      <c r="DQ7" s="2">
        <v>612516.27920000046</v>
      </c>
      <c r="DR7" s="2">
        <v>812076.60775999841</v>
      </c>
      <c r="DS7" s="2">
        <v>857491.5104100015</v>
      </c>
      <c r="DT7" s="2">
        <v>826250.5339500003</v>
      </c>
      <c r="DU7" s="2">
        <v>881761.96683999803</v>
      </c>
      <c r="DV7" s="2">
        <v>811907.16097999923</v>
      </c>
      <c r="DW7" s="2">
        <v>1134315.9586800016</v>
      </c>
      <c r="DX7" s="2">
        <v>1032630.1096399967</v>
      </c>
      <c r="DY7" s="2">
        <v>757655.91336999857</v>
      </c>
      <c r="DZ7" s="2">
        <v>1049302.5740380001</v>
      </c>
      <c r="EA7" s="2">
        <v>1151262.7913290006</v>
      </c>
      <c r="EB7" s="2">
        <v>675921.12275000219</v>
      </c>
      <c r="EC7" s="2">
        <v>28.024642870554743</v>
      </c>
      <c r="ED7" s="2">
        <v>24.791587105070111</v>
      </c>
      <c r="EE7" s="2">
        <v>24.230992194161558</v>
      </c>
      <c r="EF7" s="2">
        <v>24.851301108745343</v>
      </c>
      <c r="EG7" s="2">
        <v>15.224284395679305</v>
      </c>
      <c r="EH7" s="2">
        <v>16.760850385947677</v>
      </c>
      <c r="EI7" s="2">
        <v>13.528919875977024</v>
      </c>
      <c r="EJ7" s="2">
        <v>16.81909068421232</v>
      </c>
      <c r="EK7" s="2">
        <v>10.346239762994397</v>
      </c>
      <c r="EL7" s="2">
        <v>9.5188637374238674</v>
      </c>
      <c r="EM7" s="2">
        <v>5.5635683013063018</v>
      </c>
      <c r="EN7" s="2">
        <v>5.9511198802893306</v>
      </c>
      <c r="EO7" s="2">
        <v>11076</v>
      </c>
      <c r="EP7" s="2">
        <v>11096</v>
      </c>
      <c r="EQ7" s="2">
        <v>11090</v>
      </c>
      <c r="ER7" s="2">
        <v>11090</v>
      </c>
      <c r="ES7" s="2">
        <v>11990</v>
      </c>
      <c r="ET7" s="2">
        <v>11996</v>
      </c>
      <c r="EU7" s="2">
        <v>11994</v>
      </c>
      <c r="EV7" s="2">
        <v>11984</v>
      </c>
      <c r="EW7" s="2">
        <v>13484</v>
      </c>
      <c r="EX7" s="2">
        <v>13483</v>
      </c>
      <c r="EY7" s="2">
        <v>14375</v>
      </c>
      <c r="EZ7" s="2">
        <v>9597</v>
      </c>
      <c r="FA7" s="2">
        <v>5719.0000000000036</v>
      </c>
      <c r="FB7" s="2">
        <v>7779</v>
      </c>
      <c r="FC7" s="2">
        <v>7719.9999999999973</v>
      </c>
      <c r="FD7" s="2">
        <v>7820.0000000000009</v>
      </c>
      <c r="FE7" s="2">
        <v>7756.0000000000009</v>
      </c>
      <c r="FF7" s="2">
        <v>5583.0000000000009</v>
      </c>
      <c r="FG7" s="2">
        <v>8128.9999999999973</v>
      </c>
      <c r="FH7" s="2">
        <v>7424.9999999999991</v>
      </c>
      <c r="FI7" s="2">
        <v>5033</v>
      </c>
      <c r="FJ7" s="2">
        <v>6612.0000000000018</v>
      </c>
      <c r="FK7" s="2">
        <v>6929.9999999999964</v>
      </c>
      <c r="FL7" s="2">
        <v>4187.9999999999991</v>
      </c>
      <c r="FM7" s="2">
        <v>0</v>
      </c>
      <c r="FN7" s="2">
        <v>0</v>
      </c>
      <c r="FO7" s="2">
        <v>0</v>
      </c>
      <c r="FP7" s="2">
        <v>0</v>
      </c>
      <c r="FQ7" s="2">
        <v>2473</v>
      </c>
      <c r="FR7" s="2">
        <v>0</v>
      </c>
      <c r="FS7" s="2">
        <v>2776</v>
      </c>
      <c r="FT7" s="2">
        <v>469.00000000000057</v>
      </c>
      <c r="FU7" s="2">
        <v>0</v>
      </c>
      <c r="FV7" s="2">
        <v>676.99999999999955</v>
      </c>
      <c r="FW7" s="2">
        <v>5022.9999999999945</v>
      </c>
      <c r="FX7" s="2">
        <v>2792.0000000000014</v>
      </c>
      <c r="FY7" s="2">
        <v>5719.0000000000036</v>
      </c>
      <c r="FZ7" s="2">
        <v>7779</v>
      </c>
      <c r="GA7" s="2">
        <v>7719.9999999999973</v>
      </c>
      <c r="GB7" s="2">
        <v>7820.0000000000009</v>
      </c>
      <c r="GC7" s="2">
        <v>10229</v>
      </c>
      <c r="GD7" s="2">
        <v>5583.0000000000009</v>
      </c>
      <c r="GE7" s="2">
        <v>10904.999999999996</v>
      </c>
      <c r="GF7" s="2">
        <v>7894</v>
      </c>
      <c r="GG7" s="2">
        <v>5033</v>
      </c>
      <c r="GH7" s="2">
        <v>7289.0000000000018</v>
      </c>
      <c r="GI7" s="2">
        <v>11952.999999999991</v>
      </c>
      <c r="GJ7" s="2">
        <v>6980</v>
      </c>
      <c r="GK7" s="2">
        <v>16795.000000000004</v>
      </c>
      <c r="GL7" s="2">
        <v>18875</v>
      </c>
      <c r="GM7" s="2">
        <v>18809.999999999996</v>
      </c>
      <c r="GN7" s="2">
        <v>18910</v>
      </c>
      <c r="GO7" s="2">
        <v>22219</v>
      </c>
      <c r="GP7" s="2">
        <v>17579</v>
      </c>
      <c r="GQ7" s="2">
        <v>22898.999999999996</v>
      </c>
      <c r="GR7" s="2">
        <v>19878</v>
      </c>
      <c r="GS7" s="2">
        <v>18517</v>
      </c>
      <c r="GT7" s="2">
        <v>20772</v>
      </c>
      <c r="GU7" s="2">
        <v>26327.999999999993</v>
      </c>
      <c r="GV7" s="2">
        <v>16577</v>
      </c>
    </row>
    <row r="8" spans="2:204" x14ac:dyDescent="0.25">
      <c r="E8" s="4" t="s">
        <v>6</v>
      </c>
      <c r="F8" s="2">
        <v>16.11938280539664</v>
      </c>
      <c r="H8" s="4" t="s">
        <v>71</v>
      </c>
      <c r="I8" s="5">
        <v>-0.21094599000160774</v>
      </c>
      <c r="K8" s="4" t="s">
        <v>97</v>
      </c>
      <c r="L8" s="5">
        <v>8.4928596718989002E-2</v>
      </c>
      <c r="N8" s="14" cm="1">
        <f t="array" aca="1" ref="N8:N19" ca="1">OFFSET($X$4,1,($N$4-1)*12+$T$4,12,1)</f>
        <v>2659811.1724399976</v>
      </c>
      <c r="O8" s="14"/>
      <c r="P8" s="14" cm="1">
        <f t="array" aca="1" ref="P8:P19" ca="1">OFFSET($X$4,1,($P$4-1)*12+$T$4,12,1)</f>
        <v>2659811.1724399976</v>
      </c>
      <c r="Q8" s="14"/>
      <c r="R8" s="14" cm="1">
        <f t="array" aca="1" ref="R8:R19" ca="1">OFFSET($X$4,1,($R$4-1)*12+$T$4,12,1)</f>
        <v>2659811.1724399976</v>
      </c>
      <c r="V8" s="4" t="s">
        <v>114</v>
      </c>
      <c r="X8" t="s">
        <v>41</v>
      </c>
      <c r="Y8" s="2">
        <v>1889986.7389199978</v>
      </c>
      <c r="Z8" s="2">
        <v>2372367.848999999</v>
      </c>
      <c r="AA8" s="2">
        <v>2022992.5399899983</v>
      </c>
      <c r="AB8" s="2">
        <v>2556289.2241599923</v>
      </c>
      <c r="AC8" s="2">
        <v>2547881.5616499963</v>
      </c>
      <c r="AD8" s="2">
        <v>2346917.6337899999</v>
      </c>
      <c r="AE8" s="2">
        <v>2321882.5794200031</v>
      </c>
      <c r="AF8" s="2">
        <v>2402798.5849199956</v>
      </c>
      <c r="AG8" s="2">
        <v>1643184.8691600028</v>
      </c>
      <c r="AH8" s="2">
        <v>2018755.2023899988</v>
      </c>
      <c r="AI8" s="2">
        <v>2303594.6801199974</v>
      </c>
      <c r="AJ8" s="2">
        <v>1420539.4816600028</v>
      </c>
      <c r="AK8" s="2">
        <v>112624</v>
      </c>
      <c r="AL8" s="2">
        <v>147583</v>
      </c>
      <c r="AM8" s="2">
        <v>124124</v>
      </c>
      <c r="AN8" s="2">
        <v>161610</v>
      </c>
      <c r="AO8" s="2">
        <v>171973</v>
      </c>
      <c r="AP8" s="2">
        <v>163813</v>
      </c>
      <c r="AQ8" s="2">
        <v>165341</v>
      </c>
      <c r="AR8" s="2">
        <v>157025</v>
      </c>
      <c r="AS8" s="2">
        <v>105944</v>
      </c>
      <c r="AT8" s="2">
        <v>125604</v>
      </c>
      <c r="AU8" s="2">
        <v>130793</v>
      </c>
      <c r="AV8" s="2">
        <v>72451</v>
      </c>
      <c r="AW8" s="2">
        <v>1867200.0000000002</v>
      </c>
      <c r="AX8" s="2">
        <v>2374300.0000000028</v>
      </c>
      <c r="AY8" s="2">
        <v>2031700.0000000002</v>
      </c>
      <c r="AZ8" s="2">
        <v>2562899.9999999963</v>
      </c>
      <c r="BA8" s="2">
        <v>2474300.0000000019</v>
      </c>
      <c r="BB8" s="2">
        <v>2316399.9999999921</v>
      </c>
      <c r="BC8" s="2">
        <v>2350200.0000000019</v>
      </c>
      <c r="BD8" s="2">
        <v>2374400.0000000075</v>
      </c>
      <c r="BE8" s="2">
        <v>1633000.0000000028</v>
      </c>
      <c r="BF8" s="2">
        <v>2073300.0000000012</v>
      </c>
      <c r="BG8" s="2">
        <v>2358000.0000000023</v>
      </c>
      <c r="BH8" s="2">
        <v>1405099.9999999986</v>
      </c>
      <c r="BI8" s="2">
        <v>1244304.9000000018</v>
      </c>
      <c r="BJ8" s="2">
        <v>1583341.9599999965</v>
      </c>
      <c r="BK8" s="2">
        <v>1341002.5200000021</v>
      </c>
      <c r="BL8" s="2">
        <v>1758802.5000000042</v>
      </c>
      <c r="BM8" s="2">
        <v>1792179.3100000028</v>
      </c>
      <c r="BN8" s="2">
        <v>1687246.1000000068</v>
      </c>
      <c r="BO8" s="2">
        <v>1698483.0500000007</v>
      </c>
      <c r="BP8" s="2">
        <v>1642625.9700000051</v>
      </c>
      <c r="BQ8" s="2">
        <v>1092970.6199999941</v>
      </c>
      <c r="BR8" s="2">
        <v>1355747.7200000007</v>
      </c>
      <c r="BS8" s="2">
        <v>1500878.9199999997</v>
      </c>
      <c r="BT8" s="2">
        <v>905860.67</v>
      </c>
      <c r="BU8" s="2">
        <v>2259887</v>
      </c>
      <c r="BV8" s="2">
        <v>3157099</v>
      </c>
      <c r="BW8" s="2">
        <v>2566121</v>
      </c>
      <c r="BX8" s="2">
        <v>3278992</v>
      </c>
      <c r="BY8" s="2">
        <v>3843217</v>
      </c>
      <c r="BZ8" s="2">
        <v>3914675</v>
      </c>
      <c r="CA8" s="2">
        <v>3132198</v>
      </c>
      <c r="CB8" s="2">
        <v>2972326</v>
      </c>
      <c r="CC8" s="2">
        <v>2031560</v>
      </c>
      <c r="CD8" s="2">
        <v>2880699</v>
      </c>
      <c r="CE8" s="2">
        <v>3513221</v>
      </c>
      <c r="CF8" s="2">
        <v>2031780</v>
      </c>
      <c r="CG8" s="9">
        <v>1.0122036947943431</v>
      </c>
      <c r="CH8" s="9">
        <v>0.99918622288674397</v>
      </c>
      <c r="CI8" s="9">
        <v>0.99571419992616927</v>
      </c>
      <c r="CJ8" s="9">
        <v>0.99742058767801944</v>
      </c>
      <c r="CK8" s="9">
        <v>1.0297383347411366</v>
      </c>
      <c r="CL8" s="9">
        <v>1.0131745958340563</v>
      </c>
      <c r="CM8" s="9">
        <v>0.98795105923751225</v>
      </c>
      <c r="CN8" s="9">
        <v>1.0119603204683238</v>
      </c>
      <c r="CO8" s="9">
        <v>1.0062369070177588</v>
      </c>
      <c r="CP8" s="9">
        <v>0.97369179684078411</v>
      </c>
      <c r="CQ8" s="9">
        <v>0.97692734525869174</v>
      </c>
      <c r="CR8" s="9">
        <v>1.0109881728417935</v>
      </c>
      <c r="CS8" s="5">
        <v>0.16368086593710313</v>
      </c>
      <c r="CT8" s="5">
        <v>0.24856083100339932</v>
      </c>
      <c r="CU8" s="5">
        <v>0.21165348789476476</v>
      </c>
      <c r="CV8" s="5">
        <v>0.22040394604195671</v>
      </c>
      <c r="CW8" s="5">
        <v>0.33704457446717262</v>
      </c>
      <c r="CX8" s="5">
        <v>0.4004821259006176</v>
      </c>
      <c r="CY8" s="5">
        <v>0.25870504373605913</v>
      </c>
      <c r="CZ8" s="5">
        <v>0.19161001016712312</v>
      </c>
      <c r="DA8" s="5">
        <v>0.19117088879481639</v>
      </c>
      <c r="DB8" s="5">
        <v>0.29921341924650968</v>
      </c>
      <c r="DC8" s="5">
        <v>0.34430692514931532</v>
      </c>
      <c r="DD8" s="5">
        <v>0.30083991295317264</v>
      </c>
      <c r="DE8" s="5">
        <v>0.51890966508288694</v>
      </c>
      <c r="DF8" s="5">
        <v>0.49832942531252333</v>
      </c>
      <c r="DG8" s="5">
        <v>0.50856729187205041</v>
      </c>
      <c r="DH8" s="5">
        <v>0.45342596690645265</v>
      </c>
      <c r="DI8" s="5">
        <v>0.4216666532379465</v>
      </c>
      <c r="DJ8" s="5">
        <v>0.39097529032071277</v>
      </c>
      <c r="DK8" s="5">
        <v>0.36703311782828923</v>
      </c>
      <c r="DL8" s="5">
        <v>0.46277888503125769</v>
      </c>
      <c r="DM8" s="5">
        <v>0.50341174693242141</v>
      </c>
      <c r="DN8" s="5">
        <v>0.48903455459250034</v>
      </c>
      <c r="DO8" s="5">
        <v>0.53483045795592743</v>
      </c>
      <c r="DP8" s="5">
        <v>0.56816553439725204</v>
      </c>
      <c r="DQ8" s="2">
        <v>645681.83891999605</v>
      </c>
      <c r="DR8" s="2">
        <v>789025.88900000253</v>
      </c>
      <c r="DS8" s="2">
        <v>681990.01998999622</v>
      </c>
      <c r="DT8" s="2">
        <v>797486.72415998811</v>
      </c>
      <c r="DU8" s="2">
        <v>755702.25164999347</v>
      </c>
      <c r="DV8" s="2">
        <v>659671.53378999303</v>
      </c>
      <c r="DW8" s="2">
        <v>623399.52942000236</v>
      </c>
      <c r="DX8" s="2">
        <v>760172.61491999053</v>
      </c>
      <c r="DY8" s="2">
        <v>550214.24916000874</v>
      </c>
      <c r="DZ8" s="2">
        <v>663007.48238999816</v>
      </c>
      <c r="EA8" s="2">
        <v>802715.76011999766</v>
      </c>
      <c r="EB8" s="2">
        <v>514678.8116600028</v>
      </c>
      <c r="EC8" s="2">
        <v>16.550497712949358</v>
      </c>
      <c r="ED8" s="2">
        <v>14.779154006314476</v>
      </c>
      <c r="EE8" s="2">
        <v>13.967234253933341</v>
      </c>
      <c r="EF8" s="2">
        <v>13.388942486054864</v>
      </c>
      <c r="EG8" s="2">
        <v>12.053040361936004</v>
      </c>
      <c r="EH8" s="2">
        <v>11.437707107194505</v>
      </c>
      <c r="EI8" s="2">
        <v>9.1402813338223581</v>
      </c>
      <c r="EJ8" s="2">
        <v>10.784977010822914</v>
      </c>
      <c r="EK8" s="2">
        <v>7.702699822491831</v>
      </c>
      <c r="EL8" s="2">
        <v>6.1025553694746604</v>
      </c>
      <c r="EM8" s="2">
        <v>3.417974727910837</v>
      </c>
      <c r="EN8" s="2">
        <v>3.7636472403796439</v>
      </c>
      <c r="EO8" s="2">
        <v>13447</v>
      </c>
      <c r="EP8" s="2">
        <v>13454</v>
      </c>
      <c r="EQ8" s="2">
        <v>13452</v>
      </c>
      <c r="ER8" s="2">
        <v>13440</v>
      </c>
      <c r="ES8" s="2">
        <v>14957</v>
      </c>
      <c r="ET8" s="2">
        <v>14957</v>
      </c>
      <c r="EU8" s="2">
        <v>14957</v>
      </c>
      <c r="EV8" s="2">
        <v>14948</v>
      </c>
      <c r="EW8" s="2">
        <v>15889</v>
      </c>
      <c r="EX8" s="2">
        <v>15897</v>
      </c>
      <c r="EY8" s="2">
        <v>17399</v>
      </c>
      <c r="EZ8" s="2">
        <v>11604</v>
      </c>
      <c r="FA8" s="2">
        <v>5669.9999999999864</v>
      </c>
      <c r="FB8" s="2">
        <v>7117.9999999999836</v>
      </c>
      <c r="FC8" s="2">
        <v>6068.9999999999891</v>
      </c>
      <c r="FD8" s="2">
        <v>7669.0000000000045</v>
      </c>
      <c r="FE8" s="2">
        <v>7642.9999999999936</v>
      </c>
      <c r="FF8" s="2">
        <v>7041.0000000000064</v>
      </c>
      <c r="FG8" s="2">
        <v>6965.9999999999982</v>
      </c>
      <c r="FH8" s="2">
        <v>7207.9999999999945</v>
      </c>
      <c r="FI8" s="2">
        <v>4930.0000000000055</v>
      </c>
      <c r="FJ8" s="2">
        <v>6055.9999999999991</v>
      </c>
      <c r="FK8" s="2">
        <v>6911.0000000000009</v>
      </c>
      <c r="FL8" s="2">
        <v>4261.9999999999982</v>
      </c>
      <c r="FM8" s="2">
        <v>1889.9999999999993</v>
      </c>
      <c r="FN8" s="2">
        <v>4067.0000000000073</v>
      </c>
      <c r="FO8" s="2">
        <v>6068.9999999999891</v>
      </c>
      <c r="FP8" s="2">
        <v>7669.0000000000045</v>
      </c>
      <c r="FQ8" s="2">
        <v>4529.0000000000155</v>
      </c>
      <c r="FR8" s="2">
        <v>6161.0000000000109</v>
      </c>
      <c r="FS8" s="2">
        <v>6965.9999999999982</v>
      </c>
      <c r="FT8" s="2">
        <v>6663.9999999999809</v>
      </c>
      <c r="FU8" s="2">
        <v>3286</v>
      </c>
      <c r="FV8" s="2">
        <v>6250.0000000000009</v>
      </c>
      <c r="FW8" s="2">
        <v>8062.9999999999955</v>
      </c>
      <c r="FX8" s="2">
        <v>4972.0000000000018</v>
      </c>
      <c r="FY8" s="2">
        <v>7559.9999999999854</v>
      </c>
      <c r="FZ8" s="2">
        <v>11184.999999999991</v>
      </c>
      <c r="GA8" s="2">
        <v>12137.999999999978</v>
      </c>
      <c r="GB8" s="2">
        <v>15338.000000000009</v>
      </c>
      <c r="GC8" s="2">
        <v>12172.000000000009</v>
      </c>
      <c r="GD8" s="2">
        <v>13202.000000000018</v>
      </c>
      <c r="GE8" s="2">
        <v>13931.999999999996</v>
      </c>
      <c r="GF8" s="2">
        <v>13871.999999999975</v>
      </c>
      <c r="GG8" s="2">
        <v>8216.0000000000055</v>
      </c>
      <c r="GH8" s="2">
        <v>12306</v>
      </c>
      <c r="GI8" s="2">
        <v>14973.999999999996</v>
      </c>
      <c r="GJ8" s="2">
        <v>9234</v>
      </c>
      <c r="GK8" s="2">
        <v>21006.999999999985</v>
      </c>
      <c r="GL8" s="2">
        <v>24638.999999999993</v>
      </c>
      <c r="GM8" s="2">
        <v>25589.999999999978</v>
      </c>
      <c r="GN8" s="2">
        <v>28778.000000000007</v>
      </c>
      <c r="GO8" s="2">
        <v>27129.000000000007</v>
      </c>
      <c r="GP8" s="2">
        <v>28159.000000000018</v>
      </c>
      <c r="GQ8" s="2">
        <v>28889</v>
      </c>
      <c r="GR8" s="2">
        <v>28819.999999999975</v>
      </c>
      <c r="GS8" s="2">
        <v>24105.000000000007</v>
      </c>
      <c r="GT8" s="2">
        <v>28203</v>
      </c>
      <c r="GU8" s="2">
        <v>32372.999999999996</v>
      </c>
      <c r="GV8" s="2">
        <v>20838</v>
      </c>
    </row>
    <row r="9" spans="2:204" x14ac:dyDescent="0.25">
      <c r="K9" s="4" t="s">
        <v>99</v>
      </c>
      <c r="L9" s="5">
        <v>-2.1605461502356427E-3</v>
      </c>
      <c r="N9" s="14">
        <f ca="1"/>
        <v>2773793.8923099963</v>
      </c>
      <c r="O9" s="14"/>
      <c r="P9" s="14">
        <f ca="1"/>
        <v>2773793.8923099963</v>
      </c>
      <c r="Q9" s="14"/>
      <c r="R9" s="14">
        <f ca="1"/>
        <v>2773793.8923099963</v>
      </c>
      <c r="V9" s="4" t="s">
        <v>115</v>
      </c>
      <c r="X9" t="s">
        <v>42</v>
      </c>
      <c r="Y9" s="2">
        <v>1538709.3938040007</v>
      </c>
      <c r="Z9" s="2">
        <v>2140237.8507199991</v>
      </c>
      <c r="AA9" s="2">
        <v>2012976.3602100008</v>
      </c>
      <c r="AB9" s="2">
        <v>2211487.2665699995</v>
      </c>
      <c r="AC9" s="2">
        <v>1786421.2687399983</v>
      </c>
      <c r="AD9" s="2">
        <v>1553656.7671849986</v>
      </c>
      <c r="AE9" s="2">
        <v>1297510.2586830007</v>
      </c>
      <c r="AF9" s="2">
        <v>1019746.0560109998</v>
      </c>
      <c r="AG9" s="2">
        <v>1273916.6445529996</v>
      </c>
      <c r="AH9" s="2">
        <v>2070598.1790109989</v>
      </c>
      <c r="AI9" s="2">
        <v>1414051.7118249985</v>
      </c>
      <c r="AJ9" s="2">
        <v>1577766.3172699995</v>
      </c>
      <c r="AK9" s="2">
        <v>87630</v>
      </c>
      <c r="AL9" s="2">
        <v>123921</v>
      </c>
      <c r="AM9" s="2">
        <v>114996</v>
      </c>
      <c r="AN9" s="2">
        <v>124002</v>
      </c>
      <c r="AO9" s="2">
        <v>103585</v>
      </c>
      <c r="AP9" s="2">
        <v>92885</v>
      </c>
      <c r="AQ9" s="2">
        <v>79647</v>
      </c>
      <c r="AR9" s="2">
        <v>60961</v>
      </c>
      <c r="AS9" s="2">
        <v>75381</v>
      </c>
      <c r="AT9" s="2">
        <v>116220</v>
      </c>
      <c r="AU9" s="2">
        <v>75755</v>
      </c>
      <c r="AV9" s="2">
        <v>78045</v>
      </c>
      <c r="AW9" s="2">
        <v>1508699.9999999991</v>
      </c>
      <c r="AX9" s="2">
        <v>2125799.9999999995</v>
      </c>
      <c r="AY9" s="2">
        <v>1984400.0000000014</v>
      </c>
      <c r="AZ9" s="2">
        <v>2269500.0000000014</v>
      </c>
      <c r="BA9" s="2">
        <v>1758099.999999997</v>
      </c>
      <c r="BB9" s="2">
        <v>1498799.9999999998</v>
      </c>
      <c r="BC9" s="2">
        <v>1298200.0000000005</v>
      </c>
      <c r="BD9" s="2">
        <v>996799.99999999977</v>
      </c>
      <c r="BE9" s="2">
        <v>1276799.9999999984</v>
      </c>
      <c r="BF9" s="2">
        <v>2106199.9999999986</v>
      </c>
      <c r="BG9" s="2">
        <v>1384399.9999999991</v>
      </c>
      <c r="BH9" s="2">
        <v>1605999.9999999995</v>
      </c>
      <c r="BI9" s="2">
        <v>1063217.7899999996</v>
      </c>
      <c r="BJ9" s="2">
        <v>1479077.6800000006</v>
      </c>
      <c r="BK9" s="2">
        <v>1371668.9299999997</v>
      </c>
      <c r="BL9" s="2">
        <v>1526448.8399999992</v>
      </c>
      <c r="BM9" s="2">
        <v>1196594.0400000007</v>
      </c>
      <c r="BN9" s="2">
        <v>1069466.7099999993</v>
      </c>
      <c r="BO9" s="2">
        <v>894623.95</v>
      </c>
      <c r="BP9" s="2">
        <v>685773.50000000047</v>
      </c>
      <c r="BQ9" s="2">
        <v>859739.80999999947</v>
      </c>
      <c r="BR9" s="2">
        <v>1368356.5100000002</v>
      </c>
      <c r="BS9" s="2">
        <v>931085.4700000002</v>
      </c>
      <c r="BT9" s="2">
        <v>1030387.2600000002</v>
      </c>
      <c r="BU9" s="2">
        <v>1963516</v>
      </c>
      <c r="BV9" s="2">
        <v>2886277</v>
      </c>
      <c r="BW9" s="2">
        <v>2606661</v>
      </c>
      <c r="BX9" s="2">
        <v>2802201</v>
      </c>
      <c r="BY9" s="2">
        <v>2754286</v>
      </c>
      <c r="BZ9" s="2">
        <v>2294805</v>
      </c>
      <c r="CA9" s="2">
        <v>1636474</v>
      </c>
      <c r="CB9" s="2">
        <v>1244010</v>
      </c>
      <c r="CC9" s="2">
        <v>1571968</v>
      </c>
      <c r="CD9" s="2">
        <v>2707268</v>
      </c>
      <c r="CE9" s="2">
        <v>2164233</v>
      </c>
      <c r="CF9" s="2">
        <v>2342093</v>
      </c>
      <c r="CG9" s="9">
        <v>1.0198908953430117</v>
      </c>
      <c r="CH9" s="9">
        <v>1.0067917258067549</v>
      </c>
      <c r="CI9" s="9">
        <v>1.0144005040364843</v>
      </c>
      <c r="CJ9" s="9">
        <v>0.97443809939193571</v>
      </c>
      <c r="CK9" s="9">
        <v>1.0161090203856444</v>
      </c>
      <c r="CL9" s="9">
        <v>1.0366004584901247</v>
      </c>
      <c r="CM9" s="9">
        <v>0.99946869410183348</v>
      </c>
      <c r="CN9" s="9">
        <v>1.0230197191121591</v>
      </c>
      <c r="CO9" s="9">
        <v>0.99774173288925538</v>
      </c>
      <c r="CP9" s="9">
        <v>0.9830966570178522</v>
      </c>
      <c r="CQ9" s="9">
        <v>1.0214184569669167</v>
      </c>
      <c r="CR9" s="9">
        <v>0.98241987376712325</v>
      </c>
      <c r="CS9" s="5">
        <v>0.21634995905100815</v>
      </c>
      <c r="CT9" s="5">
        <v>0.25847801485443045</v>
      </c>
      <c r="CU9" s="5">
        <v>0.22775675079728405</v>
      </c>
      <c r="CV9" s="5">
        <v>0.21080348391496559</v>
      </c>
      <c r="CW9" s="5">
        <v>0.35140313361067138</v>
      </c>
      <c r="CX9" s="5">
        <v>0.32296784816792773</v>
      </c>
      <c r="CY9" s="5">
        <v>0.2071305387784953</v>
      </c>
      <c r="CZ9" s="5">
        <v>0.18027503315005519</v>
      </c>
      <c r="DA9" s="5">
        <v>0.18960395850742531</v>
      </c>
      <c r="DB9" s="5">
        <v>0.23517059300704662</v>
      </c>
      <c r="DC9" s="5">
        <v>0.3466268595733461</v>
      </c>
      <c r="DD9" s="5">
        <v>0.32634343842452052</v>
      </c>
      <c r="DE9" s="5">
        <v>0.44721938277951623</v>
      </c>
      <c r="DF9" s="5">
        <v>0.44700841589334112</v>
      </c>
      <c r="DG9" s="5">
        <v>0.46753805979260693</v>
      </c>
      <c r="DH9" s="5">
        <v>0.44877915893335851</v>
      </c>
      <c r="DI9" s="5">
        <v>0.49292175042088399</v>
      </c>
      <c r="DJ9" s="5">
        <v>0.45273971845743538</v>
      </c>
      <c r="DK9" s="5">
        <v>0.45034151911873227</v>
      </c>
      <c r="DL9" s="5">
        <v>0.48700125626172364</v>
      </c>
      <c r="DM9" s="5">
        <v>0.48174672120045298</v>
      </c>
      <c r="DN9" s="5">
        <v>0.51320080978823168</v>
      </c>
      <c r="DO9" s="5">
        <v>0.51871311215392313</v>
      </c>
      <c r="DP9" s="5">
        <v>0.53123624341977904</v>
      </c>
      <c r="DQ9" s="2">
        <v>475491.60380400112</v>
      </c>
      <c r="DR9" s="2">
        <v>661160.17071999842</v>
      </c>
      <c r="DS9" s="2">
        <v>641307.43021000107</v>
      </c>
      <c r="DT9" s="2">
        <v>685038.42657000036</v>
      </c>
      <c r="DU9" s="2">
        <v>589827.2287399976</v>
      </c>
      <c r="DV9" s="2">
        <v>484190.05718499934</v>
      </c>
      <c r="DW9" s="2">
        <v>402886.30868300074</v>
      </c>
      <c r="DX9" s="2">
        <v>333972.55601099937</v>
      </c>
      <c r="DY9" s="2">
        <v>414176.83455300017</v>
      </c>
      <c r="DZ9" s="2">
        <v>702241.66901099868</v>
      </c>
      <c r="EA9" s="2">
        <v>482966.24182499829</v>
      </c>
      <c r="EB9" s="2">
        <v>547379.05726999929</v>
      </c>
      <c r="EC9" s="2">
        <v>27.543998932262685</v>
      </c>
      <c r="ED9" s="2">
        <v>26.07642738456617</v>
      </c>
      <c r="EE9" s="2">
        <v>23.936026101654473</v>
      </c>
      <c r="EF9" s="2">
        <v>27.079025326191939</v>
      </c>
      <c r="EG9" s="2">
        <v>22.159763988883398</v>
      </c>
      <c r="EH9" s="2">
        <v>21.332466346509026</v>
      </c>
      <c r="EI9" s="2">
        <v>18.552227883294954</v>
      </c>
      <c r="EJ9" s="2">
        <v>14.83419377876645</v>
      </c>
      <c r="EK9" s="2">
        <v>9.9557279938439027</v>
      </c>
      <c r="EL9" s="2">
        <v>9.4444961355759567</v>
      </c>
      <c r="EM9" s="2">
        <v>3.6686935538620724</v>
      </c>
      <c r="EN9" s="2">
        <v>5.8981350394790466</v>
      </c>
      <c r="EO9" s="2">
        <v>17098</v>
      </c>
      <c r="EP9" s="2">
        <v>17099</v>
      </c>
      <c r="EQ9" s="2">
        <v>17081</v>
      </c>
      <c r="ER9" s="2">
        <v>17088</v>
      </c>
      <c r="ES9" s="2">
        <v>17996</v>
      </c>
      <c r="ET9" s="2">
        <v>17995</v>
      </c>
      <c r="EU9" s="2">
        <v>17991</v>
      </c>
      <c r="EV9" s="2">
        <v>17989</v>
      </c>
      <c r="EW9" s="2">
        <v>18898</v>
      </c>
      <c r="EX9" s="2">
        <v>18893</v>
      </c>
      <c r="EY9" s="2">
        <v>20091</v>
      </c>
      <c r="EZ9" s="2">
        <v>13396</v>
      </c>
      <c r="FA9" s="2">
        <v>4614.9999999999964</v>
      </c>
      <c r="FB9" s="2">
        <v>6421.0000000000009</v>
      </c>
      <c r="FC9" s="2">
        <v>6039.9999999999955</v>
      </c>
      <c r="FD9" s="2">
        <v>6633.9999999999964</v>
      </c>
      <c r="FE9" s="2">
        <v>5359.0000000000073</v>
      </c>
      <c r="FF9" s="2">
        <v>4660.9999999999964</v>
      </c>
      <c r="FG9" s="2">
        <v>3892.0000000000009</v>
      </c>
      <c r="FH9" s="2">
        <v>3059.9999999999982</v>
      </c>
      <c r="FI9" s="2">
        <v>3822.0000000000005</v>
      </c>
      <c r="FJ9" s="2">
        <v>6211.9999999999945</v>
      </c>
      <c r="FK9" s="2">
        <v>4241.9999999999982</v>
      </c>
      <c r="FL9" s="2">
        <v>4732.9999999999991</v>
      </c>
      <c r="FM9" s="2">
        <v>0</v>
      </c>
      <c r="FN9" s="2">
        <v>0</v>
      </c>
      <c r="FO9" s="2">
        <v>0</v>
      </c>
      <c r="FP9" s="2">
        <v>0</v>
      </c>
      <c r="FQ9" s="2">
        <v>243.99999999999986</v>
      </c>
      <c r="FR9" s="2">
        <v>0</v>
      </c>
      <c r="FS9" s="2">
        <v>650.00000000000125</v>
      </c>
      <c r="FT9" s="2">
        <v>1537.9999999999993</v>
      </c>
      <c r="FU9" s="2">
        <v>1602</v>
      </c>
      <c r="FV9" s="2">
        <v>3535.0000000000023</v>
      </c>
      <c r="FW9" s="2">
        <v>4948.9999999999964</v>
      </c>
      <c r="FX9" s="2">
        <v>5522.9999999999982</v>
      </c>
      <c r="FY9" s="2">
        <v>4614.9999999999964</v>
      </c>
      <c r="FZ9" s="2">
        <v>6421.0000000000009</v>
      </c>
      <c r="GA9" s="2">
        <v>6039.9999999999955</v>
      </c>
      <c r="GB9" s="2">
        <v>6633.9999999999964</v>
      </c>
      <c r="GC9" s="2">
        <v>5603.0000000000073</v>
      </c>
      <c r="GD9" s="2">
        <v>4660.9999999999964</v>
      </c>
      <c r="GE9" s="2">
        <v>4542.0000000000018</v>
      </c>
      <c r="GF9" s="2">
        <v>4597.9999999999973</v>
      </c>
      <c r="GG9" s="2">
        <v>5424</v>
      </c>
      <c r="GH9" s="2">
        <v>9746.9999999999964</v>
      </c>
      <c r="GI9" s="2">
        <v>9190.9999999999945</v>
      </c>
      <c r="GJ9" s="2">
        <v>10255.999999999996</v>
      </c>
      <c r="GK9" s="2">
        <v>21712.999999999996</v>
      </c>
      <c r="GL9" s="2">
        <v>23520</v>
      </c>
      <c r="GM9" s="2">
        <v>23120.999999999996</v>
      </c>
      <c r="GN9" s="2">
        <v>23721.999999999996</v>
      </c>
      <c r="GO9" s="2">
        <v>23599.000000000007</v>
      </c>
      <c r="GP9" s="2">
        <v>22655.999999999996</v>
      </c>
      <c r="GQ9" s="2">
        <v>22533</v>
      </c>
      <c r="GR9" s="2">
        <v>22587</v>
      </c>
      <c r="GS9" s="2">
        <v>24322</v>
      </c>
      <c r="GT9" s="2">
        <v>28639.999999999996</v>
      </c>
      <c r="GU9" s="2">
        <v>29281.999999999996</v>
      </c>
      <c r="GV9" s="2">
        <v>23652</v>
      </c>
    </row>
    <row r="10" spans="2:204" x14ac:dyDescent="0.25">
      <c r="N10" s="14">
        <f ca="1"/>
        <v>1906228.5092000004</v>
      </c>
      <c r="O10" s="14"/>
      <c r="P10" s="14">
        <f ca="1"/>
        <v>1906228.5092000004</v>
      </c>
      <c r="Q10" s="14"/>
      <c r="R10" s="14">
        <f ca="1"/>
        <v>1906228.5092000004</v>
      </c>
      <c r="V10" s="4" t="s">
        <v>116</v>
      </c>
      <c r="X10" t="s">
        <v>102</v>
      </c>
      <c r="Y10" s="2">
        <v>1669881.7249699999</v>
      </c>
      <c r="Z10" s="2">
        <v>1925152.5132300016</v>
      </c>
      <c r="AA10" s="2">
        <v>1988434.5333399987</v>
      </c>
      <c r="AB10" s="2">
        <v>1506893.2087400015</v>
      </c>
      <c r="AC10" s="2">
        <v>1839056.0423800044</v>
      </c>
      <c r="AD10" s="2">
        <v>1543532.9333299974</v>
      </c>
      <c r="AE10" s="2">
        <v>1524157.2599499989</v>
      </c>
      <c r="AF10" s="2">
        <v>1316651.255659997</v>
      </c>
      <c r="AG10" s="2">
        <v>1493298.6510400013</v>
      </c>
      <c r="AH10" s="2">
        <v>1704071.624859998</v>
      </c>
      <c r="AI10" s="2">
        <v>2090575.0311300009</v>
      </c>
      <c r="AJ10" s="2">
        <v>1029594.4780400002</v>
      </c>
      <c r="AK10" s="2">
        <v>100179</v>
      </c>
      <c r="AL10" s="2">
        <v>116161</v>
      </c>
      <c r="AM10" s="2">
        <v>119852</v>
      </c>
      <c r="AN10" s="2">
        <v>88443</v>
      </c>
      <c r="AO10" s="2">
        <v>120198</v>
      </c>
      <c r="AP10" s="2">
        <v>107145</v>
      </c>
      <c r="AQ10" s="2">
        <v>108415</v>
      </c>
      <c r="AR10" s="2">
        <v>91378</v>
      </c>
      <c r="AS10" s="2">
        <v>106675</v>
      </c>
      <c r="AT10" s="2">
        <v>107358</v>
      </c>
      <c r="AU10" s="2">
        <v>120938</v>
      </c>
      <c r="AV10" s="2">
        <v>55538</v>
      </c>
      <c r="AW10" s="2">
        <v>1655200.0000000002</v>
      </c>
      <c r="AX10" s="2">
        <v>1908599.999999997</v>
      </c>
      <c r="AY10" s="2">
        <v>1953300.0000000033</v>
      </c>
      <c r="AZ10" s="2">
        <v>1540799.9999999974</v>
      </c>
      <c r="BA10" s="2">
        <v>1809800</v>
      </c>
      <c r="BB10" s="2">
        <v>1555000.0000000002</v>
      </c>
      <c r="BC10" s="2">
        <v>1525200.0000000002</v>
      </c>
      <c r="BD10" s="2">
        <v>1296400.0000000002</v>
      </c>
      <c r="BE10" s="2">
        <v>1518599.9999999981</v>
      </c>
      <c r="BF10" s="2">
        <v>1707300.0000000016</v>
      </c>
      <c r="BG10" s="2">
        <v>2029999.9999999979</v>
      </c>
      <c r="BH10" s="2">
        <v>981499.99999999895</v>
      </c>
      <c r="BI10" s="2">
        <v>1101118.8499999994</v>
      </c>
      <c r="BJ10" s="2">
        <v>1258750.7799999982</v>
      </c>
      <c r="BK10" s="2">
        <v>1297179.719999996</v>
      </c>
      <c r="BL10" s="2">
        <v>992957.81000000075</v>
      </c>
      <c r="BM10" s="2">
        <v>1261556.2900000019</v>
      </c>
      <c r="BN10" s="2">
        <v>1083956.8200000003</v>
      </c>
      <c r="BO10" s="2">
        <v>1099926.1300000008</v>
      </c>
      <c r="BP10" s="2">
        <v>946113.99999999953</v>
      </c>
      <c r="BQ10" s="2">
        <v>1081650.1399999994</v>
      </c>
      <c r="BR10" s="2">
        <v>1169110.4799999986</v>
      </c>
      <c r="BS10" s="2">
        <v>1387888.0299999968</v>
      </c>
      <c r="BT10" s="2">
        <v>670777.70999999903</v>
      </c>
      <c r="BU10" s="2">
        <v>2022944</v>
      </c>
      <c r="BV10" s="2">
        <v>2471499</v>
      </c>
      <c r="BW10" s="2">
        <v>2476511</v>
      </c>
      <c r="BX10" s="2">
        <v>1878339</v>
      </c>
      <c r="BY10" s="2">
        <v>3087745</v>
      </c>
      <c r="BZ10" s="2">
        <v>2407915</v>
      </c>
      <c r="CA10" s="2">
        <v>2071589</v>
      </c>
      <c r="CB10" s="2">
        <v>1775315</v>
      </c>
      <c r="CC10" s="2">
        <v>2016805</v>
      </c>
      <c r="CD10" s="2">
        <v>2487214</v>
      </c>
      <c r="CE10" s="2">
        <v>3237042</v>
      </c>
      <c r="CF10" s="2">
        <v>1540819</v>
      </c>
      <c r="CG10" s="9">
        <v>1.0088700610016914</v>
      </c>
      <c r="CH10" s="9">
        <v>1.0086725941685029</v>
      </c>
      <c r="CI10" s="9">
        <v>1.0179872694107384</v>
      </c>
      <c r="CJ10" s="9">
        <v>0.97799403474818536</v>
      </c>
      <c r="CK10" s="9">
        <v>1.0161653455519972</v>
      </c>
      <c r="CL10" s="9">
        <v>0.99262568059806888</v>
      </c>
      <c r="CM10" s="9">
        <v>0.99931632569498996</v>
      </c>
      <c r="CN10" s="9">
        <v>1.0156211475316235</v>
      </c>
      <c r="CO10" s="9">
        <v>0.98333903005399914</v>
      </c>
      <c r="CP10" s="9">
        <v>0.99810907565161155</v>
      </c>
      <c r="CQ10" s="9">
        <v>1.0298399168128094</v>
      </c>
      <c r="CR10" s="9">
        <v>1.0490009964747848</v>
      </c>
      <c r="CS10" s="5">
        <v>0.17452894149813347</v>
      </c>
      <c r="CT10" s="5">
        <v>0.22105875291472846</v>
      </c>
      <c r="CU10" s="5">
        <v>0.19708229305664351</v>
      </c>
      <c r="CV10" s="5">
        <v>0.19775226477222613</v>
      </c>
      <c r="CW10" s="5">
        <v>0.40440158031832146</v>
      </c>
      <c r="CX10" s="5">
        <v>0.35897532374274121</v>
      </c>
      <c r="CY10" s="5">
        <v>0.2642569255050114</v>
      </c>
      <c r="CZ10" s="5">
        <v>0.25835626034816528</v>
      </c>
      <c r="DA10" s="5">
        <v>0.25957211974385164</v>
      </c>
      <c r="DB10" s="5">
        <v>0.31486730741303404</v>
      </c>
      <c r="DC10" s="5">
        <v>0.35417117506352991</v>
      </c>
      <c r="DD10" s="5">
        <v>0.33178752466058625</v>
      </c>
      <c r="DE10" s="5">
        <v>0.51653177581148557</v>
      </c>
      <c r="DF10" s="5">
        <v>0.5294151501777058</v>
      </c>
      <c r="DG10" s="5">
        <v>0.53289054915228307</v>
      </c>
      <c r="DH10" s="5">
        <v>0.51758029753550194</v>
      </c>
      <c r="DI10" s="5">
        <v>0.45776772464112692</v>
      </c>
      <c r="DJ10" s="5">
        <v>0.42398009298008471</v>
      </c>
      <c r="DK10" s="5">
        <v>0.38569056446544986</v>
      </c>
      <c r="DL10" s="5">
        <v>0.39164123526340128</v>
      </c>
      <c r="DM10" s="5">
        <v>0.38057454607272745</v>
      </c>
      <c r="DN10" s="5">
        <v>0.45757963341497038</v>
      </c>
      <c r="DO10" s="5">
        <v>0.50629948954167858</v>
      </c>
      <c r="DP10" s="5">
        <v>0.53492649307026274</v>
      </c>
      <c r="DQ10" s="2">
        <v>568762.87497000047</v>
      </c>
      <c r="DR10" s="2">
        <v>666401.73323000339</v>
      </c>
      <c r="DS10" s="2">
        <v>691254.81334000267</v>
      </c>
      <c r="DT10" s="2">
        <v>513935.39874000079</v>
      </c>
      <c r="DU10" s="2">
        <v>577499.75238000252</v>
      </c>
      <c r="DV10" s="2">
        <v>459576.11332999705</v>
      </c>
      <c r="DW10" s="2">
        <v>424231.12994999811</v>
      </c>
      <c r="DX10" s="2">
        <v>370537.25565999746</v>
      </c>
      <c r="DY10" s="2">
        <v>411648.51104000187</v>
      </c>
      <c r="DZ10" s="2">
        <v>534961.14485999942</v>
      </c>
      <c r="EA10" s="2">
        <v>702687.00113000418</v>
      </c>
      <c r="EB10" s="2">
        <v>358816.76804000116</v>
      </c>
      <c r="EC10" s="2">
        <v>24.24704468259716</v>
      </c>
      <c r="ED10" s="2">
        <v>23.157417707754206</v>
      </c>
      <c r="EE10" s="2">
        <v>20.706591345926839</v>
      </c>
      <c r="EF10" s="2">
        <v>21.527108166559557</v>
      </c>
      <c r="EG10" s="2">
        <v>19.210231872150874</v>
      </c>
      <c r="EH10" s="2">
        <v>20.079331338357555</v>
      </c>
      <c r="EI10" s="2">
        <v>18.118504780081508</v>
      </c>
      <c r="EJ10" s="2">
        <v>19.651102513877426</v>
      </c>
      <c r="EK10" s="2">
        <v>13.535326966192097</v>
      </c>
      <c r="EL10" s="2">
        <v>10.242149241487393</v>
      </c>
      <c r="EM10" s="2">
        <v>5.9707761807778787</v>
      </c>
      <c r="EN10" s="2">
        <v>6.3113371706987218</v>
      </c>
      <c r="EO10" s="2">
        <v>10478</v>
      </c>
      <c r="EP10" s="2">
        <v>10473</v>
      </c>
      <c r="EQ10" s="2">
        <v>10464</v>
      </c>
      <c r="ER10" s="2">
        <v>10461</v>
      </c>
      <c r="ES10" s="2">
        <v>11388</v>
      </c>
      <c r="ET10" s="2">
        <v>11384</v>
      </c>
      <c r="EU10" s="2">
        <v>11382</v>
      </c>
      <c r="EV10" s="2">
        <v>11374</v>
      </c>
      <c r="EW10" s="2">
        <v>11973</v>
      </c>
      <c r="EX10" s="2">
        <v>11977</v>
      </c>
      <c r="EY10" s="2">
        <v>12580</v>
      </c>
      <c r="EZ10" s="2">
        <v>8391</v>
      </c>
      <c r="FA10" s="2">
        <v>5010</v>
      </c>
      <c r="FB10" s="2">
        <v>5774.9999999999945</v>
      </c>
      <c r="FC10" s="2">
        <v>5965.0000000000045</v>
      </c>
      <c r="FD10" s="2">
        <v>4521.0000000000009</v>
      </c>
      <c r="FE10" s="2">
        <v>5516.9999999999982</v>
      </c>
      <c r="FF10" s="2">
        <v>4631.0000000000018</v>
      </c>
      <c r="FG10" s="2">
        <v>4572.9999999999927</v>
      </c>
      <c r="FH10" s="2">
        <v>3949.9999999999973</v>
      </c>
      <c r="FI10" s="2">
        <v>4479.9999999999955</v>
      </c>
      <c r="FJ10" s="2">
        <v>5111.9999999999964</v>
      </c>
      <c r="FK10" s="2">
        <v>6272.0000000000146</v>
      </c>
      <c r="FL10" s="2">
        <v>3088.9999999999955</v>
      </c>
      <c r="FM10" s="2">
        <v>0</v>
      </c>
      <c r="FN10" s="2">
        <v>336.99999999999994</v>
      </c>
      <c r="FO10" s="2">
        <v>969.00000000000068</v>
      </c>
      <c r="FP10" s="2">
        <v>479</v>
      </c>
      <c r="FQ10" s="2">
        <v>679.9999999999992</v>
      </c>
      <c r="FR10" s="2">
        <v>214.00000000000028</v>
      </c>
      <c r="FS10" s="2">
        <v>621.00000000000102</v>
      </c>
      <c r="FT10" s="2">
        <v>461.99999999999955</v>
      </c>
      <c r="FU10" s="2">
        <v>242.00000000000031</v>
      </c>
      <c r="FV10" s="2">
        <v>1923.9999999999975</v>
      </c>
      <c r="FW10" s="2">
        <v>6500.0000000000027</v>
      </c>
      <c r="FX10" s="2">
        <v>2971.9999999999959</v>
      </c>
      <c r="FY10" s="2">
        <v>5010</v>
      </c>
      <c r="FZ10" s="2">
        <v>6111.9999999999945</v>
      </c>
      <c r="GA10" s="2">
        <v>6934.0000000000055</v>
      </c>
      <c r="GB10" s="2">
        <v>5000.0000000000009</v>
      </c>
      <c r="GC10" s="2">
        <v>6196.9999999999973</v>
      </c>
      <c r="GD10" s="2">
        <v>4845.0000000000018</v>
      </c>
      <c r="GE10" s="2">
        <v>5193.9999999999936</v>
      </c>
      <c r="GF10" s="2">
        <v>4411.9999999999964</v>
      </c>
      <c r="GG10" s="2">
        <v>4721.9999999999955</v>
      </c>
      <c r="GH10" s="2">
        <v>7035.9999999999936</v>
      </c>
      <c r="GI10" s="2">
        <v>12772.000000000018</v>
      </c>
      <c r="GJ10" s="2">
        <v>6060.9999999999909</v>
      </c>
      <c r="GK10" s="2">
        <v>15488</v>
      </c>
      <c r="GL10" s="2">
        <v>16584.999999999993</v>
      </c>
      <c r="GM10" s="2">
        <v>17398.000000000004</v>
      </c>
      <c r="GN10" s="2">
        <v>15461</v>
      </c>
      <c r="GO10" s="2">
        <v>17585</v>
      </c>
      <c r="GP10" s="2">
        <v>16229.000000000002</v>
      </c>
      <c r="GQ10" s="2">
        <v>16575.999999999993</v>
      </c>
      <c r="GR10" s="2">
        <v>15785.999999999996</v>
      </c>
      <c r="GS10" s="2">
        <v>16694.999999999996</v>
      </c>
      <c r="GT10" s="2">
        <v>19012.999999999993</v>
      </c>
      <c r="GU10" s="2">
        <v>25352.000000000018</v>
      </c>
      <c r="GV10" s="2">
        <v>14451.999999999993</v>
      </c>
    </row>
    <row r="11" spans="2:204" x14ac:dyDescent="0.25">
      <c r="N11" s="14">
        <f ca="1"/>
        <v>1889986.7389199978</v>
      </c>
      <c r="O11" s="14"/>
      <c r="P11" s="14">
        <f ca="1"/>
        <v>1889986.7389199978</v>
      </c>
      <c r="Q11" s="14"/>
      <c r="R11" s="14">
        <f ca="1"/>
        <v>1889986.7389199978</v>
      </c>
      <c r="V11" s="4" t="s">
        <v>117</v>
      </c>
      <c r="X11" t="s">
        <v>103</v>
      </c>
      <c r="Y11" s="2">
        <v>2027955.5502099993</v>
      </c>
      <c r="Z11" s="2">
        <v>2212841.384409999</v>
      </c>
      <c r="AA11" s="2">
        <v>2104038.0283399927</v>
      </c>
      <c r="AB11" s="2">
        <v>1662352.7589000012</v>
      </c>
      <c r="AC11" s="2">
        <v>1885119.9478999998</v>
      </c>
      <c r="AD11" s="2">
        <v>1658516.3674300006</v>
      </c>
      <c r="AE11" s="2">
        <v>1880280.4444199977</v>
      </c>
      <c r="AF11" s="2">
        <v>1540652.6670799977</v>
      </c>
      <c r="AG11" s="2">
        <v>1890939.5120700009</v>
      </c>
      <c r="AH11" s="2">
        <v>2087042.2814899997</v>
      </c>
      <c r="AI11" s="2">
        <v>2619559.7382700029</v>
      </c>
      <c r="AJ11" s="2">
        <v>1261970.553629999</v>
      </c>
      <c r="AK11" s="2">
        <v>120726</v>
      </c>
      <c r="AL11" s="2">
        <v>134611</v>
      </c>
      <c r="AM11" s="2">
        <v>126666</v>
      </c>
      <c r="AN11" s="2">
        <v>96761</v>
      </c>
      <c r="AO11" s="2">
        <v>123658</v>
      </c>
      <c r="AP11" s="2">
        <v>114188</v>
      </c>
      <c r="AQ11" s="2">
        <v>131437</v>
      </c>
      <c r="AR11" s="2">
        <v>105532</v>
      </c>
      <c r="AS11" s="2">
        <v>126185</v>
      </c>
      <c r="AT11" s="2">
        <v>129569</v>
      </c>
      <c r="AU11" s="2">
        <v>145049</v>
      </c>
      <c r="AV11" s="2">
        <v>63377</v>
      </c>
      <c r="AW11" s="2">
        <v>2059900.0000000014</v>
      </c>
      <c r="AX11" s="2">
        <v>2210500.0000000037</v>
      </c>
      <c r="AY11" s="2">
        <v>2089900.0000000002</v>
      </c>
      <c r="AZ11" s="2">
        <v>1664299.9999999995</v>
      </c>
      <c r="BA11" s="2">
        <v>1903200.0000000009</v>
      </c>
      <c r="BB11" s="2">
        <v>1650200.0000000019</v>
      </c>
      <c r="BC11" s="2">
        <v>1861799.9999999984</v>
      </c>
      <c r="BD11" s="2">
        <v>1558700.0000000019</v>
      </c>
      <c r="BE11" s="2">
        <v>1887200.0000000007</v>
      </c>
      <c r="BF11" s="2">
        <v>2059400.0000000016</v>
      </c>
      <c r="BG11" s="2">
        <v>2629200</v>
      </c>
      <c r="BH11" s="2">
        <v>1259900.0000000002</v>
      </c>
      <c r="BI11" s="2">
        <v>1326381.5799999998</v>
      </c>
      <c r="BJ11" s="2">
        <v>1450417.7400000005</v>
      </c>
      <c r="BK11" s="2">
        <v>1377607.5299999993</v>
      </c>
      <c r="BL11" s="2">
        <v>1097558.939999999</v>
      </c>
      <c r="BM11" s="2">
        <v>1304902.7700000019</v>
      </c>
      <c r="BN11" s="2">
        <v>1170156.4700000032</v>
      </c>
      <c r="BO11" s="2">
        <v>1350180.6900000044</v>
      </c>
      <c r="BP11" s="2">
        <v>1115251.6900000009</v>
      </c>
      <c r="BQ11" s="2">
        <v>1294882.6499999971</v>
      </c>
      <c r="BR11" s="2">
        <v>1412868.4900000007</v>
      </c>
      <c r="BS11" s="2">
        <v>1669171.0799999977</v>
      </c>
      <c r="BT11" s="2">
        <v>787195.66999999934</v>
      </c>
      <c r="BU11" s="2">
        <v>2459556</v>
      </c>
      <c r="BV11" s="2">
        <v>2848154</v>
      </c>
      <c r="BW11" s="2">
        <v>2571909</v>
      </c>
      <c r="BX11" s="2">
        <v>2059952</v>
      </c>
      <c r="BY11" s="2">
        <v>2916810</v>
      </c>
      <c r="BZ11" s="2">
        <v>2695981</v>
      </c>
      <c r="CA11" s="2">
        <v>2505040</v>
      </c>
      <c r="CB11" s="2">
        <v>2046385</v>
      </c>
      <c r="CC11" s="2">
        <v>2369975</v>
      </c>
      <c r="CD11" s="2">
        <v>3005909</v>
      </c>
      <c r="CE11" s="2">
        <v>3867179</v>
      </c>
      <c r="CF11" s="2">
        <v>1761144</v>
      </c>
      <c r="CG11" s="9">
        <v>0.98449223273459774</v>
      </c>
      <c r="CH11" s="9">
        <v>1.0010592103189302</v>
      </c>
      <c r="CI11" s="9">
        <v>1.0067649305421276</v>
      </c>
      <c r="CJ11" s="9">
        <v>0.9988299939313835</v>
      </c>
      <c r="CK11" s="9">
        <v>0.99050018279739327</v>
      </c>
      <c r="CL11" s="9">
        <v>1.0050396118228087</v>
      </c>
      <c r="CM11" s="9">
        <v>1.0099261168868834</v>
      </c>
      <c r="CN11" s="9">
        <v>0.9884215481362647</v>
      </c>
      <c r="CO11" s="9">
        <v>1.0019815133902079</v>
      </c>
      <c r="CP11" s="9">
        <v>1.0134224927114683</v>
      </c>
      <c r="CQ11" s="9">
        <v>0.99633338592347587</v>
      </c>
      <c r="CR11" s="9">
        <v>1.0016434269624563</v>
      </c>
      <c r="CS11" s="5">
        <v>0.17547900913416922</v>
      </c>
      <c r="CT11" s="5">
        <v>0.22306118826088792</v>
      </c>
      <c r="CU11" s="5">
        <v>0.18191583437050349</v>
      </c>
      <c r="CV11" s="5">
        <v>0.19301383774961689</v>
      </c>
      <c r="CW11" s="5">
        <v>0.35370492150671462</v>
      </c>
      <c r="CX11" s="5">
        <v>0.38481897037479101</v>
      </c>
      <c r="CY11" s="5">
        <v>0.24940102975601278</v>
      </c>
      <c r="CZ11" s="5">
        <v>0.24713449957852618</v>
      </c>
      <c r="DA11" s="5">
        <v>0.20212681059082865</v>
      </c>
      <c r="DB11" s="5">
        <v>0.3056868050596343</v>
      </c>
      <c r="DC11" s="5">
        <v>0.32261740708924957</v>
      </c>
      <c r="DD11" s="5">
        <v>0.28343704226911653</v>
      </c>
      <c r="DE11" s="5">
        <v>0.52893826391195775</v>
      </c>
      <c r="DF11" s="5">
        <v>0.52565796968947598</v>
      </c>
      <c r="DG11" s="5">
        <v>0.52731310080745109</v>
      </c>
      <c r="DH11" s="5">
        <v>0.51459087828121797</v>
      </c>
      <c r="DI11" s="5">
        <v>0.44464399282407613</v>
      </c>
      <c r="DJ11" s="5">
        <v>0.41734580797557441</v>
      </c>
      <c r="DK11" s="5">
        <v>0.39261393556146301</v>
      </c>
      <c r="DL11" s="5">
        <v>0.38143943729867513</v>
      </c>
      <c r="DM11" s="5">
        <v>0.46031728208730349</v>
      </c>
      <c r="DN11" s="5">
        <v>0.47716669758131469</v>
      </c>
      <c r="DO11" s="5">
        <v>0.56937762081883569</v>
      </c>
      <c r="DP11" s="5">
        <v>0.60312181802270348</v>
      </c>
      <c r="DQ11" s="2">
        <v>701573.97020999948</v>
      </c>
      <c r="DR11" s="2">
        <v>762423.64440999855</v>
      </c>
      <c r="DS11" s="2">
        <v>726430.49833999341</v>
      </c>
      <c r="DT11" s="2">
        <v>564793.81890000217</v>
      </c>
      <c r="DU11" s="2">
        <v>580217.17789999791</v>
      </c>
      <c r="DV11" s="2">
        <v>488359.89742999733</v>
      </c>
      <c r="DW11" s="2">
        <v>530099.75441999338</v>
      </c>
      <c r="DX11" s="2">
        <v>425400.97707999684</v>
      </c>
      <c r="DY11" s="2">
        <v>596056.86207000376</v>
      </c>
      <c r="DZ11" s="2">
        <v>674173.79148999904</v>
      </c>
      <c r="EA11" s="2">
        <v>950388.65827000514</v>
      </c>
      <c r="EB11" s="2">
        <v>474774.88362999971</v>
      </c>
      <c r="EC11" s="2">
        <v>22.113528768101542</v>
      </c>
      <c r="ED11" s="2">
        <v>20.308748976141416</v>
      </c>
      <c r="EE11" s="2">
        <v>19.370987382844959</v>
      </c>
      <c r="EF11" s="2">
        <v>20.962350387686982</v>
      </c>
      <c r="EG11" s="2">
        <v>17.18530072109688</v>
      </c>
      <c r="EH11" s="2">
        <v>17.778020090142089</v>
      </c>
      <c r="EI11" s="2">
        <v>15.288656320024378</v>
      </c>
      <c r="EJ11" s="2">
        <v>16.922621663592793</v>
      </c>
      <c r="EK11" s="2">
        <v>11.032138821385912</v>
      </c>
      <c r="EL11" s="2">
        <v>8.3566551356825265</v>
      </c>
      <c r="EM11" s="2">
        <v>4.5267287577992885</v>
      </c>
      <c r="EN11" s="2">
        <v>5.4334148925081607</v>
      </c>
      <c r="EO11" s="2">
        <v>11960</v>
      </c>
      <c r="EP11" s="2">
        <v>11965</v>
      </c>
      <c r="EQ11" s="2">
        <v>11947</v>
      </c>
      <c r="ER11" s="2">
        <v>11977</v>
      </c>
      <c r="ES11" s="2">
        <v>13183</v>
      </c>
      <c r="ET11" s="2">
        <v>13175</v>
      </c>
      <c r="EU11" s="2">
        <v>13185</v>
      </c>
      <c r="EV11" s="2">
        <v>13183</v>
      </c>
      <c r="EW11" s="2">
        <v>14374</v>
      </c>
      <c r="EX11" s="2">
        <v>14385</v>
      </c>
      <c r="EY11" s="2">
        <v>14988</v>
      </c>
      <c r="EZ11" s="2">
        <v>9982</v>
      </c>
      <c r="FA11" s="2">
        <v>6083.0000000000191</v>
      </c>
      <c r="FB11" s="2">
        <v>6639.0000000000009</v>
      </c>
      <c r="FC11" s="2">
        <v>6312.0000000000055</v>
      </c>
      <c r="FD11" s="2">
        <v>4987.0000000000027</v>
      </c>
      <c r="FE11" s="2">
        <v>5656.0000000000045</v>
      </c>
      <c r="FF11" s="2">
        <v>4975.9999999999927</v>
      </c>
      <c r="FG11" s="2">
        <v>5641.0000000000118</v>
      </c>
      <c r="FH11" s="2">
        <v>4620.9999999999909</v>
      </c>
      <c r="FI11" s="2">
        <v>5673.0000000000064</v>
      </c>
      <c r="FJ11" s="2">
        <v>6261.0000000000055</v>
      </c>
      <c r="FK11" s="2">
        <v>7857.9999999999991</v>
      </c>
      <c r="FL11" s="2">
        <v>3786.0000000000018</v>
      </c>
      <c r="FM11" s="2">
        <v>568.00000000000023</v>
      </c>
      <c r="FN11" s="2">
        <v>1807.0000000000011</v>
      </c>
      <c r="FO11" s="2">
        <v>1722.0000000000025</v>
      </c>
      <c r="FP11" s="2">
        <v>543.00000000000045</v>
      </c>
      <c r="FQ11" s="2">
        <v>1264.9999999999982</v>
      </c>
      <c r="FR11" s="2">
        <v>829.00000000000091</v>
      </c>
      <c r="FS11" s="2">
        <v>2821.0000000000045</v>
      </c>
      <c r="FT11" s="2">
        <v>1520.9999999999991</v>
      </c>
      <c r="FU11" s="2">
        <v>1890.9999999999984</v>
      </c>
      <c r="FV11" s="2">
        <v>3674.0000000000059</v>
      </c>
      <c r="FW11" s="2">
        <v>8216.0000000000036</v>
      </c>
      <c r="FX11" s="2">
        <v>4415.9999999999945</v>
      </c>
      <c r="FY11" s="2">
        <v>6651.0000000000191</v>
      </c>
      <c r="FZ11" s="2">
        <v>8446.0000000000018</v>
      </c>
      <c r="GA11" s="2">
        <v>8034.0000000000082</v>
      </c>
      <c r="GB11" s="2">
        <v>5530.0000000000036</v>
      </c>
      <c r="GC11" s="2">
        <v>6921.0000000000027</v>
      </c>
      <c r="GD11" s="2">
        <v>5804.9999999999936</v>
      </c>
      <c r="GE11" s="2">
        <v>8462.0000000000164</v>
      </c>
      <c r="GF11" s="2">
        <v>6141.99999999999</v>
      </c>
      <c r="GG11" s="2">
        <v>7564.0000000000045</v>
      </c>
      <c r="GH11" s="2">
        <v>9935.0000000000109</v>
      </c>
      <c r="GI11" s="2">
        <v>16074.000000000004</v>
      </c>
      <c r="GJ11" s="2">
        <v>8201.9999999999964</v>
      </c>
      <c r="GK11" s="2">
        <v>18611.000000000018</v>
      </c>
      <c r="GL11" s="2">
        <v>20411</v>
      </c>
      <c r="GM11" s="2">
        <v>19981.000000000011</v>
      </c>
      <c r="GN11" s="2">
        <v>17507.000000000004</v>
      </c>
      <c r="GO11" s="2">
        <v>20104</v>
      </c>
      <c r="GP11" s="2">
        <v>18979.999999999993</v>
      </c>
      <c r="GQ11" s="2">
        <v>21647.000000000015</v>
      </c>
      <c r="GR11" s="2">
        <v>19324.999999999993</v>
      </c>
      <c r="GS11" s="2">
        <v>21938.000000000007</v>
      </c>
      <c r="GT11" s="2">
        <v>24320.000000000015</v>
      </c>
      <c r="GU11" s="2">
        <v>31062.000000000004</v>
      </c>
      <c r="GV11" s="2">
        <v>18183.999999999996</v>
      </c>
    </row>
    <row r="12" spans="2:204" x14ac:dyDescent="0.25">
      <c r="N12" s="14">
        <f ca="1"/>
        <v>1538709.3938040007</v>
      </c>
      <c r="O12" s="14"/>
      <c r="P12" s="14">
        <f ca="1"/>
        <v>1538709.3938040007</v>
      </c>
      <c r="Q12" s="14"/>
      <c r="R12" s="14">
        <f ca="1"/>
        <v>1538709.3938040007</v>
      </c>
      <c r="V12" s="4" t="s">
        <v>118</v>
      </c>
      <c r="X12" t="s">
        <v>43</v>
      </c>
      <c r="Y12" s="2">
        <v>1881884.9262479998</v>
      </c>
      <c r="Z12" s="2">
        <v>2598459.4333520038</v>
      </c>
      <c r="AA12" s="2">
        <v>2169915.2290169997</v>
      </c>
      <c r="AB12" s="2">
        <v>1830061.1342240009</v>
      </c>
      <c r="AC12" s="2">
        <v>1521781.1730160015</v>
      </c>
      <c r="AD12" s="2">
        <v>1362627.8134749988</v>
      </c>
      <c r="AE12" s="2">
        <v>1354367.9581599997</v>
      </c>
      <c r="AF12" s="2">
        <v>1446642.9165299996</v>
      </c>
      <c r="AG12" s="2">
        <v>1110310.5358599992</v>
      </c>
      <c r="AH12" s="2">
        <v>1739055.0749300022</v>
      </c>
      <c r="AI12" s="2">
        <v>2079654.7856100008</v>
      </c>
      <c r="AJ12" s="2">
        <v>981101.68602000002</v>
      </c>
      <c r="AK12" s="2">
        <v>110667</v>
      </c>
      <c r="AL12" s="2">
        <v>163687</v>
      </c>
      <c r="AM12" s="2">
        <v>132418</v>
      </c>
      <c r="AN12" s="2">
        <v>107763</v>
      </c>
      <c r="AO12" s="2">
        <v>95808</v>
      </c>
      <c r="AP12" s="2">
        <v>88431</v>
      </c>
      <c r="AQ12" s="2">
        <v>89316</v>
      </c>
      <c r="AR12" s="2">
        <v>97794</v>
      </c>
      <c r="AS12" s="2">
        <v>71670</v>
      </c>
      <c r="AT12" s="2">
        <v>107411</v>
      </c>
      <c r="AU12" s="2">
        <v>120397</v>
      </c>
      <c r="AV12" s="2">
        <v>52055</v>
      </c>
      <c r="AW12" s="2">
        <v>1900700.0000000023</v>
      </c>
      <c r="AX12" s="2">
        <v>2585799.9999999972</v>
      </c>
      <c r="AY12" s="2">
        <v>2185000.0000000019</v>
      </c>
      <c r="AZ12" s="2">
        <v>1805000.0000000026</v>
      </c>
      <c r="BA12" s="2">
        <v>1537199.9999999998</v>
      </c>
      <c r="BB12" s="2">
        <v>1341700.0000000007</v>
      </c>
      <c r="BC12" s="2">
        <v>1332500.0000000005</v>
      </c>
      <c r="BD12" s="2">
        <v>1485900</v>
      </c>
      <c r="BE12" s="2">
        <v>1086399.9999999998</v>
      </c>
      <c r="BF12" s="2">
        <v>1727199.9999999986</v>
      </c>
      <c r="BG12" s="2">
        <v>2065299.9999999974</v>
      </c>
      <c r="BH12" s="2">
        <v>990000</v>
      </c>
      <c r="BI12" s="2">
        <v>1272196.1299999952</v>
      </c>
      <c r="BJ12" s="2">
        <v>1806783.3399999992</v>
      </c>
      <c r="BK12" s="2">
        <v>1482316.5899999994</v>
      </c>
      <c r="BL12" s="2">
        <v>1265746.1900000004</v>
      </c>
      <c r="BM12" s="2">
        <v>1043355.6399999994</v>
      </c>
      <c r="BN12" s="2">
        <v>953301.48000000056</v>
      </c>
      <c r="BO12" s="2">
        <v>945712.76999999979</v>
      </c>
      <c r="BP12" s="2">
        <v>1050811.31</v>
      </c>
      <c r="BQ12" s="2">
        <v>763181.02000000142</v>
      </c>
      <c r="BR12" s="2">
        <v>1190108.28</v>
      </c>
      <c r="BS12" s="2">
        <v>1387025.7599999991</v>
      </c>
      <c r="BT12" s="2">
        <v>658285.10000000033</v>
      </c>
      <c r="BU12" s="2">
        <v>2345302</v>
      </c>
      <c r="BV12" s="2">
        <v>3576893</v>
      </c>
      <c r="BW12" s="2">
        <v>2850550</v>
      </c>
      <c r="BX12" s="2">
        <v>2421841</v>
      </c>
      <c r="BY12" s="2">
        <v>2517266</v>
      </c>
      <c r="BZ12" s="2">
        <v>2237795</v>
      </c>
      <c r="CA12" s="2">
        <v>1801491</v>
      </c>
      <c r="CB12" s="2">
        <v>1956961</v>
      </c>
      <c r="CC12" s="2">
        <v>1461962</v>
      </c>
      <c r="CD12" s="2">
        <v>2543488</v>
      </c>
      <c r="CE12" s="2">
        <v>3277512</v>
      </c>
      <c r="CF12" s="2">
        <v>1518642</v>
      </c>
      <c r="CG12" s="9">
        <v>0.99010097661282548</v>
      </c>
      <c r="CH12" s="9">
        <v>1.0048957511609586</v>
      </c>
      <c r="CI12" s="9">
        <v>0.99309621465308828</v>
      </c>
      <c r="CJ12" s="9">
        <v>1.0138842848886418</v>
      </c>
      <c r="CK12" s="9">
        <v>0.98996953748113559</v>
      </c>
      <c r="CL12" s="9">
        <v>1.0155979827644019</v>
      </c>
      <c r="CM12" s="9">
        <v>1.0164112256360218</v>
      </c>
      <c r="CN12" s="9">
        <v>0.97358026551584875</v>
      </c>
      <c r="CO12" s="9">
        <v>1.0220089615795283</v>
      </c>
      <c r="CP12" s="9">
        <v>1.0068637534333045</v>
      </c>
      <c r="CQ12" s="9">
        <v>1.006950460276959</v>
      </c>
      <c r="CR12" s="9">
        <v>0.99101180406060607</v>
      </c>
      <c r="CS12" s="5">
        <v>0.19759377417151405</v>
      </c>
      <c r="CT12" s="5">
        <v>0.27354286713301074</v>
      </c>
      <c r="CU12" s="5">
        <v>0.2387731388619741</v>
      </c>
      <c r="CV12" s="5">
        <v>0.24435124592241983</v>
      </c>
      <c r="CW12" s="5">
        <v>0.39546270715291848</v>
      </c>
      <c r="CX12" s="5">
        <v>0.39108461075523054</v>
      </c>
      <c r="CY12" s="5">
        <v>0.24819610080760898</v>
      </c>
      <c r="CZ12" s="5">
        <v>0.26077069674357356</v>
      </c>
      <c r="DA12" s="5">
        <v>0.24053392915821392</v>
      </c>
      <c r="DB12" s="5">
        <v>0.31627156293640774</v>
      </c>
      <c r="DC12" s="5">
        <v>0.36547759837034899</v>
      </c>
      <c r="DD12" s="5">
        <v>0.35396117977772246</v>
      </c>
      <c r="DE12" s="5">
        <v>0.47924119706920254</v>
      </c>
      <c r="DF12" s="5">
        <v>0.43816880299106864</v>
      </c>
      <c r="DG12" s="5">
        <v>0.46386759998213378</v>
      </c>
      <c r="DH12" s="5">
        <v>0.44583578341563113</v>
      </c>
      <c r="DI12" s="5">
        <v>0.45854502019656718</v>
      </c>
      <c r="DJ12" s="5">
        <v>0.42937763347959768</v>
      </c>
      <c r="DK12" s="5">
        <v>0.43211342928149316</v>
      </c>
      <c r="DL12" s="5">
        <v>0.37669142191665173</v>
      </c>
      <c r="DM12" s="5">
        <v>0.45484558284743137</v>
      </c>
      <c r="DN12" s="5">
        <v>0.46125785708339256</v>
      </c>
      <c r="DO12" s="5">
        <v>0.49936277002526774</v>
      </c>
      <c r="DP12" s="5">
        <v>0.49039023672265941</v>
      </c>
      <c r="DQ12" s="2">
        <v>609688.79624800454</v>
      </c>
      <c r="DR12" s="2">
        <v>791676.09335200465</v>
      </c>
      <c r="DS12" s="2">
        <v>687598.63901700033</v>
      </c>
      <c r="DT12" s="2">
        <v>564314.94422400044</v>
      </c>
      <c r="DU12" s="2">
        <v>478425.53301600204</v>
      </c>
      <c r="DV12" s="2">
        <v>409326.33347499825</v>
      </c>
      <c r="DW12" s="2">
        <v>408655.1881599999</v>
      </c>
      <c r="DX12" s="2">
        <v>395831.60652999952</v>
      </c>
      <c r="DY12" s="2">
        <v>347129.51585999783</v>
      </c>
      <c r="DZ12" s="2">
        <v>548946.79493000219</v>
      </c>
      <c r="EA12" s="2">
        <v>692629.02561000176</v>
      </c>
      <c r="EB12" s="2">
        <v>322816.5860199997</v>
      </c>
      <c r="EC12" s="2">
        <v>19.624625068670689</v>
      </c>
      <c r="ED12" s="2">
        <v>17.040654293717303</v>
      </c>
      <c r="EE12" s="2">
        <v>16.181973254276333</v>
      </c>
      <c r="EF12" s="2">
        <v>19.133771296032606</v>
      </c>
      <c r="EG12" s="2">
        <v>14.333291202946583</v>
      </c>
      <c r="EH12" s="2">
        <v>15.269504478217337</v>
      </c>
      <c r="EI12" s="2">
        <v>12.961294967320981</v>
      </c>
      <c r="EJ12" s="2">
        <v>14.034310933273757</v>
      </c>
      <c r="EK12" s="2">
        <v>8.9119475862090489</v>
      </c>
      <c r="EL12" s="2">
        <v>6.7241790490566729</v>
      </c>
      <c r="EM12" s="2">
        <v>4.3905789379951123</v>
      </c>
      <c r="EN12" s="2">
        <v>4.5334010361789687</v>
      </c>
      <c r="EO12" s="2">
        <v>12553</v>
      </c>
      <c r="EP12" s="2">
        <v>12538</v>
      </c>
      <c r="EQ12" s="2">
        <v>12553</v>
      </c>
      <c r="ER12" s="2">
        <v>12570</v>
      </c>
      <c r="ES12" s="2">
        <v>13490</v>
      </c>
      <c r="ET12" s="2">
        <v>13489</v>
      </c>
      <c r="EU12" s="2">
        <v>13493</v>
      </c>
      <c r="EV12" s="2">
        <v>13477</v>
      </c>
      <c r="EW12" s="2">
        <v>14388</v>
      </c>
      <c r="EX12" s="2">
        <v>14389</v>
      </c>
      <c r="EY12" s="2">
        <v>15586</v>
      </c>
      <c r="EZ12" s="2">
        <v>10387</v>
      </c>
      <c r="FA12" s="2">
        <v>5646.0000000000027</v>
      </c>
      <c r="FB12" s="2">
        <v>7794.9999999999982</v>
      </c>
      <c r="FC12" s="2">
        <v>6509.0000000000055</v>
      </c>
      <c r="FD12" s="2">
        <v>5489.9999999999982</v>
      </c>
      <c r="FE12" s="2">
        <v>5473.0000000000109</v>
      </c>
      <c r="FF12" s="2">
        <v>6165</v>
      </c>
      <c r="FG12" s="2">
        <v>5994</v>
      </c>
      <c r="FH12" s="2">
        <v>6480.9999999999955</v>
      </c>
      <c r="FI12" s="2">
        <v>5215.9999999999964</v>
      </c>
      <c r="FJ12" s="2">
        <v>7699</v>
      </c>
      <c r="FK12" s="2">
        <v>9232.0000000000146</v>
      </c>
      <c r="FL12" s="2">
        <v>4636.9999999999991</v>
      </c>
      <c r="FM12" s="2">
        <v>1357.9999999999991</v>
      </c>
      <c r="FN12" s="2">
        <v>2598.9999999999982</v>
      </c>
      <c r="FO12" s="2">
        <v>2170.0000000000064</v>
      </c>
      <c r="FP12" s="2">
        <v>1485.9999999999982</v>
      </c>
      <c r="FQ12" s="2">
        <v>823.99999999999955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4167.9999999999991</v>
      </c>
      <c r="FX12" s="2">
        <v>1545.0000000000002</v>
      </c>
      <c r="FY12" s="2">
        <v>7004.0000000000018</v>
      </c>
      <c r="FZ12" s="2">
        <v>10393.999999999996</v>
      </c>
      <c r="GA12" s="2">
        <v>8679.0000000000109</v>
      </c>
      <c r="GB12" s="2">
        <v>6975.9999999999964</v>
      </c>
      <c r="GC12" s="2">
        <v>6297.0000000000109</v>
      </c>
      <c r="GD12" s="2">
        <v>6165</v>
      </c>
      <c r="GE12" s="2">
        <v>5994</v>
      </c>
      <c r="GF12" s="2">
        <v>6480.9999999999955</v>
      </c>
      <c r="GG12" s="2">
        <v>5215.9999999999964</v>
      </c>
      <c r="GH12" s="2">
        <v>7699</v>
      </c>
      <c r="GI12" s="2">
        <v>13400.000000000015</v>
      </c>
      <c r="GJ12" s="2">
        <v>6181.9999999999991</v>
      </c>
      <c r="GK12" s="2">
        <v>19557.000000000004</v>
      </c>
      <c r="GL12" s="2">
        <v>22932</v>
      </c>
      <c r="GM12" s="2">
        <v>21232.000000000015</v>
      </c>
      <c r="GN12" s="2">
        <v>19546</v>
      </c>
      <c r="GO12" s="2">
        <v>19787.000000000011</v>
      </c>
      <c r="GP12" s="2">
        <v>19654</v>
      </c>
      <c r="GQ12" s="2">
        <v>19487</v>
      </c>
      <c r="GR12" s="2">
        <v>19957.999999999996</v>
      </c>
      <c r="GS12" s="2">
        <v>19603.999999999996</v>
      </c>
      <c r="GT12" s="2">
        <v>22088</v>
      </c>
      <c r="GU12" s="2">
        <v>28986.000000000015</v>
      </c>
      <c r="GV12" s="2">
        <v>16569</v>
      </c>
    </row>
    <row r="13" spans="2:204" x14ac:dyDescent="0.25">
      <c r="N13" s="14">
        <f ca="1"/>
        <v>1669881.7249699999</v>
      </c>
      <c r="O13" s="14"/>
      <c r="P13" s="14">
        <f ca="1"/>
        <v>1669881.7249699999</v>
      </c>
      <c r="Q13" s="14"/>
      <c r="R13" s="14">
        <f ca="1"/>
        <v>1669881.7249699999</v>
      </c>
      <c r="V13" s="4" t="s">
        <v>119</v>
      </c>
      <c r="X13" t="s">
        <v>44</v>
      </c>
      <c r="Y13" s="2">
        <v>973957.38958000008</v>
      </c>
      <c r="Z13" s="2">
        <v>1419701.6144300017</v>
      </c>
      <c r="AA13" s="2">
        <v>1466688.2476130005</v>
      </c>
      <c r="AB13" s="2">
        <v>1131120.6745700005</v>
      </c>
      <c r="AC13" s="2">
        <v>1068080.4442800013</v>
      </c>
      <c r="AD13" s="2">
        <v>1223978.6825000017</v>
      </c>
      <c r="AE13" s="2">
        <v>1397018.1301399998</v>
      </c>
      <c r="AF13" s="2">
        <v>2040892.290545</v>
      </c>
      <c r="AG13" s="2">
        <v>1117407.1574900008</v>
      </c>
      <c r="AH13" s="2">
        <v>1540569.8080769982</v>
      </c>
      <c r="AI13" s="2">
        <v>1699237.8806029984</v>
      </c>
      <c r="AJ13" s="2">
        <v>952545.97650999972</v>
      </c>
      <c r="AK13" s="2">
        <v>57401</v>
      </c>
      <c r="AL13" s="2">
        <v>86719</v>
      </c>
      <c r="AM13" s="2">
        <v>88483</v>
      </c>
      <c r="AN13" s="2">
        <v>63571</v>
      </c>
      <c r="AO13" s="2">
        <v>63276</v>
      </c>
      <c r="AP13" s="2">
        <v>77205</v>
      </c>
      <c r="AQ13" s="2">
        <v>91638</v>
      </c>
      <c r="AR13" s="2">
        <v>132454</v>
      </c>
      <c r="AS13" s="2">
        <v>70625</v>
      </c>
      <c r="AT13" s="2">
        <v>92393</v>
      </c>
      <c r="AU13" s="2">
        <v>96558</v>
      </c>
      <c r="AV13" s="2">
        <v>50013</v>
      </c>
      <c r="AW13" s="2">
        <v>986000.00000000035</v>
      </c>
      <c r="AX13" s="2">
        <v>1398199.9999999991</v>
      </c>
      <c r="AY13" s="2">
        <v>1481199.9999999995</v>
      </c>
      <c r="AZ13" s="2">
        <v>1121600</v>
      </c>
      <c r="BA13" s="2">
        <v>1100000.0000000002</v>
      </c>
      <c r="BB13" s="2">
        <v>1188800.0000000012</v>
      </c>
      <c r="BC13" s="2">
        <v>1429199.9999999991</v>
      </c>
      <c r="BD13" s="2">
        <v>2098300.0000000009</v>
      </c>
      <c r="BE13" s="2">
        <v>1119100.0000000005</v>
      </c>
      <c r="BF13" s="2">
        <v>1605499.9999999986</v>
      </c>
      <c r="BG13" s="2">
        <v>1710300.0000000009</v>
      </c>
      <c r="BH13" s="2">
        <v>951700.00000000012</v>
      </c>
      <c r="BI13" s="2">
        <v>667536.68999999971</v>
      </c>
      <c r="BJ13" s="2">
        <v>992238.679999999</v>
      </c>
      <c r="BK13" s="2">
        <v>1013446.7200000001</v>
      </c>
      <c r="BL13" s="2">
        <v>767600.98999999976</v>
      </c>
      <c r="BM13" s="2">
        <v>706158.14999999932</v>
      </c>
      <c r="BN13" s="2">
        <v>835383.60000000021</v>
      </c>
      <c r="BO13" s="2">
        <v>968347.90000000026</v>
      </c>
      <c r="BP13" s="2">
        <v>1425436.1700000002</v>
      </c>
      <c r="BQ13" s="2">
        <v>760991.05</v>
      </c>
      <c r="BR13" s="2">
        <v>1033966.0500000006</v>
      </c>
      <c r="BS13" s="2">
        <v>1133954.7299999991</v>
      </c>
      <c r="BT13" s="2">
        <v>635787.65</v>
      </c>
      <c r="BU13" s="2">
        <v>1216763</v>
      </c>
      <c r="BV13" s="2">
        <v>1968603</v>
      </c>
      <c r="BW13" s="2">
        <v>1964004</v>
      </c>
      <c r="BX13" s="2">
        <v>1483061</v>
      </c>
      <c r="BY13" s="2">
        <v>1833482</v>
      </c>
      <c r="BZ13" s="2">
        <v>1951483</v>
      </c>
      <c r="CA13" s="2">
        <v>1856953</v>
      </c>
      <c r="CB13" s="2">
        <v>2713092</v>
      </c>
      <c r="CC13" s="2">
        <v>1436705</v>
      </c>
      <c r="CD13" s="2">
        <v>2187405</v>
      </c>
      <c r="CE13" s="2">
        <v>2691997</v>
      </c>
      <c r="CF13" s="2">
        <v>1450336</v>
      </c>
      <c r="CG13" s="9">
        <v>0.98778639916835675</v>
      </c>
      <c r="CH13" s="9">
        <v>1.0153780678229172</v>
      </c>
      <c r="CI13" s="9">
        <v>0.99020270565284962</v>
      </c>
      <c r="CJ13" s="9">
        <v>1.0084884759004997</v>
      </c>
      <c r="CK13" s="9">
        <v>0.97098222207272833</v>
      </c>
      <c r="CL13" s="9">
        <v>1.0295917584959628</v>
      </c>
      <c r="CM13" s="9">
        <v>0.97748259875454846</v>
      </c>
      <c r="CN13" s="9">
        <v>0.97264084761235248</v>
      </c>
      <c r="CO13" s="9">
        <v>0.99848731792511869</v>
      </c>
      <c r="CP13" s="9">
        <v>0.95955765062410436</v>
      </c>
      <c r="CQ13" s="9">
        <v>0.99353205905571973</v>
      </c>
      <c r="CR13" s="9">
        <v>1.000888910906798</v>
      </c>
      <c r="CS13" s="5">
        <v>0.19955045511738928</v>
      </c>
      <c r="CT13" s="5">
        <v>0.2788278721357218</v>
      </c>
      <c r="CU13" s="5">
        <v>0.25321524415785279</v>
      </c>
      <c r="CV13" s="5">
        <v>0.2373067091845848</v>
      </c>
      <c r="CW13" s="5">
        <v>0.41745790562437957</v>
      </c>
      <c r="CX13" s="5">
        <v>0.37279562133003374</v>
      </c>
      <c r="CY13" s="5">
        <v>0.24768255839539299</v>
      </c>
      <c r="CZ13" s="5">
        <v>0.24776148743020879</v>
      </c>
      <c r="DA13" s="5">
        <v>0.22224314839163167</v>
      </c>
      <c r="DB13" s="5">
        <v>0.29570892995261588</v>
      </c>
      <c r="DC13" s="5">
        <v>0.3687816588937512</v>
      </c>
      <c r="DD13" s="5">
        <v>0.34322393120628619</v>
      </c>
      <c r="DE13" s="5">
        <v>0.45903199654838522</v>
      </c>
      <c r="DF13" s="5">
        <v>0.43080656201590845</v>
      </c>
      <c r="DG13" s="5">
        <v>0.44722778086745429</v>
      </c>
      <c r="DH13" s="5">
        <v>0.47357896785672576</v>
      </c>
      <c r="DI13" s="5">
        <v>0.51252300108694115</v>
      </c>
      <c r="DJ13" s="5">
        <v>0.46516963284891089</v>
      </c>
      <c r="DK13" s="5">
        <v>0.44268204654546101</v>
      </c>
      <c r="DL13" s="5">
        <v>0.43176687493835642</v>
      </c>
      <c r="DM13" s="5">
        <v>0.46835781772992041</v>
      </c>
      <c r="DN13" s="5">
        <v>0.4899616946581537</v>
      </c>
      <c r="DO13" s="5">
        <v>0.49850592413243855</v>
      </c>
      <c r="DP13" s="5">
        <v>0.4982140287091133</v>
      </c>
      <c r="DQ13" s="2">
        <v>306420.69958000036</v>
      </c>
      <c r="DR13" s="2">
        <v>427462.9344300027</v>
      </c>
      <c r="DS13" s="2">
        <v>453241.52761300036</v>
      </c>
      <c r="DT13" s="2">
        <v>363519.68457000074</v>
      </c>
      <c r="DU13" s="2">
        <v>361922.29428000201</v>
      </c>
      <c r="DV13" s="2">
        <v>388595.08250000153</v>
      </c>
      <c r="DW13" s="2">
        <v>428670.23013999953</v>
      </c>
      <c r="DX13" s="2">
        <v>615456.12054499984</v>
      </c>
      <c r="DY13" s="2">
        <v>356416.10749000078</v>
      </c>
      <c r="DZ13" s="2">
        <v>506603.75807699759</v>
      </c>
      <c r="EA13" s="2">
        <v>565283.15060299938</v>
      </c>
      <c r="EB13" s="2">
        <v>316758.32650999969</v>
      </c>
      <c r="EC13" s="2">
        <v>23.030423137579731</v>
      </c>
      <c r="ED13" s="2">
        <v>22.068945249864516</v>
      </c>
      <c r="EE13" s="2">
        <v>20.795300193915356</v>
      </c>
      <c r="EF13" s="2">
        <v>23.609414097352641</v>
      </c>
      <c r="EG13" s="2">
        <v>19.420658257611731</v>
      </c>
      <c r="EH13" s="2">
        <v>18.540368246977192</v>
      </c>
      <c r="EI13" s="2">
        <v>15.878423279858943</v>
      </c>
      <c r="EJ13" s="2">
        <v>19.445689948391209</v>
      </c>
      <c r="EK13" s="2">
        <v>11.11524936702506</v>
      </c>
      <c r="EL13" s="2">
        <v>8.7592840838832977</v>
      </c>
      <c r="EM13" s="2">
        <v>5.0835957099394484</v>
      </c>
      <c r="EN13" s="2">
        <v>5.6345947936967189</v>
      </c>
      <c r="EO13" s="2">
        <v>11998</v>
      </c>
      <c r="EP13" s="2">
        <v>11997</v>
      </c>
      <c r="EQ13" s="2">
        <v>11990</v>
      </c>
      <c r="ER13" s="2">
        <v>12005</v>
      </c>
      <c r="ES13" s="2">
        <v>13490</v>
      </c>
      <c r="ET13" s="2">
        <v>13499</v>
      </c>
      <c r="EU13" s="2">
        <v>13498</v>
      </c>
      <c r="EV13" s="2">
        <v>13501</v>
      </c>
      <c r="EW13" s="2">
        <v>14095</v>
      </c>
      <c r="EX13" s="2">
        <v>14096</v>
      </c>
      <c r="EY13" s="2">
        <v>14994</v>
      </c>
      <c r="EZ13" s="2">
        <v>10005</v>
      </c>
      <c r="FA13" s="2">
        <v>2923</v>
      </c>
      <c r="FB13" s="2">
        <v>4259.0000000000018</v>
      </c>
      <c r="FC13" s="2">
        <v>4400.0000000000045</v>
      </c>
      <c r="FD13" s="2">
        <v>3393.0000000000027</v>
      </c>
      <c r="FE13" s="2">
        <v>3205.0000000000014</v>
      </c>
      <c r="FF13" s="2">
        <v>3671.9999999999991</v>
      </c>
      <c r="FG13" s="2">
        <v>4191</v>
      </c>
      <c r="FH13" s="2">
        <v>6121.9999999999991</v>
      </c>
      <c r="FI13" s="2">
        <v>3351.9999999999991</v>
      </c>
      <c r="FJ13" s="2">
        <v>4622.0000000000009</v>
      </c>
      <c r="FK13" s="2">
        <v>5096.9999999999936</v>
      </c>
      <c r="FL13" s="2">
        <v>2857</v>
      </c>
      <c r="FM13" s="2">
        <v>211.00000000000009</v>
      </c>
      <c r="FN13" s="2">
        <v>466</v>
      </c>
      <c r="FO13" s="2">
        <v>742.99999999999943</v>
      </c>
      <c r="FP13" s="2">
        <v>214</v>
      </c>
      <c r="FQ13" s="2">
        <v>407.00000000000006</v>
      </c>
      <c r="FR13" s="2">
        <v>611.99999999999977</v>
      </c>
      <c r="FS13" s="2">
        <v>1701.0000000000002</v>
      </c>
      <c r="FT13" s="2">
        <v>195.99999999999997</v>
      </c>
      <c r="FU13" s="2">
        <v>702.99999999999989</v>
      </c>
      <c r="FV13" s="2">
        <v>2536</v>
      </c>
      <c r="FW13" s="2">
        <v>5126.0000000000055</v>
      </c>
      <c r="FX13" s="2">
        <v>3334.0000000000005</v>
      </c>
      <c r="FY13" s="2">
        <v>3134</v>
      </c>
      <c r="FZ13" s="2">
        <v>4725.0000000000018</v>
      </c>
      <c r="GA13" s="2">
        <v>5143.0000000000036</v>
      </c>
      <c r="GB13" s="2">
        <v>3607.0000000000027</v>
      </c>
      <c r="GC13" s="2">
        <v>3612.0000000000014</v>
      </c>
      <c r="GD13" s="2">
        <v>4283.9999999999991</v>
      </c>
      <c r="GE13" s="2">
        <v>5892</v>
      </c>
      <c r="GF13" s="2">
        <v>6317.9999999999991</v>
      </c>
      <c r="GG13" s="2">
        <v>4054.9999999999991</v>
      </c>
      <c r="GH13" s="2">
        <v>7158.0000000000009</v>
      </c>
      <c r="GI13" s="2">
        <v>10223</v>
      </c>
      <c r="GJ13" s="2">
        <v>6191</v>
      </c>
      <c r="GK13" s="2">
        <v>15132</v>
      </c>
      <c r="GL13" s="2">
        <v>16722</v>
      </c>
      <c r="GM13" s="2">
        <v>17133.000000000004</v>
      </c>
      <c r="GN13" s="2">
        <v>15612.000000000004</v>
      </c>
      <c r="GO13" s="2">
        <v>17102</v>
      </c>
      <c r="GP13" s="2">
        <v>17783</v>
      </c>
      <c r="GQ13" s="2">
        <v>19390</v>
      </c>
      <c r="GR13" s="2">
        <v>19819</v>
      </c>
      <c r="GS13" s="2">
        <v>18150</v>
      </c>
      <c r="GT13" s="2">
        <v>21254</v>
      </c>
      <c r="GU13" s="2">
        <v>25217</v>
      </c>
      <c r="GV13" s="2">
        <v>16196</v>
      </c>
    </row>
    <row r="14" spans="2:204" x14ac:dyDescent="0.25">
      <c r="N14" s="14">
        <f ca="1"/>
        <v>2027955.5502099993</v>
      </c>
      <c r="O14" s="14"/>
      <c r="P14" s="14">
        <f ca="1"/>
        <v>2027955.5502099993</v>
      </c>
      <c r="Q14" s="14"/>
      <c r="R14" s="14">
        <f ca="1"/>
        <v>2027955.5502099993</v>
      </c>
      <c r="V14" s="4" t="s">
        <v>120</v>
      </c>
      <c r="X14" t="s">
        <v>45</v>
      </c>
      <c r="Y14" s="2">
        <v>2048176.3265379947</v>
      </c>
      <c r="Z14" s="2">
        <v>2267803.1312199961</v>
      </c>
      <c r="AA14" s="2">
        <v>2135372.1237149942</v>
      </c>
      <c r="AB14" s="2">
        <v>1569354.2335500005</v>
      </c>
      <c r="AC14" s="2">
        <v>1704160.1490899981</v>
      </c>
      <c r="AD14" s="2">
        <v>1501479.9104899995</v>
      </c>
      <c r="AE14" s="2">
        <v>1690906.2337799976</v>
      </c>
      <c r="AF14" s="2">
        <v>1689021.414439999</v>
      </c>
      <c r="AG14" s="2">
        <v>1379670.9530799976</v>
      </c>
      <c r="AH14" s="2">
        <v>2086998.1281099967</v>
      </c>
      <c r="AI14" s="2">
        <v>2680341.377660004</v>
      </c>
      <c r="AJ14" s="2">
        <v>1404011.4193899967</v>
      </c>
      <c r="AK14" s="2">
        <v>124196</v>
      </c>
      <c r="AL14" s="2">
        <v>143294</v>
      </c>
      <c r="AM14" s="2">
        <v>133142</v>
      </c>
      <c r="AN14" s="2">
        <v>95193</v>
      </c>
      <c r="AO14" s="2">
        <v>112738</v>
      </c>
      <c r="AP14" s="2">
        <v>103318</v>
      </c>
      <c r="AQ14" s="2">
        <v>120796</v>
      </c>
      <c r="AR14" s="2">
        <v>118670</v>
      </c>
      <c r="AS14" s="2">
        <v>90386</v>
      </c>
      <c r="AT14" s="2">
        <v>126636</v>
      </c>
      <c r="AU14" s="2">
        <v>148383</v>
      </c>
      <c r="AV14" s="2">
        <v>70535</v>
      </c>
      <c r="AW14" s="2">
        <v>2010099.9999999979</v>
      </c>
      <c r="AX14" s="2">
        <v>2297800</v>
      </c>
      <c r="AY14" s="2">
        <v>2124300.0000000079</v>
      </c>
      <c r="AZ14" s="2">
        <v>1575599.9999999981</v>
      </c>
      <c r="BA14" s="2">
        <v>1686899.9999999991</v>
      </c>
      <c r="BB14" s="2">
        <v>1503300.000000004</v>
      </c>
      <c r="BC14" s="2">
        <v>1725199.9999999991</v>
      </c>
      <c r="BD14" s="2">
        <v>1707800.0000000012</v>
      </c>
      <c r="BE14" s="2">
        <v>1373100.0000000012</v>
      </c>
      <c r="BF14" s="2">
        <v>2045899.999999997</v>
      </c>
      <c r="BG14" s="2">
        <v>2686299.9999999958</v>
      </c>
      <c r="BH14" s="2">
        <v>1382799.9999999995</v>
      </c>
      <c r="BI14" s="2">
        <v>1339618.8700000048</v>
      </c>
      <c r="BJ14" s="2">
        <v>1484032.8199999961</v>
      </c>
      <c r="BK14" s="2">
        <v>1390553.2599999988</v>
      </c>
      <c r="BL14" s="2">
        <v>1031795.5399999979</v>
      </c>
      <c r="BM14" s="2">
        <v>1176874.1400000015</v>
      </c>
      <c r="BN14" s="2">
        <v>1037927.1700000005</v>
      </c>
      <c r="BO14" s="2">
        <v>1211860.4900000026</v>
      </c>
      <c r="BP14" s="2">
        <v>1236232.6900000016</v>
      </c>
      <c r="BQ14" s="2">
        <v>924778.59000000008</v>
      </c>
      <c r="BR14" s="2">
        <v>1374717.0699999998</v>
      </c>
      <c r="BS14" s="2">
        <v>1701700.8899999973</v>
      </c>
      <c r="BT14" s="2">
        <v>876146.28999999946</v>
      </c>
      <c r="BU14" s="2">
        <v>2442742</v>
      </c>
      <c r="BV14" s="2">
        <v>2920530</v>
      </c>
      <c r="BW14" s="2">
        <v>2615532</v>
      </c>
      <c r="BX14" s="2">
        <v>1978083</v>
      </c>
      <c r="BY14" s="2">
        <v>2507099</v>
      </c>
      <c r="BZ14" s="2">
        <v>2381973</v>
      </c>
      <c r="CA14" s="2">
        <v>2289456</v>
      </c>
      <c r="CB14" s="2">
        <v>2273569</v>
      </c>
      <c r="CC14" s="2">
        <v>1718395</v>
      </c>
      <c r="CD14" s="2">
        <v>2920757</v>
      </c>
      <c r="CE14" s="2">
        <v>3935314</v>
      </c>
      <c r="CF14" s="2">
        <v>1958041</v>
      </c>
      <c r="CG14" s="9">
        <v>1.0189425036256887</v>
      </c>
      <c r="CH14" s="9">
        <v>0.98694539612672827</v>
      </c>
      <c r="CI14" s="9">
        <v>1.0052121280963076</v>
      </c>
      <c r="CJ14" s="9">
        <v>0.99603594411652852</v>
      </c>
      <c r="CK14" s="9">
        <v>1.0102318744975987</v>
      </c>
      <c r="CL14" s="9">
        <v>0.9987892705980147</v>
      </c>
      <c r="CM14" s="9">
        <v>0.98012186052631489</v>
      </c>
      <c r="CN14" s="9">
        <v>0.98900422440566682</v>
      </c>
      <c r="CO14" s="9">
        <v>1.0047854876411015</v>
      </c>
      <c r="CP14" s="9">
        <v>1.0200880434576469</v>
      </c>
      <c r="CQ14" s="9">
        <v>0.99778184776830892</v>
      </c>
      <c r="CR14" s="9">
        <v>1.0153394701981466</v>
      </c>
      <c r="CS14" s="5">
        <v>0.16152572537828611</v>
      </c>
      <c r="CT14" s="5">
        <v>0.22349603283650701</v>
      </c>
      <c r="CU14" s="5">
        <v>0.18358019564853567</v>
      </c>
      <c r="CV14" s="5">
        <v>0.20662872409802802</v>
      </c>
      <c r="CW14" s="5">
        <v>0.32026611271034844</v>
      </c>
      <c r="CX14" s="5">
        <v>0.36964864400646041</v>
      </c>
      <c r="CY14" s="5">
        <v>0.26143754945279685</v>
      </c>
      <c r="CZ14" s="5">
        <v>0.25710571597343251</v>
      </c>
      <c r="DA14" s="5">
        <v>0.1971165226388592</v>
      </c>
      <c r="DB14" s="5">
        <v>0.2854598557463025</v>
      </c>
      <c r="DC14" s="5">
        <v>0.31890025099394764</v>
      </c>
      <c r="DD14" s="5">
        <v>0.28295095996968567</v>
      </c>
      <c r="DE14" s="5">
        <v>0.5289246608910394</v>
      </c>
      <c r="DF14" s="5">
        <v>0.52813542979460659</v>
      </c>
      <c r="DG14" s="5">
        <v>0.53562771390359831</v>
      </c>
      <c r="DH14" s="5">
        <v>0.52099342622667622</v>
      </c>
      <c r="DI14" s="5">
        <v>0.44803942169210709</v>
      </c>
      <c r="DJ14" s="5">
        <v>0.44661393774863678</v>
      </c>
      <c r="DK14" s="5">
        <v>0.39529776548783596</v>
      </c>
      <c r="DL14" s="5">
        <v>0.36626496621764376</v>
      </c>
      <c r="DM14" s="5">
        <v>0.49189326829030228</v>
      </c>
      <c r="DN14" s="5">
        <v>0.51812920174912569</v>
      </c>
      <c r="DO14" s="5">
        <v>0.5750954785361887</v>
      </c>
      <c r="DP14" s="5">
        <v>0.60248515049923634</v>
      </c>
      <c r="DQ14" s="2">
        <v>708557.4565379899</v>
      </c>
      <c r="DR14" s="2">
        <v>783770.31122000003</v>
      </c>
      <c r="DS14" s="2">
        <v>744818.86371499533</v>
      </c>
      <c r="DT14" s="2">
        <v>537558.69355000253</v>
      </c>
      <c r="DU14" s="2">
        <v>527286.00908999657</v>
      </c>
      <c r="DV14" s="2">
        <v>463552.74048999895</v>
      </c>
      <c r="DW14" s="2">
        <v>479045.74377999501</v>
      </c>
      <c r="DX14" s="2">
        <v>452788.72443999746</v>
      </c>
      <c r="DY14" s="2">
        <v>454892.36307999748</v>
      </c>
      <c r="DZ14" s="2">
        <v>712281.05810999684</v>
      </c>
      <c r="EA14" s="2">
        <v>978640.48766000662</v>
      </c>
      <c r="EB14" s="2">
        <v>527865.12938999722</v>
      </c>
      <c r="EC14" s="2">
        <v>16.376688064106357</v>
      </c>
      <c r="ED14" s="2">
        <v>14.14537574200399</v>
      </c>
      <c r="EE14" s="2">
        <v>13.334415994184056</v>
      </c>
      <c r="EF14" s="2">
        <v>15.932060758163678</v>
      </c>
      <c r="EG14" s="2">
        <v>13.307696293749194</v>
      </c>
      <c r="EH14" s="2">
        <v>14.46025541088625</v>
      </c>
      <c r="EI14" s="2">
        <v>12.30056018748237</v>
      </c>
      <c r="EJ14" s="2">
        <v>12.244960912385579</v>
      </c>
      <c r="EK14" s="2">
        <v>8.785448496209094</v>
      </c>
      <c r="EL14" s="2">
        <v>6.7188073200135348</v>
      </c>
      <c r="EM14" s="2">
        <v>3.4201424029065683</v>
      </c>
      <c r="EN14" s="2">
        <v>4.0921968444503447</v>
      </c>
      <c r="EO14" s="2">
        <v>8919</v>
      </c>
      <c r="EP14" s="2">
        <v>8924</v>
      </c>
      <c r="EQ14" s="2">
        <v>8930</v>
      </c>
      <c r="ER14" s="2">
        <v>8958</v>
      </c>
      <c r="ES14" s="2">
        <v>9556</v>
      </c>
      <c r="ET14" s="2">
        <v>9576</v>
      </c>
      <c r="EU14" s="2">
        <v>9568</v>
      </c>
      <c r="EV14" s="2">
        <v>9577</v>
      </c>
      <c r="EW14" s="2">
        <v>10474</v>
      </c>
      <c r="EX14" s="2">
        <v>10462</v>
      </c>
      <c r="EY14" s="2">
        <v>11676</v>
      </c>
      <c r="EZ14" s="2">
        <v>7782</v>
      </c>
      <c r="FA14" s="2">
        <v>6144.9999999999955</v>
      </c>
      <c r="FB14" s="2">
        <v>6802.9999999999891</v>
      </c>
      <c r="FC14" s="2">
        <v>6405.9999999999836</v>
      </c>
      <c r="FD14" s="2">
        <v>4709.0000000000173</v>
      </c>
      <c r="FE14" s="2">
        <v>5112.9999999999982</v>
      </c>
      <c r="FF14" s="2">
        <v>4505</v>
      </c>
      <c r="FG14" s="2">
        <v>5072.0000000000036</v>
      </c>
      <c r="FH14" s="2">
        <v>5066.9999999999845</v>
      </c>
      <c r="FI14" s="2">
        <v>4139.0000000000018</v>
      </c>
      <c r="FJ14" s="2">
        <v>6260.9999999999936</v>
      </c>
      <c r="FK14" s="2">
        <v>8040.9999999999973</v>
      </c>
      <c r="FL14" s="2">
        <v>4212.0000000000064</v>
      </c>
      <c r="FM14" s="2">
        <v>2047.9999999999984</v>
      </c>
      <c r="FN14" s="2">
        <v>5506.0000000000036</v>
      </c>
      <c r="FO14" s="2">
        <v>5441.9999999999918</v>
      </c>
      <c r="FP14" s="2">
        <v>2793.9999999999991</v>
      </c>
      <c r="FQ14" s="2">
        <v>3261.0000000000032</v>
      </c>
      <c r="FR14" s="2">
        <v>2252.0000000000014</v>
      </c>
      <c r="FS14" s="2">
        <v>2535.9999999999932</v>
      </c>
      <c r="FT14" s="2">
        <v>3901.9999999999982</v>
      </c>
      <c r="FU14" s="2">
        <v>2759.0000000000032</v>
      </c>
      <c r="FV14" s="2">
        <v>6303.0000000000036</v>
      </c>
      <c r="FW14" s="2">
        <v>9382.0000000000036</v>
      </c>
      <c r="FX14" s="2">
        <v>4913.9999999999964</v>
      </c>
      <c r="FY14" s="2">
        <v>8192.9999999999945</v>
      </c>
      <c r="FZ14" s="2">
        <v>12308.999999999993</v>
      </c>
      <c r="GA14" s="2">
        <v>11847.999999999975</v>
      </c>
      <c r="GB14" s="2">
        <v>7503.0000000000164</v>
      </c>
      <c r="GC14" s="2">
        <v>8374.0000000000018</v>
      </c>
      <c r="GD14" s="2">
        <v>6757.0000000000018</v>
      </c>
      <c r="GE14" s="2">
        <v>7607.9999999999964</v>
      </c>
      <c r="GF14" s="2">
        <v>8968.9999999999818</v>
      </c>
      <c r="GG14" s="2">
        <v>6898.0000000000055</v>
      </c>
      <c r="GH14" s="2">
        <v>12563.999999999996</v>
      </c>
      <c r="GI14" s="2">
        <v>17423</v>
      </c>
      <c r="GJ14" s="2">
        <v>9126.0000000000036</v>
      </c>
      <c r="GK14" s="2">
        <v>17111.999999999996</v>
      </c>
      <c r="GL14" s="2">
        <v>21232.999999999993</v>
      </c>
      <c r="GM14" s="2">
        <v>20777.999999999975</v>
      </c>
      <c r="GN14" s="2">
        <v>16461.000000000018</v>
      </c>
      <c r="GO14" s="2">
        <v>17930</v>
      </c>
      <c r="GP14" s="2">
        <v>16333.000000000002</v>
      </c>
      <c r="GQ14" s="2">
        <v>17175.999999999996</v>
      </c>
      <c r="GR14" s="2">
        <v>18545.999999999985</v>
      </c>
      <c r="GS14" s="2">
        <v>17372.000000000004</v>
      </c>
      <c r="GT14" s="2">
        <v>23025.999999999996</v>
      </c>
      <c r="GU14" s="2">
        <v>29099</v>
      </c>
      <c r="GV14" s="2">
        <v>16908.000000000004</v>
      </c>
    </row>
    <row r="15" spans="2:204" x14ac:dyDescent="0.25">
      <c r="N15" s="14">
        <f ca="1"/>
        <v>1881884.9262479998</v>
      </c>
      <c r="O15" s="14"/>
      <c r="P15" s="14">
        <f ca="1"/>
        <v>1881884.9262479998</v>
      </c>
      <c r="Q15" s="14"/>
      <c r="R15" s="14">
        <f ca="1"/>
        <v>1881884.9262479998</v>
      </c>
      <c r="V15" s="4" t="s">
        <v>121</v>
      </c>
      <c r="X15" t="s">
        <v>46</v>
      </c>
      <c r="Y15" s="2">
        <v>1764500.3665800015</v>
      </c>
      <c r="Z15" s="2">
        <v>1899510.0399999982</v>
      </c>
      <c r="AA15" s="2">
        <v>1833076.4499999979</v>
      </c>
      <c r="AB15" s="2">
        <v>1755432.6699999971</v>
      </c>
      <c r="AC15" s="2">
        <v>1368141.009999997</v>
      </c>
      <c r="AD15" s="2">
        <v>1558934.1299999994</v>
      </c>
      <c r="AE15" s="2">
        <v>1553061.1300000006</v>
      </c>
      <c r="AF15" s="2">
        <v>1284880.8999999992</v>
      </c>
      <c r="AG15" s="2">
        <v>656022.62231999927</v>
      </c>
      <c r="AH15" s="2">
        <v>1249350.5154330006</v>
      </c>
      <c r="AI15" s="2">
        <v>1728155.8564020025</v>
      </c>
      <c r="AJ15" s="2">
        <v>1115412.5544929993</v>
      </c>
      <c r="AK15" s="2">
        <v>110580</v>
      </c>
      <c r="AL15" s="2">
        <v>125555</v>
      </c>
      <c r="AM15" s="2">
        <v>115646</v>
      </c>
      <c r="AN15" s="2">
        <v>108724</v>
      </c>
      <c r="AO15" s="2">
        <v>89599</v>
      </c>
      <c r="AP15" s="2">
        <v>106345</v>
      </c>
      <c r="AQ15" s="2">
        <v>109249</v>
      </c>
      <c r="AR15" s="2">
        <v>86388</v>
      </c>
      <c r="AS15" s="2">
        <v>41944</v>
      </c>
      <c r="AT15" s="2">
        <v>74982</v>
      </c>
      <c r="AU15" s="2">
        <v>97330</v>
      </c>
      <c r="AV15" s="2">
        <v>56786</v>
      </c>
      <c r="AW15" s="2">
        <v>1767800</v>
      </c>
      <c r="AX15" s="2">
        <v>1906599.9999999965</v>
      </c>
      <c r="AY15" s="2">
        <v>1834200</v>
      </c>
      <c r="AZ15" s="2">
        <v>1777699.9999999995</v>
      </c>
      <c r="BA15" s="2">
        <v>1398000.0000000021</v>
      </c>
      <c r="BB15" s="2">
        <v>1569900.0000000002</v>
      </c>
      <c r="BC15" s="2">
        <v>1568799.9999999991</v>
      </c>
      <c r="BD15" s="2">
        <v>1317600.0000000012</v>
      </c>
      <c r="BE15" s="2">
        <v>657499.99999999942</v>
      </c>
      <c r="BF15" s="2">
        <v>1209799.9999999995</v>
      </c>
      <c r="BG15" s="2">
        <v>1689099.9999999995</v>
      </c>
      <c r="BH15" s="2">
        <v>1123199.9999999988</v>
      </c>
      <c r="BI15" s="2">
        <v>1230965.9999999991</v>
      </c>
      <c r="BJ15" s="2">
        <v>1359483.5100000014</v>
      </c>
      <c r="BK15" s="2">
        <v>1279249.3900000011</v>
      </c>
      <c r="BL15" s="2">
        <v>1228592.2199999974</v>
      </c>
      <c r="BM15" s="2">
        <v>972608.39000000048</v>
      </c>
      <c r="BN15" s="2">
        <v>1130606.0300000005</v>
      </c>
      <c r="BO15" s="2">
        <v>1136859.6100000008</v>
      </c>
      <c r="BP15" s="2">
        <v>937330.22999999893</v>
      </c>
      <c r="BQ15" s="2">
        <v>442791.97000000009</v>
      </c>
      <c r="BR15" s="2">
        <v>835401.91999999864</v>
      </c>
      <c r="BS15" s="2">
        <v>1144570.2599999995</v>
      </c>
      <c r="BT15" s="2">
        <v>736086.58000000019</v>
      </c>
      <c r="BU15" s="2">
        <v>2235154</v>
      </c>
      <c r="BV15" s="2">
        <v>2660045</v>
      </c>
      <c r="BW15" s="2">
        <v>2418277</v>
      </c>
      <c r="BX15" s="2">
        <v>2388769</v>
      </c>
      <c r="BY15" s="2">
        <v>2433032</v>
      </c>
      <c r="BZ15" s="2">
        <v>2513470</v>
      </c>
      <c r="CA15" s="2">
        <v>2135187</v>
      </c>
      <c r="CB15" s="2">
        <v>1747227</v>
      </c>
      <c r="CC15" s="2">
        <v>831069</v>
      </c>
      <c r="CD15" s="2">
        <v>1803494</v>
      </c>
      <c r="CE15" s="2">
        <v>2667316</v>
      </c>
      <c r="CF15" s="2">
        <v>1665836</v>
      </c>
      <c r="CG15" s="9">
        <v>0.99813348035977012</v>
      </c>
      <c r="CH15" s="9">
        <v>0.99628135948809482</v>
      </c>
      <c r="CI15" s="9">
        <v>0.99938744411732516</v>
      </c>
      <c r="CJ15" s="9">
        <v>0.98747407886594907</v>
      </c>
      <c r="CK15" s="9">
        <v>0.97864163805435977</v>
      </c>
      <c r="CL15" s="9">
        <v>0.99301492451748463</v>
      </c>
      <c r="CM15" s="9">
        <v>0.98996757394186741</v>
      </c>
      <c r="CN15" s="9">
        <v>0.97516765330904531</v>
      </c>
      <c r="CO15" s="9">
        <v>0.99775303774904922</v>
      </c>
      <c r="CP15" s="9">
        <v>1.0326917799909086</v>
      </c>
      <c r="CQ15" s="9">
        <v>1.0231222878467841</v>
      </c>
      <c r="CR15" s="9">
        <v>0.99306673298878245</v>
      </c>
      <c r="CS15" s="5">
        <v>0.21056877218303457</v>
      </c>
      <c r="CT15" s="5">
        <v>0.28591056166343121</v>
      </c>
      <c r="CU15" s="5">
        <v>0.24199070247122317</v>
      </c>
      <c r="CV15" s="5">
        <v>0.26513083935700893</v>
      </c>
      <c r="CW15" s="5">
        <v>0.43768063469777752</v>
      </c>
      <c r="CX15" s="5">
        <v>0.37976815716917273</v>
      </c>
      <c r="CY15" s="5">
        <v>0.27263460764794811</v>
      </c>
      <c r="CZ15" s="5">
        <v>0.2646170760868512</v>
      </c>
      <c r="DA15" s="5">
        <v>0.2106279715402701</v>
      </c>
      <c r="DB15" s="5">
        <v>0.30726106356161947</v>
      </c>
      <c r="DC15" s="5">
        <v>0.35209931766539754</v>
      </c>
      <c r="DD15" s="5">
        <v>0.3304187480082077</v>
      </c>
      <c r="DE15" s="5">
        <v>0.43342737864409159</v>
      </c>
      <c r="DF15" s="5">
        <v>0.39722918742868474</v>
      </c>
      <c r="DG15" s="5">
        <v>0.43293126760841866</v>
      </c>
      <c r="DH15" s="5">
        <v>0.42881636512397975</v>
      </c>
      <c r="DI15" s="5">
        <v>0.40667202140832481</v>
      </c>
      <c r="DJ15" s="5">
        <v>0.37884823593236872</v>
      </c>
      <c r="DK15" s="5">
        <v>0.36609755183403825</v>
      </c>
      <c r="DL15" s="5">
        <v>0.37078785989864071</v>
      </c>
      <c r="DM15" s="5">
        <v>0.48155943821654928</v>
      </c>
      <c r="DN15" s="5">
        <v>0.49550831225406167</v>
      </c>
      <c r="DO15" s="5">
        <v>0.50987310853420498</v>
      </c>
      <c r="DP15" s="5">
        <v>0.51532793125096654</v>
      </c>
      <c r="DQ15" s="2">
        <v>533534.36658000248</v>
      </c>
      <c r="DR15" s="2">
        <v>540026.52999999677</v>
      </c>
      <c r="DS15" s="2">
        <v>553827.0599999968</v>
      </c>
      <c r="DT15" s="2">
        <v>526840.44999999972</v>
      </c>
      <c r="DU15" s="2">
        <v>395532.6199999965</v>
      </c>
      <c r="DV15" s="2">
        <v>428328.09999999893</v>
      </c>
      <c r="DW15" s="2">
        <v>416201.51999999979</v>
      </c>
      <c r="DX15" s="2">
        <v>347550.67000000027</v>
      </c>
      <c r="DY15" s="2">
        <v>213230.65231999918</v>
      </c>
      <c r="DZ15" s="2">
        <v>413948.59543300199</v>
      </c>
      <c r="EA15" s="2">
        <v>583585.59640200296</v>
      </c>
      <c r="EB15" s="2">
        <v>379325.97449299914</v>
      </c>
      <c r="EC15" s="2">
        <v>18.646164502515735</v>
      </c>
      <c r="ED15" s="2">
        <v>13.737134445469968</v>
      </c>
      <c r="EE15" s="2">
        <v>14.065608611141146</v>
      </c>
      <c r="EF15" s="2">
        <v>17.427809749034722</v>
      </c>
      <c r="EG15" s="2">
        <v>13.997527345518302</v>
      </c>
      <c r="EH15" s="2">
        <v>14.382334229862556</v>
      </c>
      <c r="EI15" s="2">
        <v>11.540448185706623</v>
      </c>
      <c r="EJ15" s="2">
        <v>12.678502497780164</v>
      </c>
      <c r="EK15" s="2">
        <v>9.3997766086061585</v>
      </c>
      <c r="EL15" s="2">
        <v>6.9455848401299569</v>
      </c>
      <c r="EM15" s="2">
        <v>3.6565108271866777</v>
      </c>
      <c r="EN15" s="2">
        <v>4.5137560804024464</v>
      </c>
      <c r="EO15" s="2">
        <v>14989</v>
      </c>
      <c r="EP15" s="2">
        <v>14986</v>
      </c>
      <c r="EQ15" s="2">
        <v>14998</v>
      </c>
      <c r="ER15" s="2">
        <v>14969</v>
      </c>
      <c r="ES15" s="2">
        <v>16194</v>
      </c>
      <c r="ET15" s="2">
        <v>16199</v>
      </c>
      <c r="EU15" s="2">
        <v>16197</v>
      </c>
      <c r="EV15" s="2">
        <v>16201</v>
      </c>
      <c r="EW15" s="2">
        <v>17399</v>
      </c>
      <c r="EX15" s="2">
        <v>17389</v>
      </c>
      <c r="EY15" s="2">
        <v>17990</v>
      </c>
      <c r="EZ15" s="2">
        <v>12001</v>
      </c>
      <c r="FA15" s="2">
        <v>5293</v>
      </c>
      <c r="FB15" s="2">
        <v>5698.9999999999936</v>
      </c>
      <c r="FC15" s="2">
        <v>5499.0000000000009</v>
      </c>
      <c r="FD15" s="2">
        <v>5267</v>
      </c>
      <c r="FE15" s="2">
        <v>4104.0000000000009</v>
      </c>
      <c r="FF15" s="2">
        <v>4677.0000000000009</v>
      </c>
      <c r="FG15" s="2">
        <v>4659.0000000000109</v>
      </c>
      <c r="FH15" s="2">
        <v>3854.9999999999982</v>
      </c>
      <c r="FI15" s="2">
        <v>1966.9999999999995</v>
      </c>
      <c r="FJ15" s="2">
        <v>3746.9999999999991</v>
      </c>
      <c r="FK15" s="2">
        <v>5184.9999999999991</v>
      </c>
      <c r="FL15" s="2">
        <v>3346.9999999999995</v>
      </c>
      <c r="FM15" s="2">
        <v>2513.0000000000036</v>
      </c>
      <c r="FN15" s="2">
        <v>4639.9999999999982</v>
      </c>
      <c r="FO15" s="2">
        <v>4703.0000000000036</v>
      </c>
      <c r="FP15" s="2">
        <v>2820.0000000000027</v>
      </c>
      <c r="FQ15" s="2">
        <v>2053.0000000000032</v>
      </c>
      <c r="FR15" s="2">
        <v>1985.0000000000002</v>
      </c>
      <c r="FS15" s="2">
        <v>3718.9999999999995</v>
      </c>
      <c r="FT15" s="2">
        <v>2700.9999999999959</v>
      </c>
      <c r="FU15" s="2">
        <v>1132.0000000000005</v>
      </c>
      <c r="FV15" s="2">
        <v>3367.0000000000014</v>
      </c>
      <c r="FW15" s="2">
        <v>6048</v>
      </c>
      <c r="FX15" s="2">
        <v>3904.0000000000005</v>
      </c>
      <c r="FY15" s="2">
        <v>7806.0000000000036</v>
      </c>
      <c r="FZ15" s="2">
        <v>10338.999999999993</v>
      </c>
      <c r="GA15" s="2">
        <v>10202.000000000004</v>
      </c>
      <c r="GB15" s="2">
        <v>8087.0000000000027</v>
      </c>
      <c r="GC15" s="2">
        <v>6157.0000000000036</v>
      </c>
      <c r="GD15" s="2">
        <v>6662.0000000000009</v>
      </c>
      <c r="GE15" s="2">
        <v>8378.0000000000109</v>
      </c>
      <c r="GF15" s="2">
        <v>6555.9999999999945</v>
      </c>
      <c r="GG15" s="2">
        <v>3099</v>
      </c>
      <c r="GH15" s="2">
        <v>7114</v>
      </c>
      <c r="GI15" s="2">
        <v>11233</v>
      </c>
      <c r="GJ15" s="2">
        <v>7251</v>
      </c>
      <c r="GK15" s="2">
        <v>22795.000000000004</v>
      </c>
      <c r="GL15" s="2">
        <v>25324.999999999993</v>
      </c>
      <c r="GM15" s="2">
        <v>25200.000000000004</v>
      </c>
      <c r="GN15" s="2">
        <v>23056.000000000004</v>
      </c>
      <c r="GO15" s="2">
        <v>22351.000000000004</v>
      </c>
      <c r="GP15" s="2">
        <v>22861</v>
      </c>
      <c r="GQ15" s="2">
        <v>24575.000000000011</v>
      </c>
      <c r="GR15" s="2">
        <v>22756.999999999996</v>
      </c>
      <c r="GS15" s="2">
        <v>20498</v>
      </c>
      <c r="GT15" s="2">
        <v>24503</v>
      </c>
      <c r="GU15" s="2">
        <v>29223</v>
      </c>
      <c r="GV15" s="2">
        <v>19252</v>
      </c>
    </row>
    <row r="16" spans="2:204" x14ac:dyDescent="0.25">
      <c r="N16" s="14">
        <f ca="1"/>
        <v>973957.38958000008</v>
      </c>
      <c r="O16" s="14"/>
      <c r="P16" s="14">
        <f ca="1"/>
        <v>973957.38958000008</v>
      </c>
      <c r="Q16" s="14"/>
      <c r="R16" s="14">
        <f ca="1"/>
        <v>973957.38958000008</v>
      </c>
      <c r="V16" s="4" t="s">
        <v>122</v>
      </c>
      <c r="X16" t="s">
        <v>47</v>
      </c>
      <c r="Y16" s="2">
        <v>1949300.2748190002</v>
      </c>
      <c r="Z16" s="2">
        <v>2330382.9635170023</v>
      </c>
      <c r="AA16" s="2">
        <v>2237579.611287002</v>
      </c>
      <c r="AB16" s="2">
        <v>2160514.2167940033</v>
      </c>
      <c r="AC16" s="2">
        <v>2271140.75881</v>
      </c>
      <c r="AD16" s="2">
        <v>1796572.5675819991</v>
      </c>
      <c r="AE16" s="2">
        <v>1892429.656139001</v>
      </c>
      <c r="AF16" s="2">
        <v>1936845.6601799983</v>
      </c>
      <c r="AG16" s="2">
        <v>1796459.3235700026</v>
      </c>
      <c r="AH16" s="2">
        <v>2339787.9699199996</v>
      </c>
      <c r="AI16" s="2">
        <v>2677874.3044599961</v>
      </c>
      <c r="AJ16" s="2">
        <v>1940318.9514800005</v>
      </c>
      <c r="AK16" s="2">
        <v>117262</v>
      </c>
      <c r="AL16" s="2">
        <v>147725</v>
      </c>
      <c r="AM16" s="2">
        <v>140022</v>
      </c>
      <c r="AN16" s="2">
        <v>133004</v>
      </c>
      <c r="AO16" s="2">
        <v>145702</v>
      </c>
      <c r="AP16" s="2">
        <v>125161</v>
      </c>
      <c r="AQ16" s="2">
        <v>134416</v>
      </c>
      <c r="AR16" s="2">
        <v>136466</v>
      </c>
      <c r="AS16" s="2">
        <v>117072</v>
      </c>
      <c r="AT16" s="2">
        <v>137945</v>
      </c>
      <c r="AU16" s="2">
        <v>150961</v>
      </c>
      <c r="AV16" s="2">
        <v>102985</v>
      </c>
      <c r="AW16" s="2">
        <v>1906499.9999999995</v>
      </c>
      <c r="AX16" s="2">
        <v>2361300.0000000005</v>
      </c>
      <c r="AY16" s="2">
        <v>2279300.0000000005</v>
      </c>
      <c r="AZ16" s="2">
        <v>2082299.9999999995</v>
      </c>
      <c r="BA16" s="2">
        <v>2294899.9999999953</v>
      </c>
      <c r="BB16" s="2">
        <v>1769899.9999999986</v>
      </c>
      <c r="BC16" s="2">
        <v>1852799.9999999995</v>
      </c>
      <c r="BD16" s="2">
        <v>1950500.0000000014</v>
      </c>
      <c r="BE16" s="2">
        <v>1864900.0000000016</v>
      </c>
      <c r="BF16" s="2">
        <v>2334699.9999999958</v>
      </c>
      <c r="BG16" s="2">
        <v>2640000</v>
      </c>
      <c r="BH16" s="2">
        <v>1951999.9999999995</v>
      </c>
      <c r="BI16" s="2">
        <v>1307175.2599999995</v>
      </c>
      <c r="BJ16" s="2">
        <v>1599475.9199999992</v>
      </c>
      <c r="BK16" s="2">
        <v>1520536.9199999995</v>
      </c>
      <c r="BL16" s="2">
        <v>1498665.7700000003</v>
      </c>
      <c r="BM16" s="2">
        <v>1540952.4999999991</v>
      </c>
      <c r="BN16" s="2">
        <v>1308679.8900000006</v>
      </c>
      <c r="BO16" s="2">
        <v>1390494.4900000012</v>
      </c>
      <c r="BP16" s="2">
        <v>1430654.7900000024</v>
      </c>
      <c r="BQ16" s="2">
        <v>1211916.4599999979</v>
      </c>
      <c r="BR16" s="2">
        <v>1526798.0799999991</v>
      </c>
      <c r="BS16" s="2">
        <v>1733899.0200000007</v>
      </c>
      <c r="BT16" s="2">
        <v>1277849.8199999984</v>
      </c>
      <c r="BU16" s="2">
        <v>2423064</v>
      </c>
      <c r="BV16" s="2">
        <v>3184236</v>
      </c>
      <c r="BW16" s="2">
        <v>2991880</v>
      </c>
      <c r="BX16" s="2">
        <v>2861382</v>
      </c>
      <c r="BY16" s="2">
        <v>4068330</v>
      </c>
      <c r="BZ16" s="2">
        <v>2939545</v>
      </c>
      <c r="CA16" s="2">
        <v>2653722</v>
      </c>
      <c r="CB16" s="2">
        <v>2697703</v>
      </c>
      <c r="CC16" s="2">
        <v>2315798</v>
      </c>
      <c r="CD16" s="2">
        <v>3181080</v>
      </c>
      <c r="CE16" s="2">
        <v>4034820</v>
      </c>
      <c r="CF16" s="2">
        <v>2895069</v>
      </c>
      <c r="CG16" s="9">
        <v>1.0224496589661687</v>
      </c>
      <c r="CH16" s="9">
        <v>0.98690677318299325</v>
      </c>
      <c r="CI16" s="9">
        <v>0.98169596423770522</v>
      </c>
      <c r="CJ16" s="9">
        <v>1.0375614545425749</v>
      </c>
      <c r="CK16" s="9">
        <v>0.98964693834589945</v>
      </c>
      <c r="CL16" s="9">
        <v>1.0150700986394714</v>
      </c>
      <c r="CM16" s="9">
        <v>1.021389063114746</v>
      </c>
      <c r="CN16" s="9">
        <v>0.992999569433477</v>
      </c>
      <c r="CO16" s="9">
        <v>0.96330061856936078</v>
      </c>
      <c r="CP16" s="9">
        <v>1.0021792821004856</v>
      </c>
      <c r="CQ16" s="9">
        <v>1.0143463274469682</v>
      </c>
      <c r="CR16" s="9">
        <v>0.9940158562909841</v>
      </c>
      <c r="CS16" s="5">
        <v>0.19552258016337987</v>
      </c>
      <c r="CT16" s="5">
        <v>0.26815004807526754</v>
      </c>
      <c r="CU16" s="5">
        <v>0.25211585648923018</v>
      </c>
      <c r="CV16" s="5">
        <v>0.24494030618980503</v>
      </c>
      <c r="CW16" s="5">
        <v>0.44175109717992395</v>
      </c>
      <c r="CX16" s="5">
        <v>0.38882630897570913</v>
      </c>
      <c r="CY16" s="5">
        <v>0.28687720260863758</v>
      </c>
      <c r="CZ16" s="5">
        <v>0.28203895677915686</v>
      </c>
      <c r="DA16" s="5">
        <v>0.22425905732278784</v>
      </c>
      <c r="DB16" s="5">
        <v>0.26446742303871656</v>
      </c>
      <c r="DC16" s="5">
        <v>0.33630885529961779</v>
      </c>
      <c r="DD16" s="5">
        <v>0.32978490271561733</v>
      </c>
      <c r="DE16" s="5">
        <v>0.49123100357560379</v>
      </c>
      <c r="DF16" s="5">
        <v>0.45696658160193088</v>
      </c>
      <c r="DG16" s="5">
        <v>0.4715720360719704</v>
      </c>
      <c r="DH16" s="5">
        <v>0.44162511751636452</v>
      </c>
      <c r="DI16" s="5">
        <v>0.47385513752695257</v>
      </c>
      <c r="DJ16" s="5">
        <v>0.37281284851255586</v>
      </c>
      <c r="DK16" s="5">
        <v>0.36097601950152242</v>
      </c>
      <c r="DL16" s="5">
        <v>0.35381761814112755</v>
      </c>
      <c r="DM16" s="5">
        <v>0.48232933775815351</v>
      </c>
      <c r="DN16" s="5">
        <v>0.53248029360896298</v>
      </c>
      <c r="DO16" s="5">
        <v>0.54442344886958582</v>
      </c>
      <c r="DP16" s="5">
        <v>0.51842487365221279</v>
      </c>
      <c r="DQ16" s="2">
        <v>642125.01481900061</v>
      </c>
      <c r="DR16" s="2">
        <v>730907.04351700307</v>
      </c>
      <c r="DS16" s="2">
        <v>717042.69128700253</v>
      </c>
      <c r="DT16" s="2">
        <v>661848.44679400302</v>
      </c>
      <c r="DU16" s="2">
        <v>730188.25881000096</v>
      </c>
      <c r="DV16" s="2">
        <v>487892.67758199852</v>
      </c>
      <c r="DW16" s="2">
        <v>501935.16613899986</v>
      </c>
      <c r="DX16" s="2">
        <v>506190.87017999589</v>
      </c>
      <c r="DY16" s="2">
        <v>584542.8635700047</v>
      </c>
      <c r="DZ16" s="2">
        <v>812989.88992000045</v>
      </c>
      <c r="EA16" s="2">
        <v>943975.28445999534</v>
      </c>
      <c r="EB16" s="2">
        <v>662469.13148000208</v>
      </c>
      <c r="EC16" s="2">
        <v>28.511516885288795</v>
      </c>
      <c r="ED16" s="2">
        <v>26.511692913665268</v>
      </c>
      <c r="EE16" s="2">
        <v>24.420993972397781</v>
      </c>
      <c r="EF16" s="2">
        <v>26.489376906264862</v>
      </c>
      <c r="EG16" s="2">
        <v>21.953868339769958</v>
      </c>
      <c r="EH16" s="2">
        <v>20.495401390636808</v>
      </c>
      <c r="EI16" s="2">
        <v>18.069737593188673</v>
      </c>
      <c r="EJ16" s="2">
        <v>19.548836687628086</v>
      </c>
      <c r="EK16" s="2">
        <v>12.385795218442603</v>
      </c>
      <c r="EL16" s="2">
        <v>10.049781134999169</v>
      </c>
      <c r="EM16" s="2">
        <v>5.5920467122222659</v>
      </c>
      <c r="EN16" s="2">
        <v>6.4960137560816511</v>
      </c>
      <c r="EO16" s="2">
        <v>12880</v>
      </c>
      <c r="EP16" s="2">
        <v>12854</v>
      </c>
      <c r="EQ16" s="2">
        <v>12855</v>
      </c>
      <c r="ER16" s="2">
        <v>12853</v>
      </c>
      <c r="ES16" s="2">
        <v>13471</v>
      </c>
      <c r="ET16" s="2">
        <v>13473</v>
      </c>
      <c r="EU16" s="2">
        <v>13492</v>
      </c>
      <c r="EV16" s="2">
        <v>13478</v>
      </c>
      <c r="EW16" s="2">
        <v>14082</v>
      </c>
      <c r="EX16" s="2">
        <v>14082</v>
      </c>
      <c r="EY16" s="2">
        <v>14995</v>
      </c>
      <c r="EZ16" s="2">
        <v>9999</v>
      </c>
      <c r="FA16" s="2">
        <v>5848.0000000000009</v>
      </c>
      <c r="FB16" s="2">
        <v>6991.0000000000018</v>
      </c>
      <c r="FC16" s="2">
        <v>6712.9999999999973</v>
      </c>
      <c r="FD16" s="2">
        <v>6481.0000000000055</v>
      </c>
      <c r="FE16" s="2">
        <v>6813.0000000000064</v>
      </c>
      <c r="FF16" s="2">
        <v>5389.0000000000082</v>
      </c>
      <c r="FG16" s="2">
        <v>5676.9999999999918</v>
      </c>
      <c r="FH16" s="2">
        <v>5809.9999999999936</v>
      </c>
      <c r="FI16" s="2">
        <v>5389.9999999999945</v>
      </c>
      <c r="FJ16" s="2">
        <v>7019.0000000000027</v>
      </c>
      <c r="FK16" s="2">
        <v>8033.0000000000064</v>
      </c>
      <c r="FL16" s="2">
        <v>5820.9999999999973</v>
      </c>
      <c r="FM16" s="2">
        <v>0</v>
      </c>
      <c r="FN16" s="2">
        <v>0</v>
      </c>
      <c r="FO16" s="2">
        <v>0</v>
      </c>
      <c r="FP16" s="2">
        <v>0</v>
      </c>
      <c r="FQ16" s="2">
        <v>288.99999999999977</v>
      </c>
      <c r="FR16" s="2">
        <v>246.99999999999994</v>
      </c>
      <c r="FS16" s="2">
        <v>945.99999999999909</v>
      </c>
      <c r="FT16" s="2">
        <v>618.00000000000023</v>
      </c>
      <c r="FU16" s="2">
        <v>445.99999999999994</v>
      </c>
      <c r="FV16" s="2">
        <v>3892.9999999999977</v>
      </c>
      <c r="FW16" s="2">
        <v>8174.9999999999927</v>
      </c>
      <c r="FX16" s="2">
        <v>5322.9999999999936</v>
      </c>
      <c r="FY16" s="2">
        <v>5848.0000000000009</v>
      </c>
      <c r="FZ16" s="2">
        <v>6991.0000000000018</v>
      </c>
      <c r="GA16" s="2">
        <v>6712.9999999999973</v>
      </c>
      <c r="GB16" s="2">
        <v>6481.0000000000055</v>
      </c>
      <c r="GC16" s="2">
        <v>7102.0000000000064</v>
      </c>
      <c r="GD16" s="2">
        <v>5636.0000000000082</v>
      </c>
      <c r="GE16" s="2">
        <v>6622.9999999999909</v>
      </c>
      <c r="GF16" s="2">
        <v>6427.9999999999936</v>
      </c>
      <c r="GG16" s="2">
        <v>5835.9999999999945</v>
      </c>
      <c r="GH16" s="2">
        <v>10912</v>
      </c>
      <c r="GI16" s="2">
        <v>16208</v>
      </c>
      <c r="GJ16" s="2">
        <v>11143.999999999991</v>
      </c>
      <c r="GK16" s="2">
        <v>18728</v>
      </c>
      <c r="GL16" s="2">
        <v>19845</v>
      </c>
      <c r="GM16" s="2">
        <v>19567.999999999996</v>
      </c>
      <c r="GN16" s="2">
        <v>19334.000000000007</v>
      </c>
      <c r="GO16" s="2">
        <v>20573.000000000007</v>
      </c>
      <c r="GP16" s="2">
        <v>19109.000000000007</v>
      </c>
      <c r="GQ16" s="2">
        <v>20114.999999999993</v>
      </c>
      <c r="GR16" s="2">
        <v>19905.999999999993</v>
      </c>
      <c r="GS16" s="2">
        <v>19917.999999999993</v>
      </c>
      <c r="GT16" s="2">
        <v>24994</v>
      </c>
      <c r="GU16" s="2">
        <v>31203</v>
      </c>
      <c r="GV16" s="2">
        <v>21142.999999999989</v>
      </c>
    </row>
    <row r="17" spans="14:18" x14ac:dyDescent="0.25">
      <c r="N17" s="14">
        <f ca="1"/>
        <v>2048176.3265379947</v>
      </c>
      <c r="O17" s="14"/>
      <c r="P17" s="14">
        <f ca="1"/>
        <v>2048176.3265379947</v>
      </c>
      <c r="Q17" s="14"/>
      <c r="R17" s="14">
        <f ca="1"/>
        <v>2048176.3265379947</v>
      </c>
    </row>
    <row r="18" spans="14:18" x14ac:dyDescent="0.25">
      <c r="N18" s="14">
        <f ca="1"/>
        <v>1764500.3665800015</v>
      </c>
      <c r="O18" s="14"/>
      <c r="P18" s="14">
        <f ca="1"/>
        <v>1764500.3665800015</v>
      </c>
      <c r="Q18" s="14"/>
      <c r="R18" s="14">
        <f ca="1"/>
        <v>1764500.3665800015</v>
      </c>
    </row>
    <row r="19" spans="14:18" x14ac:dyDescent="0.25">
      <c r="N19" s="14">
        <f ca="1"/>
        <v>1949300.2748190002</v>
      </c>
      <c r="O19" s="14"/>
      <c r="P19" s="14">
        <f ca="1"/>
        <v>1949300.2748190002</v>
      </c>
      <c r="Q19" s="14"/>
      <c r="R19" s="14">
        <f ca="1"/>
        <v>1949300.2748190002</v>
      </c>
    </row>
    <row r="22" spans="14:18" x14ac:dyDescent="0.25">
      <c r="N22" t="str">
        <f ca="1">OFFSET($X$3,0,($N$4-1)*12+$T$4,1,1)</f>
        <v>Продажи_грн</v>
      </c>
      <c r="P22" t="str">
        <f ca="1">OFFSET($X$3,0,($P$4-1)*12+$T$4,1,1)</f>
        <v>Продажи_грн</v>
      </c>
      <c r="R22" t="str">
        <f ca="1">OFFSET($X$3,0,($R$4-1)*12+$T$4,1,1)</f>
        <v>Продажи_грн</v>
      </c>
    </row>
  </sheetData>
  <pageMargins left="0.7" right="0.7" top="0.75" bottom="0.75" header="0.3" footer="0.3"/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06AB6-1948-4672-A31D-C08A0C220243}">
  <sheetPr>
    <pageSetUpPr fitToPage="1"/>
  </sheetPr>
  <dimension ref="A1:M116"/>
  <sheetViews>
    <sheetView showGridLines="0" showRowColHeaders="0" tabSelected="1" zoomScale="85" zoomScaleNormal="85" zoomScaleSheetLayoutView="80" zoomScalePageLayoutView="70" workbookViewId="0">
      <pane ySplit="18" topLeftCell="A19" activePane="bottomLeft" state="frozen"/>
      <selection pane="bottomLeft" activeCell="N21" sqref="N21"/>
    </sheetView>
  </sheetViews>
  <sheetFormatPr defaultRowHeight="15" x14ac:dyDescent="0.25"/>
  <cols>
    <col min="1" max="1" width="19.85546875" bestFit="1" customWidth="1"/>
    <col min="2" max="2" width="14.28515625" bestFit="1" customWidth="1"/>
    <col min="3" max="3" width="14.42578125" customWidth="1"/>
    <col min="4" max="4" width="16.5703125" customWidth="1"/>
    <col min="5" max="5" width="28.140625" bestFit="1" customWidth="1"/>
    <col min="6" max="6" width="10.5703125" customWidth="1"/>
    <col min="7" max="7" width="11.7109375" customWidth="1"/>
    <col min="8" max="8" width="8.28515625" customWidth="1"/>
    <col min="9" max="9" width="7.5703125" customWidth="1"/>
    <col min="10" max="10" width="36.5703125" bestFit="1" customWidth="1"/>
    <col min="11" max="11" width="17.28515625" bestFit="1" customWidth="1"/>
    <col min="12" max="12" width="21.7109375" customWidth="1"/>
    <col min="13" max="13" width="8" customWidth="1"/>
    <col min="14" max="14" width="11.7109375" customWidth="1"/>
    <col min="15" max="17" width="27.140625" bestFit="1" customWidth="1"/>
    <col min="18" max="18" width="21.140625" bestFit="1" customWidth="1"/>
    <col min="19" max="19" width="18.140625" bestFit="1" customWidth="1"/>
    <col min="20" max="20" width="20.7109375" bestFit="1" customWidth="1"/>
    <col min="21" max="23" width="26.42578125" bestFit="1" customWidth="1"/>
    <col min="24" max="25" width="27.28515625" bestFit="1" customWidth="1"/>
    <col min="26" max="27" width="28.85546875" bestFit="1" customWidth="1"/>
    <col min="28" max="29" width="25.85546875" bestFit="1" customWidth="1"/>
    <col min="30" max="32" width="35.140625" bestFit="1" customWidth="1"/>
    <col min="33" max="37" width="28.42578125" bestFit="1" customWidth="1"/>
    <col min="38" max="40" width="34.140625" bestFit="1" customWidth="1"/>
    <col min="41" max="46" width="35" bestFit="1" customWidth="1"/>
    <col min="47" max="48" width="23.85546875" bestFit="1" customWidth="1"/>
    <col min="49" max="49" width="20.7109375" bestFit="1" customWidth="1"/>
    <col min="50" max="50" width="30.140625" bestFit="1" customWidth="1"/>
    <col min="51" max="52" width="23.42578125" bestFit="1" customWidth="1"/>
    <col min="53" max="56" width="29" bestFit="1" customWidth="1"/>
    <col min="57" max="59" width="30" bestFit="1" customWidth="1"/>
    <col min="60" max="60" width="23.28515625" bestFit="1" customWidth="1"/>
    <col min="61" max="61" width="20.140625" bestFit="1" customWidth="1"/>
    <col min="62" max="62" width="22.85546875" bestFit="1" customWidth="1"/>
    <col min="63" max="65" width="28.42578125" bestFit="1" customWidth="1"/>
    <col min="66" max="68" width="29.28515625" bestFit="1" customWidth="1"/>
    <col min="69" max="69" width="23.28515625" bestFit="1" customWidth="1"/>
    <col min="70" max="71" width="22.85546875" bestFit="1" customWidth="1"/>
    <col min="72" max="74" width="28.42578125" bestFit="1" customWidth="1"/>
    <col min="75" max="76" width="29.28515625" bestFit="1" customWidth="1"/>
    <col min="77" max="77" width="29.85546875" bestFit="1" customWidth="1"/>
    <col min="78" max="78" width="26.7109375" bestFit="1" customWidth="1"/>
    <col min="79" max="79" width="29.28515625" bestFit="1" customWidth="1"/>
    <col min="80" max="82" width="35" bestFit="1" customWidth="1"/>
    <col min="83" max="84" width="35.85546875" bestFit="1" customWidth="1"/>
    <col min="85" max="85" width="19.42578125" bestFit="1" customWidth="1"/>
    <col min="86" max="86" width="16.28515625" bestFit="1" customWidth="1"/>
    <col min="87" max="87" width="19" bestFit="1" customWidth="1"/>
    <col min="88" max="90" width="24.5703125" bestFit="1" customWidth="1"/>
    <col min="91" max="93" width="25.5703125" bestFit="1" customWidth="1"/>
    <col min="94" max="95" width="26.140625" bestFit="1" customWidth="1"/>
    <col min="96" max="96" width="23" bestFit="1" customWidth="1"/>
    <col min="97" max="100" width="32.28515625" bestFit="1" customWidth="1"/>
    <col min="101" max="102" width="25.7109375" bestFit="1" customWidth="1"/>
    <col min="103" max="103" width="31.28515625" bestFit="1" customWidth="1"/>
    <col min="104" max="106" width="32.140625" bestFit="1" customWidth="1"/>
    <col min="107" max="107" width="16.42578125" bestFit="1" customWidth="1"/>
    <col min="108" max="108" width="13.42578125" bestFit="1" customWidth="1"/>
    <col min="109" max="110" width="22.7109375" bestFit="1" customWidth="1"/>
    <col min="111" max="112" width="16" bestFit="1" customWidth="1"/>
    <col min="113" max="116" width="21.7109375" bestFit="1" customWidth="1"/>
    <col min="117" max="119" width="22.5703125" bestFit="1" customWidth="1"/>
    <col min="120" max="120" width="20.42578125" bestFit="1" customWidth="1"/>
    <col min="121" max="121" width="17.42578125" bestFit="1" customWidth="1"/>
    <col min="122" max="123" width="20" bestFit="1" customWidth="1"/>
    <col min="124" max="126" width="25.7109375" bestFit="1" customWidth="1"/>
    <col min="127" max="129" width="26.5703125" bestFit="1" customWidth="1"/>
    <col min="130" max="130" width="24" bestFit="1" customWidth="1"/>
    <col min="131" max="131" width="20.85546875" bestFit="1" customWidth="1"/>
    <col min="132" max="133" width="23.5703125" bestFit="1" customWidth="1"/>
    <col min="134" max="136" width="29.140625" bestFit="1" customWidth="1"/>
    <col min="137" max="139" width="30.140625" bestFit="1" customWidth="1"/>
    <col min="140" max="140" width="19.7109375" bestFit="1" customWidth="1"/>
    <col min="141" max="141" width="16.5703125" bestFit="1" customWidth="1"/>
    <col min="142" max="143" width="19.28515625" bestFit="1" customWidth="1"/>
    <col min="144" max="146" width="24.85546875" bestFit="1" customWidth="1"/>
    <col min="147" max="149" width="25.85546875" bestFit="1" customWidth="1"/>
    <col min="150" max="150" width="20.5703125" bestFit="1" customWidth="1"/>
    <col min="151" max="151" width="17.5703125" bestFit="1" customWidth="1"/>
    <col min="152" max="153" width="20.140625" bestFit="1" customWidth="1"/>
    <col min="154" max="155" width="25.85546875" bestFit="1" customWidth="1"/>
    <col min="156" max="157" width="26.7109375" bestFit="1" customWidth="1"/>
    <col min="158" max="158" width="18.7109375" bestFit="1" customWidth="1"/>
    <col min="159" max="159" width="15.5703125" bestFit="1" customWidth="1"/>
    <col min="160" max="160" width="18.28515625" bestFit="1" customWidth="1"/>
    <col min="161" max="163" width="23.85546875" bestFit="1" customWidth="1"/>
    <col min="164" max="166" width="24.7109375" bestFit="1" customWidth="1"/>
    <col min="167" max="167" width="25.140625" bestFit="1" customWidth="1"/>
    <col min="168" max="168" width="22.140625" bestFit="1" customWidth="1"/>
    <col min="169" max="169" width="31.42578125" bestFit="1" customWidth="1"/>
    <col min="170" max="172" width="24.7109375" bestFit="1" customWidth="1"/>
    <col min="173" max="175" width="30.42578125" bestFit="1" customWidth="1"/>
    <col min="176" max="178" width="31.28515625" bestFit="1" customWidth="1"/>
    <col min="179" max="179" width="22.5703125" bestFit="1" customWidth="1"/>
    <col min="180" max="180" width="19.42578125" bestFit="1" customWidth="1"/>
    <col min="181" max="181" width="22.140625" bestFit="1" customWidth="1"/>
    <col min="182" max="184" width="27.7109375" bestFit="1" customWidth="1"/>
    <col min="185" max="188" width="28.5703125" bestFit="1" customWidth="1"/>
    <col min="189" max="189" width="21.7109375" bestFit="1" customWidth="1"/>
    <col min="190" max="190" width="18.5703125" bestFit="1" customWidth="1"/>
    <col min="191" max="192" width="21.140625" bestFit="1" customWidth="1"/>
    <col min="193" max="195" width="26.85546875" bestFit="1" customWidth="1"/>
    <col min="196" max="198" width="27.7109375" bestFit="1" customWidth="1"/>
    <col min="199" max="199" width="23.7109375" bestFit="1" customWidth="1"/>
    <col min="200" max="200" width="20.5703125" bestFit="1" customWidth="1"/>
    <col min="201" max="202" width="23.28515625" bestFit="1" customWidth="1"/>
    <col min="203" max="205" width="28.85546875" bestFit="1" customWidth="1"/>
    <col min="206" max="208" width="29.85546875" bestFit="1" customWidth="1"/>
    <col min="209" max="211" width="21.5703125" bestFit="1" customWidth="1"/>
    <col min="212" max="212" width="18.42578125" bestFit="1" customWidth="1"/>
    <col min="213" max="216" width="27.7109375" bestFit="1" customWidth="1"/>
    <col min="217" max="217" width="21" bestFit="1" customWidth="1"/>
    <col min="218" max="218" width="26.7109375" bestFit="1" customWidth="1"/>
    <col min="219" max="224" width="27.5703125" bestFit="1" customWidth="1"/>
    <col min="225" max="227" width="23.85546875" bestFit="1" customWidth="1"/>
    <col min="228" max="228" width="20.7109375" bestFit="1" customWidth="1"/>
    <col min="229" max="230" width="30.140625" bestFit="1" customWidth="1"/>
    <col min="231" max="232" width="23.42578125" bestFit="1" customWidth="1"/>
    <col min="233" max="233" width="29" bestFit="1" customWidth="1"/>
    <col min="234" max="238" width="30" bestFit="1" customWidth="1"/>
    <col min="239" max="239" width="23.42578125" bestFit="1" customWidth="1"/>
    <col min="240" max="240" width="20.28515625" bestFit="1" customWidth="1"/>
    <col min="241" max="242" width="23" bestFit="1" customWidth="1"/>
    <col min="243" max="245" width="28.5703125" bestFit="1" customWidth="1"/>
    <col min="246" max="247" width="29.42578125" bestFit="1" customWidth="1"/>
    <col min="248" max="248" width="11" bestFit="1" customWidth="1"/>
  </cols>
  <sheetData>
    <row r="1" spans="1:13" ht="18" customHeight="1" thickBot="1" x14ac:dyDescent="0.3">
      <c r="A1" s="6"/>
      <c r="B1" s="59" t="s">
        <v>132</v>
      </c>
      <c r="C1" s="6"/>
      <c r="D1" s="6"/>
      <c r="E1" s="59" t="s">
        <v>48</v>
      </c>
      <c r="F1" s="6"/>
      <c r="G1" s="59" t="s">
        <v>133</v>
      </c>
      <c r="H1" s="6"/>
      <c r="I1" s="6"/>
      <c r="J1" s="6"/>
      <c r="K1" s="6"/>
      <c r="L1" s="6"/>
      <c r="M1" s="6"/>
    </row>
    <row r="2" spans="1:13" ht="9" customHeight="1" x14ac:dyDescent="0.25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x14ac:dyDescent="0.2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3" x14ac:dyDescent="0.2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3" x14ac:dyDescent="0.2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3" x14ac:dyDescent="0.2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</row>
    <row r="9" spans="1:13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</row>
    <row r="10" spans="1:13" x14ac:dyDescent="0.2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</row>
    <row r="11" spans="1:13" x14ac:dyDescent="0.2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</row>
    <row r="12" spans="1:13" x14ac:dyDescent="0.2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</row>
    <row r="13" spans="1:13" x14ac:dyDescent="0.2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</row>
    <row r="14" spans="1:13" x14ac:dyDescent="0.2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</row>
    <row r="15" spans="1:13" x14ac:dyDescent="0.2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</row>
    <row r="16" spans="1:13" x14ac:dyDescent="0.2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ht="18" customHeight="1" x14ac:dyDescent="0.25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</row>
    <row r="18" spans="1:13" ht="3" customHeight="1" x14ac:dyDescent="0.2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</row>
    <row r="19" spans="1:13" ht="15.75" thickBot="1" x14ac:dyDescent="0.3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22"/>
      <c r="L19" s="15"/>
      <c r="M19" s="22"/>
    </row>
    <row r="20" spans="1:13" ht="18.75" x14ac:dyDescent="0.25">
      <c r="A20" s="23"/>
      <c r="B20" s="24">
        <f>GETPIVOTDATA("[Measures].[Продажи_грн]",Параметры!$E$2)</f>
        <v>96695532.491366148</v>
      </c>
      <c r="C20" s="25"/>
      <c r="D20" s="24">
        <f>GETPIVOTDATA("[Measures].[Продажи_шт]",Параметры!$E$2)</f>
        <v>6300455</v>
      </c>
      <c r="E20" s="25"/>
      <c r="F20" s="26">
        <f>GETPIVOTDATA("[Measures].[Скидка]",Параметры!$E$2)</f>
        <v>0.31780135001592236</v>
      </c>
      <c r="G20" s="25"/>
      <c r="H20" s="26">
        <f>GETPIVOTDATA("[Measures].[Наценка]",Параметры!$E$2)</f>
        <v>0.4454109696151311</v>
      </c>
      <c r="I20" s="25"/>
      <c r="J20" s="24">
        <f>GETPIVOTDATA("[Measures].[Маржа]",Параметры!$E$2)</f>
        <v>29797235.381366201</v>
      </c>
      <c r="K20" s="25"/>
      <c r="L20" s="27">
        <f>GETPIVOTDATA("[Measures].[ДебЗадолжДень]",Параметры!$E$2)</f>
        <v>16.11938280539664</v>
      </c>
      <c r="M20" s="23"/>
    </row>
    <row r="21" spans="1:13" ht="18.75" x14ac:dyDescent="0.3">
      <c r="A21" s="28"/>
      <c r="B21" s="29" t="s">
        <v>23</v>
      </c>
      <c r="C21" s="29"/>
      <c r="D21" s="29" t="s">
        <v>24</v>
      </c>
      <c r="E21" s="28"/>
      <c r="F21" s="29" t="s">
        <v>25</v>
      </c>
      <c r="G21" s="30"/>
      <c r="H21" s="31" t="s">
        <v>26</v>
      </c>
      <c r="I21" s="31"/>
      <c r="J21" s="31" t="s">
        <v>27</v>
      </c>
      <c r="K21" s="28"/>
      <c r="L21" s="32" t="s">
        <v>28</v>
      </c>
      <c r="M21" s="28"/>
    </row>
    <row r="22" spans="1:13" x14ac:dyDescent="0.2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</row>
    <row r="23" spans="1:13" ht="3" customHeight="1" x14ac:dyDescent="0.2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</row>
    <row r="24" spans="1:13" x14ac:dyDescent="0.2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</row>
    <row r="25" spans="1:13" ht="17.25" customHeight="1" x14ac:dyDescent="0.35">
      <c r="A25" s="33" t="s">
        <v>29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</row>
    <row r="26" spans="1:13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</row>
    <row r="27" spans="1:13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</row>
    <row r="28" spans="1:13" x14ac:dyDescent="0.2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3" x14ac:dyDescent="0.2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3" x14ac:dyDescent="0.2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x14ac:dyDescent="0.2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</row>
    <row r="33" spans="1:13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1:13" x14ac:dyDescent="0.2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  <row r="36" spans="1:13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</row>
    <row r="37" spans="1:13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38" spans="1:13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</row>
    <row r="39" spans="1:13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</row>
    <row r="40" spans="1:13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</row>
    <row r="41" spans="1:13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</row>
    <row r="42" spans="1:13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</row>
    <row r="43" spans="1:13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</row>
    <row r="44" spans="1:13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</row>
    <row r="45" spans="1:13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</row>
    <row r="46" spans="1:13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</row>
    <row r="47" spans="1:13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</row>
    <row r="48" spans="1:13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</row>
    <row r="49" spans="1:13" ht="3" customHeight="1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</row>
    <row r="50" spans="1:13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</row>
    <row r="51" spans="1:13" ht="21" x14ac:dyDescent="0.35">
      <c r="A51" s="33" t="s">
        <v>34</v>
      </c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</row>
    <row r="52" spans="1:13" ht="23.25" x14ac:dyDescent="0.35">
      <c r="A52" s="15"/>
      <c r="B52" s="15"/>
      <c r="C52" s="15"/>
      <c r="D52" s="15"/>
      <c r="E52" s="15"/>
      <c r="F52" s="15"/>
      <c r="G52" s="15"/>
      <c r="H52" s="15"/>
      <c r="I52" s="15"/>
      <c r="J52" s="34" t="s">
        <v>26</v>
      </c>
      <c r="K52" s="22"/>
      <c r="L52" s="35" t="s">
        <v>35</v>
      </c>
      <c r="M52" s="22"/>
    </row>
    <row r="53" spans="1:13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</row>
    <row r="54" spans="1:13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</row>
    <row r="55" spans="1:13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</row>
    <row r="56" spans="1:13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</row>
    <row r="57" spans="1:13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</row>
    <row r="58" spans="1:13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</row>
    <row r="59" spans="1:13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</row>
    <row r="60" spans="1:13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</row>
    <row r="61" spans="1:13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</row>
    <row r="62" spans="1:13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</row>
    <row r="63" spans="1:13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</row>
    <row r="64" spans="1:13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</row>
    <row r="65" spans="1:13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</row>
    <row r="66" spans="1:13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</row>
    <row r="67" spans="1:13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</row>
    <row r="68" spans="1:13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</row>
    <row r="69" spans="1:13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</row>
    <row r="70" spans="1:13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</row>
    <row r="71" spans="1:13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</row>
    <row r="72" spans="1:13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</row>
    <row r="73" spans="1:13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</row>
    <row r="74" spans="1:13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</row>
    <row r="75" spans="1:13" ht="3" customHeight="1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</row>
    <row r="76" spans="1:13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</row>
    <row r="77" spans="1:13" ht="21" x14ac:dyDescent="0.35">
      <c r="A77" s="33" t="s">
        <v>36</v>
      </c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</row>
    <row r="78" spans="1:13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</row>
    <row r="79" spans="1:13" x14ac:dyDescent="0.25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</row>
    <row r="80" spans="1:13" ht="18.75" x14ac:dyDescent="0.3">
      <c r="A80" s="37" t="s">
        <v>37</v>
      </c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</row>
    <row r="81" spans="1:13" ht="12" customHeight="1" x14ac:dyDescent="0.3">
      <c r="A81" s="38"/>
      <c r="B81" s="38"/>
      <c r="C81" s="38"/>
      <c r="D81" s="38"/>
      <c r="E81" s="38"/>
      <c r="F81" s="38"/>
      <c r="G81" s="38"/>
      <c r="H81" s="38"/>
      <c r="I81" s="39"/>
      <c r="J81" s="39"/>
      <c r="K81" s="39"/>
      <c r="L81" s="39"/>
      <c r="M81" s="39"/>
    </row>
    <row r="82" spans="1:13" ht="15.75" x14ac:dyDescent="0.25">
      <c r="A82" s="40" t="s">
        <v>48</v>
      </c>
      <c r="B82" s="40"/>
      <c r="C82" s="41"/>
      <c r="D82" s="21"/>
      <c r="E82" s="40" t="s">
        <v>49</v>
      </c>
      <c r="F82" s="40"/>
      <c r="G82" s="21"/>
      <c r="H82" s="21"/>
      <c r="I82" s="42"/>
      <c r="J82" s="40" t="s">
        <v>50</v>
      </c>
      <c r="K82" s="40"/>
      <c r="L82" s="15"/>
      <c r="M82" s="15"/>
    </row>
    <row r="83" spans="1:13" ht="12" customHeight="1" x14ac:dyDescent="0.3">
      <c r="A83" s="43"/>
      <c r="B83" s="43"/>
      <c r="C83" s="22"/>
      <c r="D83" s="43"/>
      <c r="E83" s="43"/>
      <c r="F83" s="22"/>
      <c r="G83" s="15"/>
      <c r="H83" s="15"/>
      <c r="I83" s="15"/>
      <c r="J83" s="43"/>
      <c r="K83" s="43"/>
      <c r="L83" s="15"/>
      <c r="M83" s="15"/>
    </row>
    <row r="84" spans="1:13" x14ac:dyDescent="0.25">
      <c r="A84" s="15"/>
      <c r="B84" s="15" t="s">
        <v>30</v>
      </c>
      <c r="C84" s="15"/>
      <c r="D84" s="15"/>
      <c r="E84" s="15"/>
      <c r="F84" s="15" t="s">
        <v>30</v>
      </c>
      <c r="G84" s="15"/>
      <c r="H84" s="15"/>
      <c r="I84" s="15"/>
      <c r="J84" s="15"/>
      <c r="K84" s="15" t="s">
        <v>30</v>
      </c>
      <c r="L84" s="15"/>
      <c r="M84" s="15"/>
    </row>
    <row r="85" spans="1:13" x14ac:dyDescent="0.25">
      <c r="A85" s="44" t="s">
        <v>38</v>
      </c>
      <c r="B85" s="45">
        <v>12980225.063009966</v>
      </c>
      <c r="C85" s="15"/>
      <c r="D85" s="15"/>
      <c r="E85" s="44" t="s">
        <v>8</v>
      </c>
      <c r="F85" s="45">
        <v>3467323.9370100042</v>
      </c>
      <c r="G85" s="15"/>
      <c r="H85" s="15"/>
      <c r="I85" s="15"/>
      <c r="J85" s="44" t="s">
        <v>52</v>
      </c>
      <c r="K85" s="45">
        <v>6081464.1805099882</v>
      </c>
      <c r="L85" s="15"/>
      <c r="M85" s="15"/>
    </row>
    <row r="86" spans="1:13" x14ac:dyDescent="0.25">
      <c r="A86" s="44" t="s">
        <v>39</v>
      </c>
      <c r="B86" s="45">
        <v>11604830.244510021</v>
      </c>
      <c r="C86" s="15"/>
      <c r="D86" s="15"/>
      <c r="E86" s="44" t="s">
        <v>10</v>
      </c>
      <c r="F86" s="45">
        <v>6831826.4722899999</v>
      </c>
      <c r="G86" s="15"/>
      <c r="H86" s="15"/>
      <c r="I86" s="15"/>
      <c r="J86" s="44" t="s">
        <v>58</v>
      </c>
      <c r="K86" s="45">
        <v>7330110.2791899825</v>
      </c>
      <c r="L86" s="15"/>
      <c r="M86" s="15"/>
    </row>
    <row r="87" spans="1:13" x14ac:dyDescent="0.25">
      <c r="A87" s="44" t="s">
        <v>40</v>
      </c>
      <c r="B87" s="45">
        <v>11982732.626140025</v>
      </c>
      <c r="C87" s="15"/>
      <c r="D87" s="15"/>
      <c r="E87" s="44" t="s">
        <v>11</v>
      </c>
      <c r="F87" s="45">
        <v>2883653.095250003</v>
      </c>
      <c r="G87" s="15"/>
      <c r="H87" s="15"/>
      <c r="I87" s="15"/>
      <c r="J87" s="44" t="s">
        <v>59</v>
      </c>
      <c r="K87" s="45">
        <v>12872653.055749988</v>
      </c>
      <c r="L87" s="15"/>
      <c r="M87" s="15"/>
    </row>
    <row r="88" spans="1:13" x14ac:dyDescent="0.25">
      <c r="A88" s="44" t="s">
        <v>41</v>
      </c>
      <c r="B88" s="45">
        <v>9619480.3597800191</v>
      </c>
      <c r="C88" s="15"/>
      <c r="D88" s="15"/>
      <c r="E88" s="44" t="s">
        <v>12</v>
      </c>
      <c r="F88" s="45">
        <v>4916820.0777000003</v>
      </c>
      <c r="G88" s="15"/>
      <c r="H88" s="15"/>
      <c r="I88" s="15"/>
      <c r="J88" s="44" t="s">
        <v>60</v>
      </c>
      <c r="K88" s="45">
        <v>43036161.033715025</v>
      </c>
      <c r="L88" s="15"/>
      <c r="M88" s="15"/>
    </row>
    <row r="89" spans="1:13" x14ac:dyDescent="0.25">
      <c r="A89" s="44" t="s">
        <v>47</v>
      </c>
      <c r="B89" s="45">
        <v>7896988.642711008</v>
      </c>
      <c r="C89" s="15"/>
      <c r="D89" s="15"/>
      <c r="E89" s="44" t="s">
        <v>15</v>
      </c>
      <c r="F89" s="45">
        <v>2872286.3458900023</v>
      </c>
      <c r="G89" s="15"/>
      <c r="H89" s="15"/>
      <c r="I89" s="15"/>
      <c r="J89" s="44" t="s">
        <v>63</v>
      </c>
      <c r="K89" s="45">
        <v>5675078.0017279927</v>
      </c>
      <c r="L89" s="15"/>
      <c r="M89" s="15"/>
    </row>
    <row r="90" spans="1:13" x14ac:dyDescent="0.25">
      <c r="A90" s="44" t="s">
        <v>51</v>
      </c>
      <c r="B90" s="45">
        <v>54084256.936151035</v>
      </c>
      <c r="C90" s="15"/>
      <c r="D90" s="15"/>
      <c r="E90" s="44" t="s">
        <v>51</v>
      </c>
      <c r="F90" s="45">
        <v>20971909.928140014</v>
      </c>
      <c r="G90" s="15"/>
      <c r="H90" s="15"/>
      <c r="I90" s="15"/>
      <c r="J90" s="44" t="s">
        <v>51</v>
      </c>
      <c r="K90" s="45">
        <v>74995466.550893053</v>
      </c>
      <c r="L90" s="15"/>
      <c r="M90" s="15"/>
    </row>
    <row r="91" spans="1:13" x14ac:dyDescent="0.2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</row>
    <row r="92" spans="1:13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</row>
    <row r="93" spans="1:13" ht="18.75" x14ac:dyDescent="0.3">
      <c r="A93" s="46" t="s">
        <v>26</v>
      </c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</row>
    <row r="94" spans="1:13" x14ac:dyDescent="0.2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</row>
    <row r="95" spans="1:13" ht="15.75" x14ac:dyDescent="0.25">
      <c r="A95" s="47" t="s">
        <v>48</v>
      </c>
      <c r="B95" s="47"/>
      <c r="C95" s="48"/>
      <c r="D95" s="49"/>
      <c r="E95" s="47" t="s">
        <v>49</v>
      </c>
      <c r="F95" s="47"/>
      <c r="G95" s="49"/>
      <c r="H95" s="49"/>
      <c r="I95" s="50"/>
      <c r="J95" s="47" t="s">
        <v>50</v>
      </c>
      <c r="K95" s="47"/>
      <c r="L95" s="15"/>
      <c r="M95" s="15"/>
    </row>
    <row r="96" spans="1:13" x14ac:dyDescent="0.2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</row>
    <row r="97" spans="1:13" x14ac:dyDescent="0.25">
      <c r="A97" s="15"/>
      <c r="B97" s="15" t="s">
        <v>32</v>
      </c>
      <c r="C97" s="15"/>
      <c r="D97" s="15"/>
      <c r="E97" s="15" t="s">
        <v>5</v>
      </c>
      <c r="F97" s="15" t="s">
        <v>32</v>
      </c>
      <c r="G97" s="15"/>
      <c r="H97" s="15"/>
      <c r="I97" s="15"/>
      <c r="J97" s="15" t="s">
        <v>5</v>
      </c>
      <c r="K97" s="15" t="s">
        <v>32</v>
      </c>
      <c r="L97" s="15"/>
      <c r="M97" s="15"/>
    </row>
    <row r="98" spans="1:13" x14ac:dyDescent="0.25">
      <c r="A98" s="44" t="s">
        <v>39</v>
      </c>
      <c r="B98" s="51">
        <v>0.51011570578325616</v>
      </c>
      <c r="C98" s="15"/>
      <c r="D98" s="15"/>
      <c r="E98" s="44" t="s">
        <v>7</v>
      </c>
      <c r="F98" s="51">
        <v>0.67650419727177369</v>
      </c>
      <c r="G98" s="15"/>
      <c r="H98" s="15"/>
      <c r="I98" s="15"/>
      <c r="J98" s="44" t="s">
        <v>62</v>
      </c>
      <c r="K98" s="51">
        <v>0.6730765151170931</v>
      </c>
      <c r="L98" s="15"/>
      <c r="M98" s="15"/>
    </row>
    <row r="99" spans="1:13" x14ac:dyDescent="0.25">
      <c r="A99" s="44" t="s">
        <v>38</v>
      </c>
      <c r="B99" s="51">
        <v>0.50011403477432137</v>
      </c>
      <c r="C99" s="15"/>
      <c r="D99" s="15"/>
      <c r="E99" s="44" t="s">
        <v>14</v>
      </c>
      <c r="F99" s="51">
        <v>0.66352055384067354</v>
      </c>
      <c r="G99" s="15"/>
      <c r="H99" s="15"/>
      <c r="I99" s="15"/>
      <c r="J99" s="44" t="s">
        <v>61</v>
      </c>
      <c r="K99" s="51">
        <v>0.65419984954682453</v>
      </c>
      <c r="L99" s="15"/>
      <c r="M99" s="15"/>
    </row>
    <row r="100" spans="1:13" x14ac:dyDescent="0.25">
      <c r="A100" s="44" t="s">
        <v>40</v>
      </c>
      <c r="B100" s="51">
        <v>0.47532127298238847</v>
      </c>
      <c r="C100" s="15"/>
      <c r="D100" s="15"/>
      <c r="E100" s="44" t="s">
        <v>16</v>
      </c>
      <c r="F100" s="51">
        <v>0.64831048441092276</v>
      </c>
      <c r="G100" s="15"/>
      <c r="H100" s="15"/>
      <c r="I100" s="15"/>
      <c r="J100" s="44" t="s">
        <v>53</v>
      </c>
      <c r="K100" s="51">
        <v>0.55730595295501895</v>
      </c>
      <c r="L100" s="15"/>
      <c r="M100" s="15"/>
    </row>
    <row r="101" spans="1:13" x14ac:dyDescent="0.25">
      <c r="A101" s="44" t="s">
        <v>42</v>
      </c>
      <c r="B101" s="51">
        <v>0.47079054456356451</v>
      </c>
      <c r="C101" s="15"/>
      <c r="D101" s="15"/>
      <c r="E101" s="44" t="s">
        <v>9</v>
      </c>
      <c r="F101" s="51">
        <v>0.64677761839043024</v>
      </c>
      <c r="G101" s="15"/>
      <c r="H101" s="15"/>
      <c r="I101" s="15"/>
      <c r="J101" s="44" t="s">
        <v>54</v>
      </c>
      <c r="K101" s="51">
        <v>0.53263788214983254</v>
      </c>
      <c r="L101" s="15"/>
      <c r="M101" s="15"/>
    </row>
    <row r="102" spans="1:13" x14ac:dyDescent="0.25">
      <c r="A102" s="44" t="s">
        <v>44</v>
      </c>
      <c r="B102" s="51">
        <v>0.45603434367348322</v>
      </c>
      <c r="C102" s="15"/>
      <c r="D102" s="15"/>
      <c r="E102" s="44" t="s">
        <v>13</v>
      </c>
      <c r="F102" s="51">
        <v>0.62916133104448613</v>
      </c>
      <c r="G102" s="15"/>
      <c r="H102" s="15"/>
      <c r="I102" s="15"/>
      <c r="J102" s="44" t="s">
        <v>52</v>
      </c>
      <c r="K102" s="51">
        <v>0.52225734331856011</v>
      </c>
      <c r="L102" s="15"/>
      <c r="M102" s="15"/>
    </row>
    <row r="103" spans="1:13" x14ac:dyDescent="0.25">
      <c r="A103" s="44" t="s">
        <v>51</v>
      </c>
      <c r="B103" s="51">
        <v>0.48737363270037631</v>
      </c>
      <c r="C103" s="15"/>
      <c r="D103" s="15"/>
      <c r="E103" s="44" t="s">
        <v>51</v>
      </c>
      <c r="F103" s="51">
        <v>0.64432954720056257</v>
      </c>
      <c r="G103" s="15"/>
      <c r="H103" s="15"/>
      <c r="I103" s="15"/>
      <c r="J103" s="44" t="s">
        <v>51</v>
      </c>
      <c r="K103" s="51">
        <v>0.55451208322892354</v>
      </c>
      <c r="L103" s="15"/>
      <c r="M103" s="15"/>
    </row>
    <row r="104" spans="1:13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</row>
    <row r="105" spans="1:13" ht="18.75" x14ac:dyDescent="0.3">
      <c r="A105" s="52" t="s">
        <v>64</v>
      </c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</row>
    <row r="106" spans="1:13" x14ac:dyDescent="0.2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</row>
    <row r="107" spans="1:13" ht="15.75" x14ac:dyDescent="0.25">
      <c r="A107" s="53" t="s">
        <v>48</v>
      </c>
      <c r="B107" s="53"/>
      <c r="C107" s="54"/>
      <c r="D107" s="55"/>
      <c r="E107" s="53" t="s">
        <v>49</v>
      </c>
      <c r="F107" s="53"/>
      <c r="G107" s="55"/>
      <c r="H107" s="55"/>
      <c r="I107" s="56"/>
      <c r="J107" s="53" t="s">
        <v>50</v>
      </c>
      <c r="K107" s="53"/>
      <c r="L107" s="15"/>
      <c r="M107" s="15"/>
    </row>
    <row r="108" spans="1:13" x14ac:dyDescent="0.2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</row>
    <row r="109" spans="1:13" x14ac:dyDescent="0.25">
      <c r="A109" s="15"/>
      <c r="B109" s="15" t="s">
        <v>6</v>
      </c>
      <c r="C109" s="15"/>
      <c r="D109" s="15"/>
      <c r="E109" s="15"/>
      <c r="F109" s="15" t="s">
        <v>6</v>
      </c>
      <c r="G109" s="15"/>
      <c r="H109" s="15"/>
      <c r="I109" s="15"/>
      <c r="J109" s="15"/>
      <c r="K109" s="15" t="s">
        <v>6</v>
      </c>
      <c r="L109" s="15"/>
      <c r="M109" s="15"/>
    </row>
    <row r="110" spans="1:13" x14ac:dyDescent="0.25">
      <c r="A110" s="44" t="s">
        <v>41</v>
      </c>
      <c r="B110" s="45">
        <v>10.883110041756355</v>
      </c>
      <c r="C110" s="15"/>
      <c r="D110" s="15"/>
      <c r="E110" s="44" t="s">
        <v>19</v>
      </c>
      <c r="F110" s="45">
        <v>0</v>
      </c>
      <c r="G110" s="15"/>
      <c r="H110" s="15"/>
      <c r="I110" s="15"/>
      <c r="J110" s="44" t="s">
        <v>60</v>
      </c>
      <c r="K110" s="45">
        <v>14.415747676978036</v>
      </c>
      <c r="L110" s="15"/>
      <c r="M110" s="15"/>
    </row>
    <row r="111" spans="1:13" x14ac:dyDescent="0.25">
      <c r="A111" s="44" t="s">
        <v>45</v>
      </c>
      <c r="B111" s="45">
        <v>13.039319859743186</v>
      </c>
      <c r="C111" s="15"/>
      <c r="D111" s="15"/>
      <c r="E111" s="44" t="s">
        <v>17</v>
      </c>
      <c r="F111" s="45">
        <v>0</v>
      </c>
      <c r="G111" s="15"/>
      <c r="H111" s="15"/>
      <c r="I111" s="15"/>
      <c r="J111" s="44" t="s">
        <v>57</v>
      </c>
      <c r="K111" s="45">
        <v>16.029314473810615</v>
      </c>
      <c r="L111" s="15"/>
      <c r="M111" s="15"/>
    </row>
    <row r="112" spans="1:13" x14ac:dyDescent="0.25">
      <c r="A112" s="44" t="s">
        <v>46</v>
      </c>
      <c r="B112" s="45">
        <v>13.145683328467888</v>
      </c>
      <c r="C112" s="15"/>
      <c r="D112" s="15"/>
      <c r="E112" s="44" t="s">
        <v>20</v>
      </c>
      <c r="F112" s="45">
        <v>0</v>
      </c>
      <c r="G112" s="15"/>
      <c r="H112" s="15"/>
      <c r="I112" s="15"/>
      <c r="J112" s="44" t="s">
        <v>55</v>
      </c>
      <c r="K112" s="45">
        <v>16.155921763606354</v>
      </c>
      <c r="L112" s="15"/>
      <c r="M112" s="15"/>
    </row>
    <row r="113" spans="1:13" x14ac:dyDescent="0.25">
      <c r="A113" s="44" t="s">
        <v>43</v>
      </c>
      <c r="B113" s="45">
        <v>14.154765217864338</v>
      </c>
      <c r="C113" s="15"/>
      <c r="D113" s="15"/>
      <c r="E113" s="44" t="s">
        <v>18</v>
      </c>
      <c r="F113" s="45">
        <v>0</v>
      </c>
      <c r="G113" s="15"/>
      <c r="H113" s="15"/>
      <c r="I113" s="15"/>
      <c r="J113" s="44" t="s">
        <v>56</v>
      </c>
      <c r="K113" s="45">
        <v>16.560654784946681</v>
      </c>
      <c r="L113" s="15"/>
      <c r="M113" s="15"/>
    </row>
    <row r="114" spans="1:13" x14ac:dyDescent="0.25">
      <c r="A114" s="44" t="s">
        <v>40</v>
      </c>
      <c r="B114" s="45">
        <v>15.501540808378651</v>
      </c>
      <c r="C114" s="15"/>
      <c r="D114" s="15"/>
      <c r="E114" s="44" t="s">
        <v>21</v>
      </c>
      <c r="F114" s="45">
        <v>0</v>
      </c>
      <c r="G114" s="15"/>
      <c r="H114" s="15"/>
      <c r="I114" s="15"/>
      <c r="J114" s="44" t="s">
        <v>59</v>
      </c>
      <c r="K114" s="45">
        <v>16.62898007070763</v>
      </c>
      <c r="L114" s="15"/>
      <c r="M114" s="15"/>
    </row>
    <row r="115" spans="1:13" x14ac:dyDescent="0.25">
      <c r="A115" s="44" t="s">
        <v>51</v>
      </c>
      <c r="B115" s="45">
        <v>13.435843230797813</v>
      </c>
      <c r="C115" s="15"/>
      <c r="D115" s="15"/>
      <c r="E115" s="44" t="s">
        <v>51</v>
      </c>
      <c r="F115" s="45">
        <v>0</v>
      </c>
      <c r="G115" s="15"/>
      <c r="H115" s="15"/>
      <c r="I115" s="15"/>
      <c r="J115" s="44" t="s">
        <v>51</v>
      </c>
      <c r="K115" s="45">
        <v>15.068738151073367</v>
      </c>
      <c r="L115" s="15"/>
      <c r="M115" s="15"/>
    </row>
    <row r="116" spans="1:13" x14ac:dyDescent="0.2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</row>
  </sheetData>
  <mergeCells count="15">
    <mergeCell ref="A105:M105"/>
    <mergeCell ref="A107:B107"/>
    <mergeCell ref="E107:F107"/>
    <mergeCell ref="J107:K107"/>
    <mergeCell ref="A93:M93"/>
    <mergeCell ref="E82:F82"/>
    <mergeCell ref="A95:B95"/>
    <mergeCell ref="E95:F95"/>
    <mergeCell ref="J95:K95"/>
    <mergeCell ref="A25:M25"/>
    <mergeCell ref="A51:M51"/>
    <mergeCell ref="A77:M77"/>
    <mergeCell ref="A82:B82"/>
    <mergeCell ref="J82:K82"/>
    <mergeCell ref="A80:M80"/>
  </mergeCells>
  <hyperlinks>
    <hyperlink ref="B1" location="АнализИзм!A1" display="АНАЛИЗ ИЗМЕНЕНИЙ" xr:uid="{A471B207-5782-4A6A-A139-7A411433B7D5}"/>
    <hyperlink ref="E1" location="Менеджеры!A1" display="МЕНЕДЖЕРЫ" xr:uid="{C6866E93-8B47-4BC2-B917-4B14A58C0916}"/>
    <hyperlink ref="G1" location="Корреляция!A1" display="КОРРЕЛЯЦИЯ" xr:uid="{C64F2DA0-B558-433C-AAB6-5B6BD9B7EE48}"/>
  </hyperlinks>
  <pageMargins left="0.70866141732283472" right="0.70866141732283472" top="0.74803149606299213" bottom="0.74803149606299213" header="0.31496062992125984" footer="0.31496062992125984"/>
  <pageSetup paperSize="9" scale="37" fitToHeight="7" orientation="portrait" verticalDpi="0" r:id="rId10"/>
  <drawing r:id="rId11"/>
  <extLst>
    <ext xmlns:x14="http://schemas.microsoft.com/office/spreadsheetml/2009/9/main" uri="{A8765BA9-456A-4dab-B4F3-ACF838C121DE}">
      <x14:slicerList>
        <x14:slicer r:id="rId12"/>
      </x14:slicerList>
    </ext>
    <ext xmlns:x15="http://schemas.microsoft.com/office/spreadsheetml/2010/11/main" uri="{7E03D99C-DC04-49d9-9315-930204A7B6E9}">
      <x15:timelineRefs>
        <x15:timelineRef r:id="rId1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01F70-FF10-4CA5-95EA-B42F06F85E3B}">
  <sheetPr>
    <pageSetUpPr fitToPage="1"/>
  </sheetPr>
  <dimension ref="A1:O129"/>
  <sheetViews>
    <sheetView showGridLines="0" showRowColHeaders="0" zoomScale="80" zoomScaleNormal="80" zoomScaleSheetLayoutView="80" zoomScalePageLayoutView="70" workbookViewId="0">
      <pane ySplit="18" topLeftCell="A19" activePane="bottomLeft" state="frozen"/>
      <selection pane="bottomLeft"/>
    </sheetView>
  </sheetViews>
  <sheetFormatPr defaultRowHeight="15" x14ac:dyDescent="0.25"/>
  <cols>
    <col min="1" max="1" width="19.85546875" bestFit="1" customWidth="1"/>
    <col min="2" max="2" width="14.28515625" bestFit="1" customWidth="1"/>
    <col min="3" max="3" width="14.42578125" customWidth="1"/>
    <col min="4" max="4" width="16.5703125" customWidth="1"/>
    <col min="5" max="5" width="32.140625" bestFit="1" customWidth="1"/>
    <col min="6" max="6" width="17.28515625" bestFit="1" customWidth="1"/>
    <col min="7" max="7" width="11.7109375" customWidth="1"/>
    <col min="8" max="8" width="8.28515625" customWidth="1"/>
    <col min="9" max="9" width="7.5703125" customWidth="1"/>
    <col min="10" max="10" width="40.7109375" bestFit="1" customWidth="1"/>
    <col min="11" max="11" width="17.28515625" bestFit="1" customWidth="1"/>
    <col min="12" max="12" width="21.7109375" customWidth="1"/>
    <col min="13" max="13" width="8" customWidth="1"/>
    <col min="14" max="14" width="11.7109375" customWidth="1"/>
    <col min="15" max="17" width="27.140625" bestFit="1" customWidth="1"/>
    <col min="18" max="18" width="21.140625" bestFit="1" customWidth="1"/>
    <col min="19" max="19" width="18.140625" bestFit="1" customWidth="1"/>
    <col min="20" max="20" width="20.7109375" bestFit="1" customWidth="1"/>
    <col min="21" max="23" width="26.42578125" bestFit="1" customWidth="1"/>
    <col min="24" max="25" width="27.28515625" bestFit="1" customWidth="1"/>
    <col min="26" max="27" width="28.85546875" bestFit="1" customWidth="1"/>
    <col min="28" max="29" width="25.85546875" bestFit="1" customWidth="1"/>
    <col min="30" max="32" width="35.140625" bestFit="1" customWidth="1"/>
    <col min="33" max="37" width="28.42578125" bestFit="1" customWidth="1"/>
    <col min="38" max="40" width="34.140625" bestFit="1" customWidth="1"/>
    <col min="41" max="46" width="35" bestFit="1" customWidth="1"/>
    <col min="47" max="48" width="23.85546875" bestFit="1" customWidth="1"/>
    <col min="49" max="49" width="20.7109375" bestFit="1" customWidth="1"/>
    <col min="50" max="50" width="30.140625" bestFit="1" customWidth="1"/>
    <col min="51" max="52" width="23.42578125" bestFit="1" customWidth="1"/>
    <col min="53" max="56" width="29" bestFit="1" customWidth="1"/>
    <col min="57" max="59" width="30" bestFit="1" customWidth="1"/>
    <col min="60" max="60" width="23.28515625" bestFit="1" customWidth="1"/>
    <col min="61" max="61" width="20.140625" bestFit="1" customWidth="1"/>
    <col min="62" max="62" width="22.85546875" bestFit="1" customWidth="1"/>
    <col min="63" max="65" width="28.42578125" bestFit="1" customWidth="1"/>
    <col min="66" max="68" width="29.28515625" bestFit="1" customWidth="1"/>
    <col min="69" max="69" width="23.28515625" bestFit="1" customWidth="1"/>
    <col min="70" max="71" width="22.85546875" bestFit="1" customWidth="1"/>
    <col min="72" max="74" width="28.42578125" bestFit="1" customWidth="1"/>
    <col min="75" max="76" width="29.28515625" bestFit="1" customWidth="1"/>
    <col min="77" max="77" width="29.85546875" bestFit="1" customWidth="1"/>
    <col min="78" max="78" width="26.7109375" bestFit="1" customWidth="1"/>
    <col min="79" max="79" width="29.28515625" bestFit="1" customWidth="1"/>
    <col min="80" max="82" width="35" bestFit="1" customWidth="1"/>
    <col min="83" max="84" width="35.85546875" bestFit="1" customWidth="1"/>
    <col min="85" max="85" width="19.42578125" bestFit="1" customWidth="1"/>
    <col min="86" max="86" width="16.28515625" bestFit="1" customWidth="1"/>
    <col min="87" max="87" width="19" bestFit="1" customWidth="1"/>
    <col min="88" max="90" width="24.5703125" bestFit="1" customWidth="1"/>
    <col min="91" max="93" width="25.5703125" bestFit="1" customWidth="1"/>
    <col min="94" max="95" width="26.140625" bestFit="1" customWidth="1"/>
    <col min="96" max="96" width="23" bestFit="1" customWidth="1"/>
    <col min="97" max="100" width="32.28515625" bestFit="1" customWidth="1"/>
    <col min="101" max="102" width="25.7109375" bestFit="1" customWidth="1"/>
    <col min="103" max="103" width="31.28515625" bestFit="1" customWidth="1"/>
    <col min="104" max="106" width="32.140625" bestFit="1" customWidth="1"/>
    <col min="107" max="107" width="16.42578125" bestFit="1" customWidth="1"/>
    <col min="108" max="108" width="13.42578125" bestFit="1" customWidth="1"/>
    <col min="109" max="110" width="22.7109375" bestFit="1" customWidth="1"/>
    <col min="111" max="112" width="16" bestFit="1" customWidth="1"/>
    <col min="113" max="116" width="21.7109375" bestFit="1" customWidth="1"/>
    <col min="117" max="119" width="22.5703125" bestFit="1" customWidth="1"/>
    <col min="120" max="120" width="20.42578125" bestFit="1" customWidth="1"/>
    <col min="121" max="121" width="17.42578125" bestFit="1" customWidth="1"/>
    <col min="122" max="123" width="20" bestFit="1" customWidth="1"/>
    <col min="124" max="126" width="25.7109375" bestFit="1" customWidth="1"/>
    <col min="127" max="129" width="26.5703125" bestFit="1" customWidth="1"/>
    <col min="130" max="130" width="24" bestFit="1" customWidth="1"/>
    <col min="131" max="131" width="20.85546875" bestFit="1" customWidth="1"/>
    <col min="132" max="133" width="23.5703125" bestFit="1" customWidth="1"/>
    <col min="134" max="136" width="29.140625" bestFit="1" customWidth="1"/>
    <col min="137" max="139" width="30.140625" bestFit="1" customWidth="1"/>
    <col min="140" max="140" width="19.7109375" bestFit="1" customWidth="1"/>
    <col min="141" max="141" width="16.5703125" bestFit="1" customWidth="1"/>
    <col min="142" max="143" width="19.28515625" bestFit="1" customWidth="1"/>
    <col min="144" max="146" width="24.85546875" bestFit="1" customWidth="1"/>
    <col min="147" max="149" width="25.85546875" bestFit="1" customWidth="1"/>
    <col min="150" max="150" width="20.5703125" bestFit="1" customWidth="1"/>
    <col min="151" max="151" width="17.5703125" bestFit="1" customWidth="1"/>
    <col min="152" max="153" width="20.140625" bestFit="1" customWidth="1"/>
    <col min="154" max="155" width="25.85546875" bestFit="1" customWidth="1"/>
    <col min="156" max="157" width="26.7109375" bestFit="1" customWidth="1"/>
    <col min="158" max="158" width="18.7109375" bestFit="1" customWidth="1"/>
    <col min="159" max="159" width="15.5703125" bestFit="1" customWidth="1"/>
    <col min="160" max="160" width="18.28515625" bestFit="1" customWidth="1"/>
    <col min="161" max="163" width="23.85546875" bestFit="1" customWidth="1"/>
    <col min="164" max="166" width="24.7109375" bestFit="1" customWidth="1"/>
    <col min="167" max="167" width="25.140625" bestFit="1" customWidth="1"/>
    <col min="168" max="168" width="22.140625" bestFit="1" customWidth="1"/>
    <col min="169" max="169" width="31.42578125" bestFit="1" customWidth="1"/>
    <col min="170" max="172" width="24.7109375" bestFit="1" customWidth="1"/>
    <col min="173" max="175" width="30.42578125" bestFit="1" customWidth="1"/>
    <col min="176" max="178" width="31.28515625" bestFit="1" customWidth="1"/>
    <col min="179" max="179" width="22.5703125" bestFit="1" customWidth="1"/>
    <col min="180" max="180" width="19.42578125" bestFit="1" customWidth="1"/>
    <col min="181" max="181" width="22.140625" bestFit="1" customWidth="1"/>
    <col min="182" max="184" width="27.7109375" bestFit="1" customWidth="1"/>
    <col min="185" max="188" width="28.5703125" bestFit="1" customWidth="1"/>
    <col min="189" max="189" width="21.7109375" bestFit="1" customWidth="1"/>
    <col min="190" max="190" width="18.5703125" bestFit="1" customWidth="1"/>
    <col min="191" max="192" width="21.140625" bestFit="1" customWidth="1"/>
    <col min="193" max="195" width="26.85546875" bestFit="1" customWidth="1"/>
    <col min="196" max="198" width="27.7109375" bestFit="1" customWidth="1"/>
    <col min="199" max="199" width="23.7109375" bestFit="1" customWidth="1"/>
    <col min="200" max="200" width="20.5703125" bestFit="1" customWidth="1"/>
    <col min="201" max="202" width="23.28515625" bestFit="1" customWidth="1"/>
    <col min="203" max="205" width="28.85546875" bestFit="1" customWidth="1"/>
    <col min="206" max="208" width="29.85546875" bestFit="1" customWidth="1"/>
    <col min="209" max="211" width="21.5703125" bestFit="1" customWidth="1"/>
    <col min="212" max="212" width="18.42578125" bestFit="1" customWidth="1"/>
    <col min="213" max="216" width="27.7109375" bestFit="1" customWidth="1"/>
    <col min="217" max="217" width="21" bestFit="1" customWidth="1"/>
    <col min="218" max="218" width="26.7109375" bestFit="1" customWidth="1"/>
    <col min="219" max="224" width="27.5703125" bestFit="1" customWidth="1"/>
    <col min="225" max="227" width="23.85546875" bestFit="1" customWidth="1"/>
    <col min="228" max="228" width="20.7109375" bestFit="1" customWidth="1"/>
    <col min="229" max="230" width="30.140625" bestFit="1" customWidth="1"/>
    <col min="231" max="232" width="23.42578125" bestFit="1" customWidth="1"/>
    <col min="233" max="233" width="29" bestFit="1" customWidth="1"/>
    <col min="234" max="238" width="30" bestFit="1" customWidth="1"/>
    <col min="239" max="239" width="23.42578125" bestFit="1" customWidth="1"/>
    <col min="240" max="240" width="20.28515625" bestFit="1" customWidth="1"/>
    <col min="241" max="242" width="23" bestFit="1" customWidth="1"/>
    <col min="243" max="245" width="28.5703125" bestFit="1" customWidth="1"/>
    <col min="246" max="247" width="29.42578125" bestFit="1" customWidth="1"/>
    <col min="248" max="248" width="11" bestFit="1" customWidth="1"/>
  </cols>
  <sheetData>
    <row r="1" spans="1:13" ht="18" customHeight="1" thickBot="1" x14ac:dyDescent="0.3">
      <c r="A1" s="6"/>
      <c r="B1" s="59" t="s">
        <v>134</v>
      </c>
      <c r="C1" s="6"/>
      <c r="D1" s="6"/>
      <c r="E1" s="59" t="s">
        <v>48</v>
      </c>
      <c r="F1" s="6"/>
      <c r="G1" s="59" t="s">
        <v>133</v>
      </c>
      <c r="H1" s="6"/>
      <c r="I1" s="6"/>
      <c r="J1" s="6"/>
      <c r="K1" s="6"/>
      <c r="L1" s="6"/>
      <c r="M1" s="6"/>
    </row>
    <row r="2" spans="1:13" ht="9" customHeight="1" x14ac:dyDescent="0.25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x14ac:dyDescent="0.2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3" x14ac:dyDescent="0.2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3" x14ac:dyDescent="0.2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3" x14ac:dyDescent="0.2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</row>
    <row r="9" spans="1:13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</row>
    <row r="10" spans="1:13" x14ac:dyDescent="0.2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</row>
    <row r="11" spans="1:13" x14ac:dyDescent="0.2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</row>
    <row r="12" spans="1:13" x14ac:dyDescent="0.2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</row>
    <row r="13" spans="1:13" x14ac:dyDescent="0.2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</row>
    <row r="14" spans="1:13" x14ac:dyDescent="0.2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</row>
    <row r="15" spans="1:13" x14ac:dyDescent="0.2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</row>
    <row r="16" spans="1:13" x14ac:dyDescent="0.2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ht="18" customHeight="1" x14ac:dyDescent="0.25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</row>
    <row r="18" spans="1:13" ht="3" customHeight="1" x14ac:dyDescent="0.2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</row>
    <row r="19" spans="1:13" ht="15.75" thickBot="1" x14ac:dyDescent="0.3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22"/>
      <c r="L19" s="15"/>
      <c r="M19" s="22"/>
    </row>
    <row r="20" spans="1:13" ht="21" x14ac:dyDescent="0.35">
      <c r="A20" s="57"/>
      <c r="B20" s="26">
        <f>IF(GETPIVOTDATA("[Measures].[ПриростПродажГрн]",Параметры!$H$2)=0,"",GETPIVOTDATA("[Measures].[ПриростПродажГрн]",Параметры!$H$2))</f>
        <v>-8.4935373174085504E-2</v>
      </c>
      <c r="C20" s="25"/>
      <c r="D20" s="26">
        <f>IF(GETPIVOTDATA("[Measures].[ПриростПродажШТ]",Параметры!$H$2)=0,"",GETPIVOTDATA("[Measures].[ПриростПродажШТ]",Параметры!$H$2))</f>
        <v>-7.4150195934729046E-3</v>
      </c>
      <c r="E20" s="25"/>
      <c r="F20" s="26">
        <f>IF(GETPIVOTDATA("[Measures].[ПриростСкидка]",Параметры!$H$2)=0,"",GETPIVOTDATA("[Measures].[ПриростСкидка]",Параметры!$H$2))</f>
        <v>9.0303667180056196E-2</v>
      </c>
      <c r="G20" s="25"/>
      <c r="H20" s="26">
        <f>IF(GETPIVOTDATA("[Measures].[ПриростНаценка]",Параметры!$H$2)=0,"",GETPIVOTDATA("[Measures].[ПриростНаценка]",Параметры!$H$2))</f>
        <v>-3.531129785146131E-2</v>
      </c>
      <c r="I20" s="25"/>
      <c r="J20" s="26">
        <f>IF(GETPIVOTDATA("[Measures].[ПриростМаржа]",Параметры!$H$2)=0,"",GETPIVOTDATA("[Measures].[ПриростМаржа]",Параметры!$H$2))</f>
        <v>-0.13143825439345136</v>
      </c>
      <c r="K20" s="25"/>
      <c r="L20" s="26">
        <f>IF(GETPIVOTDATA("[Measures].[ПриростДебЗадДни]",Параметры!$H$2)=0,"",GETPIVOTDATA("[Measures].[ПриростДебЗадДни]",Параметры!$H$2))</f>
        <v>-0.21094599000160774</v>
      </c>
      <c r="M20" s="23"/>
    </row>
    <row r="21" spans="1:13" ht="18.75" x14ac:dyDescent="0.3">
      <c r="A21" s="28"/>
      <c r="B21" s="29" t="s">
        <v>23</v>
      </c>
      <c r="C21" s="29"/>
      <c r="D21" s="29" t="s">
        <v>24</v>
      </c>
      <c r="E21" s="28"/>
      <c r="F21" s="29" t="s">
        <v>25</v>
      </c>
      <c r="G21" s="30"/>
      <c r="H21" s="31" t="s">
        <v>26</v>
      </c>
      <c r="I21" s="31"/>
      <c r="J21" s="31" t="s">
        <v>27</v>
      </c>
      <c r="K21" s="28"/>
      <c r="L21" s="32" t="s">
        <v>28</v>
      </c>
      <c r="M21" s="28"/>
    </row>
    <row r="22" spans="1:13" ht="18.75" x14ac:dyDescent="0.3">
      <c r="A22" s="28"/>
      <c r="B22" s="29" t="s">
        <v>66</v>
      </c>
      <c r="C22" s="29"/>
      <c r="D22" s="29" t="s">
        <v>66</v>
      </c>
      <c r="E22" s="28"/>
      <c r="F22" s="29" t="s">
        <v>67</v>
      </c>
      <c r="G22" s="30"/>
      <c r="H22" s="31" t="s">
        <v>67</v>
      </c>
      <c r="I22" s="31"/>
      <c r="J22" s="31" t="s">
        <v>66</v>
      </c>
      <c r="K22" s="28"/>
      <c r="L22" s="32" t="s">
        <v>66</v>
      </c>
      <c r="M22" s="28"/>
    </row>
    <row r="23" spans="1:13" x14ac:dyDescent="0.2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</row>
    <row r="24" spans="1:13" ht="3" customHeight="1" x14ac:dyDescent="0.2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</row>
    <row r="25" spans="1:13" x14ac:dyDescent="0.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1:13" ht="21" x14ac:dyDescent="0.35">
      <c r="A26" s="33" t="s">
        <v>74</v>
      </c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</row>
    <row r="27" spans="1:13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</row>
    <row r="28" spans="1:13" x14ac:dyDescent="0.2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3" x14ac:dyDescent="0.2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3" x14ac:dyDescent="0.2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x14ac:dyDescent="0.2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</row>
    <row r="33" spans="1:13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1:13" x14ac:dyDescent="0.2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  <row r="36" spans="1:13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</row>
    <row r="37" spans="1:13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38" spans="1:13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</row>
    <row r="39" spans="1:13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</row>
    <row r="40" spans="1:13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</row>
    <row r="41" spans="1:13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</row>
    <row r="42" spans="1:13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</row>
    <row r="43" spans="1:13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</row>
    <row r="44" spans="1:13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</row>
    <row r="45" spans="1:13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</row>
    <row r="46" spans="1:13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</row>
    <row r="47" spans="1:13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</row>
    <row r="48" spans="1:13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</row>
    <row r="49" spans="1:13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</row>
    <row r="50" spans="1:13" ht="3" customHeight="1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</row>
    <row r="51" spans="1:13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</row>
    <row r="52" spans="1:13" ht="21" x14ac:dyDescent="0.35">
      <c r="A52" s="33" t="s">
        <v>75</v>
      </c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</row>
    <row r="53" spans="1:13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</row>
    <row r="54" spans="1:13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</row>
    <row r="55" spans="1:13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</row>
    <row r="56" spans="1:13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</row>
    <row r="57" spans="1:13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</row>
    <row r="58" spans="1:13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</row>
    <row r="59" spans="1:13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</row>
    <row r="60" spans="1:13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</row>
    <row r="61" spans="1:13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</row>
    <row r="62" spans="1:13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</row>
    <row r="63" spans="1:13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</row>
    <row r="64" spans="1:13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</row>
    <row r="65" spans="1:1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</row>
    <row r="66" spans="1:1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</row>
    <row r="67" spans="1:1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</row>
    <row r="68" spans="1:1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</row>
    <row r="69" spans="1:1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</row>
    <row r="70" spans="1:1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</row>
    <row r="71" spans="1:1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</row>
    <row r="72" spans="1:1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</row>
    <row r="73" spans="1:1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</row>
    <row r="74" spans="1:1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</row>
    <row r="75" spans="1:1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</row>
    <row r="76" spans="1:15" ht="3" customHeight="1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</row>
    <row r="77" spans="1:1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</row>
    <row r="78" spans="1:15" ht="21" x14ac:dyDescent="0.35">
      <c r="A78" s="33" t="s">
        <v>76</v>
      </c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8"/>
      <c r="O78" s="8"/>
    </row>
    <row r="79" spans="1:1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</row>
    <row r="80" spans="1:1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</row>
    <row r="81" spans="1:13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</row>
    <row r="82" spans="1:13" ht="12" customHeight="1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</row>
    <row r="83" spans="1:13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</row>
    <row r="84" spans="1:13" ht="12" customHeight="1" x14ac:dyDescent="0.2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</row>
    <row r="85" spans="1:13" x14ac:dyDescent="0.2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</row>
    <row r="86" spans="1:13" x14ac:dyDescent="0.2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</row>
    <row r="87" spans="1:13" x14ac:dyDescent="0.2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</row>
    <row r="88" spans="1:13" x14ac:dyDescent="0.2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</row>
    <row r="89" spans="1:13" x14ac:dyDescent="0.2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</row>
    <row r="90" spans="1:13" x14ac:dyDescent="0.2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</row>
    <row r="91" spans="1:13" x14ac:dyDescent="0.2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</row>
    <row r="92" spans="1:13" x14ac:dyDescent="0.2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</row>
    <row r="93" spans="1:13" x14ac:dyDescent="0.2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</row>
    <row r="94" spans="1:13" x14ac:dyDescent="0.2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</row>
    <row r="95" spans="1:13" x14ac:dyDescent="0.2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</row>
    <row r="96" spans="1:13" x14ac:dyDescent="0.2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</row>
    <row r="97" spans="1:15" x14ac:dyDescent="0.2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</row>
    <row r="98" spans="1:15" x14ac:dyDescent="0.2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</row>
    <row r="99" spans="1:15" x14ac:dyDescent="0.2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</row>
    <row r="100" spans="1:15" x14ac:dyDescent="0.2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</row>
    <row r="101" spans="1:15" x14ac:dyDescent="0.2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</row>
    <row r="102" spans="1:15" x14ac:dyDescent="0.2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</row>
    <row r="103" spans="1:15" ht="3" customHeight="1" x14ac:dyDescent="0.2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</row>
    <row r="104" spans="1:15" x14ac:dyDescent="0.2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</row>
    <row r="105" spans="1:15" ht="21" x14ac:dyDescent="0.35">
      <c r="A105" s="33" t="s">
        <v>76</v>
      </c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8"/>
      <c r="O105" s="8"/>
    </row>
    <row r="106" spans="1:15" x14ac:dyDescent="0.2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</row>
    <row r="107" spans="1:15" x14ac:dyDescent="0.2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</row>
    <row r="108" spans="1:15" x14ac:dyDescent="0.2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</row>
    <row r="109" spans="1:15" x14ac:dyDescent="0.2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</row>
    <row r="110" spans="1:15" x14ac:dyDescent="0.2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</row>
    <row r="111" spans="1:15" x14ac:dyDescent="0.2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</row>
    <row r="112" spans="1:15" x14ac:dyDescent="0.2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</row>
    <row r="113" spans="1:13" x14ac:dyDescent="0.2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</row>
    <row r="114" spans="1:13" x14ac:dyDescent="0.2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</row>
    <row r="115" spans="1:13" x14ac:dyDescent="0.2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</row>
    <row r="116" spans="1:13" x14ac:dyDescent="0.2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</row>
    <row r="117" spans="1:13" x14ac:dyDescent="0.2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</row>
    <row r="118" spans="1:13" x14ac:dyDescent="0.2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</row>
    <row r="119" spans="1:13" x14ac:dyDescent="0.2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</row>
    <row r="120" spans="1:13" x14ac:dyDescent="0.2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</row>
    <row r="121" spans="1:13" x14ac:dyDescent="0.2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</row>
    <row r="122" spans="1:13" x14ac:dyDescent="0.2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</row>
    <row r="123" spans="1:13" x14ac:dyDescent="0.2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</row>
    <row r="124" spans="1:13" x14ac:dyDescent="0.2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</row>
    <row r="125" spans="1:13" x14ac:dyDescent="0.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</row>
    <row r="126" spans="1:13" x14ac:dyDescent="0.2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</row>
    <row r="127" spans="1:13" x14ac:dyDescent="0.2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</row>
    <row r="128" spans="1:13" x14ac:dyDescent="0.2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</row>
    <row r="129" spans="1:13" x14ac:dyDescent="0.2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</row>
  </sheetData>
  <mergeCells count="6">
    <mergeCell ref="A105:M105"/>
    <mergeCell ref="N105:O105"/>
    <mergeCell ref="A26:M26"/>
    <mergeCell ref="A52:M52"/>
    <mergeCell ref="A78:M78"/>
    <mergeCell ref="N78:O78"/>
  </mergeCells>
  <hyperlinks>
    <hyperlink ref="G1" location="Корреляция!A1" display="КОРРЕЛЯЦИЯ" xr:uid="{25B1B808-7747-4FD1-86BB-974D0DD986EF}"/>
    <hyperlink ref="B1" location="ОснПоказ!A1" display="ОСНОВНЫЕ ПОКАЗАТЕЛИ" xr:uid="{C81F191F-3A40-4926-820D-AD54796C74F4}"/>
    <hyperlink ref="E1" location="Менеджеры!A1" display="МЕНЕДЖЕРЫ" xr:uid="{252856A4-F65A-4B45-9949-C52D4A1884F9}"/>
  </hyperlinks>
  <pageMargins left="0.70866141732283472" right="0.70866141732283472" top="0.74803149606299213" bottom="0.74803149606299213" header="0.31496062992125984" footer="0.31496062992125984"/>
  <pageSetup paperSize="9" scale="37" fitToHeight="7" orientation="portrait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54643-7F21-4171-AFDE-41C520DBBC9A}">
  <sheetPr>
    <pageSetUpPr fitToPage="1"/>
  </sheetPr>
  <dimension ref="A1:O105"/>
  <sheetViews>
    <sheetView showGridLines="0" showRowColHeaders="0" zoomScale="80" zoomScaleNormal="80" zoomScaleSheetLayoutView="80" zoomScalePageLayoutView="70" workbookViewId="0">
      <pane ySplit="18" topLeftCell="A19" activePane="bottomLeft" state="frozen"/>
      <selection pane="bottomLeft" sqref="A1:I1"/>
    </sheetView>
  </sheetViews>
  <sheetFormatPr defaultRowHeight="15" x14ac:dyDescent="0.25"/>
  <cols>
    <col min="1" max="1" width="19.85546875" bestFit="1" customWidth="1"/>
    <col min="2" max="2" width="14.28515625" bestFit="1" customWidth="1"/>
    <col min="3" max="3" width="14.42578125" customWidth="1"/>
    <col min="4" max="4" width="16.5703125" customWidth="1"/>
    <col min="5" max="5" width="32.140625" bestFit="1" customWidth="1"/>
    <col min="6" max="6" width="17.28515625" bestFit="1" customWidth="1"/>
    <col min="7" max="7" width="11.7109375" customWidth="1"/>
    <col min="8" max="8" width="8.28515625" customWidth="1"/>
    <col min="9" max="9" width="7.5703125" customWidth="1"/>
    <col min="10" max="10" width="40.7109375" bestFit="1" customWidth="1"/>
    <col min="11" max="11" width="17.28515625" bestFit="1" customWidth="1"/>
    <col min="12" max="12" width="21.7109375" customWidth="1"/>
    <col min="13" max="13" width="8" customWidth="1"/>
    <col min="14" max="14" width="11.7109375" customWidth="1"/>
    <col min="15" max="17" width="27.140625" bestFit="1" customWidth="1"/>
    <col min="18" max="18" width="21.140625" bestFit="1" customWidth="1"/>
    <col min="19" max="19" width="18.140625" bestFit="1" customWidth="1"/>
    <col min="20" max="20" width="20.7109375" bestFit="1" customWidth="1"/>
    <col min="21" max="23" width="26.42578125" bestFit="1" customWidth="1"/>
    <col min="24" max="25" width="27.28515625" bestFit="1" customWidth="1"/>
    <col min="26" max="27" width="28.85546875" bestFit="1" customWidth="1"/>
    <col min="28" max="29" width="25.85546875" bestFit="1" customWidth="1"/>
    <col min="30" max="32" width="35.140625" bestFit="1" customWidth="1"/>
    <col min="33" max="37" width="28.42578125" bestFit="1" customWidth="1"/>
    <col min="38" max="40" width="34.140625" bestFit="1" customWidth="1"/>
    <col min="41" max="46" width="35" bestFit="1" customWidth="1"/>
    <col min="47" max="48" width="23.85546875" bestFit="1" customWidth="1"/>
    <col min="49" max="49" width="20.7109375" bestFit="1" customWidth="1"/>
    <col min="50" max="50" width="30.140625" bestFit="1" customWidth="1"/>
    <col min="51" max="52" width="23.42578125" bestFit="1" customWidth="1"/>
    <col min="53" max="56" width="29" bestFit="1" customWidth="1"/>
    <col min="57" max="59" width="30" bestFit="1" customWidth="1"/>
    <col min="60" max="60" width="23.28515625" bestFit="1" customWidth="1"/>
    <col min="61" max="61" width="20.140625" bestFit="1" customWidth="1"/>
    <col min="62" max="62" width="22.85546875" bestFit="1" customWidth="1"/>
    <col min="63" max="65" width="28.42578125" bestFit="1" customWidth="1"/>
    <col min="66" max="68" width="29.28515625" bestFit="1" customWidth="1"/>
    <col min="69" max="69" width="23.28515625" bestFit="1" customWidth="1"/>
    <col min="70" max="71" width="22.85546875" bestFit="1" customWidth="1"/>
    <col min="72" max="74" width="28.42578125" bestFit="1" customWidth="1"/>
    <col min="75" max="76" width="29.28515625" bestFit="1" customWidth="1"/>
    <col min="77" max="77" width="29.85546875" bestFit="1" customWidth="1"/>
    <col min="78" max="78" width="26.7109375" bestFit="1" customWidth="1"/>
    <col min="79" max="79" width="29.28515625" bestFit="1" customWidth="1"/>
    <col min="80" max="82" width="35" bestFit="1" customWidth="1"/>
    <col min="83" max="84" width="35.85546875" bestFit="1" customWidth="1"/>
    <col min="85" max="85" width="19.42578125" bestFit="1" customWidth="1"/>
    <col min="86" max="86" width="16.28515625" bestFit="1" customWidth="1"/>
    <col min="87" max="87" width="19" bestFit="1" customWidth="1"/>
    <col min="88" max="90" width="24.5703125" bestFit="1" customWidth="1"/>
    <col min="91" max="93" width="25.5703125" bestFit="1" customWidth="1"/>
    <col min="94" max="95" width="26.140625" bestFit="1" customWidth="1"/>
    <col min="96" max="96" width="23" bestFit="1" customWidth="1"/>
    <col min="97" max="100" width="32.28515625" bestFit="1" customWidth="1"/>
    <col min="101" max="102" width="25.7109375" bestFit="1" customWidth="1"/>
    <col min="103" max="103" width="31.28515625" bestFit="1" customWidth="1"/>
    <col min="104" max="106" width="32.140625" bestFit="1" customWidth="1"/>
    <col min="107" max="107" width="16.42578125" bestFit="1" customWidth="1"/>
    <col min="108" max="108" width="13.42578125" bestFit="1" customWidth="1"/>
    <col min="109" max="110" width="22.7109375" bestFit="1" customWidth="1"/>
    <col min="111" max="112" width="16" bestFit="1" customWidth="1"/>
    <col min="113" max="116" width="21.7109375" bestFit="1" customWidth="1"/>
    <col min="117" max="119" width="22.5703125" bestFit="1" customWidth="1"/>
    <col min="120" max="120" width="20.42578125" bestFit="1" customWidth="1"/>
    <col min="121" max="121" width="17.42578125" bestFit="1" customWidth="1"/>
    <col min="122" max="123" width="20" bestFit="1" customWidth="1"/>
    <col min="124" max="126" width="25.7109375" bestFit="1" customWidth="1"/>
    <col min="127" max="129" width="26.5703125" bestFit="1" customWidth="1"/>
    <col min="130" max="130" width="24" bestFit="1" customWidth="1"/>
    <col min="131" max="131" width="20.85546875" bestFit="1" customWidth="1"/>
    <col min="132" max="133" width="23.5703125" bestFit="1" customWidth="1"/>
    <col min="134" max="136" width="29.140625" bestFit="1" customWidth="1"/>
    <col min="137" max="139" width="30.140625" bestFit="1" customWidth="1"/>
    <col min="140" max="140" width="19.7109375" bestFit="1" customWidth="1"/>
    <col min="141" max="141" width="16.5703125" bestFit="1" customWidth="1"/>
    <col min="142" max="143" width="19.28515625" bestFit="1" customWidth="1"/>
    <col min="144" max="146" width="24.85546875" bestFit="1" customWidth="1"/>
    <col min="147" max="149" width="25.85546875" bestFit="1" customWidth="1"/>
    <col min="150" max="150" width="20.5703125" bestFit="1" customWidth="1"/>
    <col min="151" max="151" width="17.5703125" bestFit="1" customWidth="1"/>
    <col min="152" max="153" width="20.140625" bestFit="1" customWidth="1"/>
    <col min="154" max="155" width="25.85546875" bestFit="1" customWidth="1"/>
    <col min="156" max="157" width="26.7109375" bestFit="1" customWidth="1"/>
    <col min="158" max="158" width="18.7109375" bestFit="1" customWidth="1"/>
    <col min="159" max="159" width="15.5703125" bestFit="1" customWidth="1"/>
    <col min="160" max="160" width="18.28515625" bestFit="1" customWidth="1"/>
    <col min="161" max="163" width="23.85546875" bestFit="1" customWidth="1"/>
    <col min="164" max="166" width="24.7109375" bestFit="1" customWidth="1"/>
    <col min="167" max="167" width="25.140625" bestFit="1" customWidth="1"/>
    <col min="168" max="168" width="22.140625" bestFit="1" customWidth="1"/>
    <col min="169" max="169" width="31.42578125" bestFit="1" customWidth="1"/>
    <col min="170" max="172" width="24.7109375" bestFit="1" customWidth="1"/>
    <col min="173" max="175" width="30.42578125" bestFit="1" customWidth="1"/>
    <col min="176" max="178" width="31.28515625" bestFit="1" customWidth="1"/>
    <col min="179" max="179" width="22.5703125" bestFit="1" customWidth="1"/>
    <col min="180" max="180" width="19.42578125" bestFit="1" customWidth="1"/>
    <col min="181" max="181" width="22.140625" bestFit="1" customWidth="1"/>
    <col min="182" max="184" width="27.7109375" bestFit="1" customWidth="1"/>
    <col min="185" max="188" width="28.5703125" bestFit="1" customWidth="1"/>
    <col min="189" max="189" width="21.7109375" bestFit="1" customWidth="1"/>
    <col min="190" max="190" width="18.5703125" bestFit="1" customWidth="1"/>
    <col min="191" max="192" width="21.140625" bestFit="1" customWidth="1"/>
    <col min="193" max="195" width="26.85546875" bestFit="1" customWidth="1"/>
    <col min="196" max="198" width="27.7109375" bestFit="1" customWidth="1"/>
    <col min="199" max="199" width="23.7109375" bestFit="1" customWidth="1"/>
    <col min="200" max="200" width="20.5703125" bestFit="1" customWidth="1"/>
    <col min="201" max="202" width="23.28515625" bestFit="1" customWidth="1"/>
    <col min="203" max="205" width="28.85546875" bestFit="1" customWidth="1"/>
    <col min="206" max="208" width="29.85546875" bestFit="1" customWidth="1"/>
    <col min="209" max="211" width="21.5703125" bestFit="1" customWidth="1"/>
    <col min="212" max="212" width="18.42578125" bestFit="1" customWidth="1"/>
    <col min="213" max="216" width="27.7109375" bestFit="1" customWidth="1"/>
    <col min="217" max="217" width="21" bestFit="1" customWidth="1"/>
    <col min="218" max="218" width="26.7109375" bestFit="1" customWidth="1"/>
    <col min="219" max="224" width="27.5703125" bestFit="1" customWidth="1"/>
    <col min="225" max="227" width="23.85546875" bestFit="1" customWidth="1"/>
    <col min="228" max="228" width="20.7109375" bestFit="1" customWidth="1"/>
    <col min="229" max="230" width="30.140625" bestFit="1" customWidth="1"/>
    <col min="231" max="232" width="23.42578125" bestFit="1" customWidth="1"/>
    <col min="233" max="233" width="29" bestFit="1" customWidth="1"/>
    <col min="234" max="238" width="30" bestFit="1" customWidth="1"/>
    <col min="239" max="239" width="23.42578125" bestFit="1" customWidth="1"/>
    <col min="240" max="240" width="20.28515625" bestFit="1" customWidth="1"/>
    <col min="241" max="242" width="23" bestFit="1" customWidth="1"/>
    <col min="243" max="245" width="28.5703125" bestFit="1" customWidth="1"/>
    <col min="246" max="247" width="29.42578125" bestFit="1" customWidth="1"/>
    <col min="248" max="248" width="11" bestFit="1" customWidth="1"/>
  </cols>
  <sheetData>
    <row r="1" spans="1:13" ht="18" customHeight="1" thickBot="1" x14ac:dyDescent="0.3">
      <c r="A1" s="6"/>
      <c r="B1" s="59" t="s">
        <v>134</v>
      </c>
      <c r="C1" s="6"/>
      <c r="D1" s="6"/>
      <c r="E1" s="59" t="s">
        <v>132</v>
      </c>
      <c r="F1" s="6"/>
      <c r="G1" s="59" t="s">
        <v>133</v>
      </c>
      <c r="H1" s="6"/>
      <c r="I1" s="6"/>
      <c r="J1" s="6"/>
      <c r="K1" s="6"/>
      <c r="L1" s="6"/>
      <c r="M1" s="6"/>
    </row>
    <row r="2" spans="1:13" ht="9" customHeight="1" x14ac:dyDescent="0.25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</row>
    <row r="4" spans="1:13" x14ac:dyDescent="0.2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x14ac:dyDescent="0.2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3" x14ac:dyDescent="0.2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3" x14ac:dyDescent="0.2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3" x14ac:dyDescent="0.2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</row>
    <row r="9" spans="1:13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</row>
    <row r="10" spans="1:13" x14ac:dyDescent="0.2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</row>
    <row r="11" spans="1:13" x14ac:dyDescent="0.2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</row>
    <row r="12" spans="1:13" x14ac:dyDescent="0.2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</row>
    <row r="13" spans="1:13" x14ac:dyDescent="0.2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</row>
    <row r="14" spans="1:13" x14ac:dyDescent="0.2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</row>
    <row r="15" spans="1:13" x14ac:dyDescent="0.2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</row>
    <row r="16" spans="1:13" x14ac:dyDescent="0.2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5" ht="18" customHeight="1" x14ac:dyDescent="0.25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</row>
    <row r="18" spans="1:15" ht="3" customHeight="1" x14ac:dyDescent="0.2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</row>
    <row r="19" spans="1:15" ht="15.75" thickBot="1" x14ac:dyDescent="0.3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22"/>
      <c r="L19" s="15"/>
      <c r="M19" s="22"/>
    </row>
    <row r="20" spans="1:15" ht="21" x14ac:dyDescent="0.35">
      <c r="A20" s="57"/>
      <c r="B20" s="26">
        <f>IF(GETPIVOTDATA("[Measures].[ВыполнПланПродаж]",Параметры!$K$2)=0,"",GETPIVOTDATA("[Measures].[ВыполнПланПродаж]",Параметры!$K$2))</f>
        <v>0.99783945384976436</v>
      </c>
      <c r="C20" s="25"/>
      <c r="D20" s="26">
        <f>IF(GETPIVOTDATA("[Measures].[ДоляЗПвОбороте]",Параметры!$K$2)=0,"",GETPIVOTDATA("[Measures].[ДоляЗПвОбороте]",Параметры!$K$2))</f>
        <v>1.0817676608724397E-2</v>
      </c>
      <c r="E20" s="25"/>
      <c r="F20" s="26">
        <f>IF(GETPIVOTDATA("[Measures].[ПриростЗП]",Параметры!$K$2)=0,"",GETPIVOTDATA("[Measures].[ПриростЗП]",Параметры!$K$2))</f>
        <v>3.4506937782480929E-2</v>
      </c>
      <c r="G20" s="25"/>
      <c r="H20" s="26">
        <f>IF(GETPIVOTDATA("[Measures].[ПриростЗПОклад]",Параметры!$K$2)=0,"",GETPIVOTDATA("[Measures].[ПриростЗПОклад]",Параметры!$K$2))</f>
        <v>8.9636125542759348E-2</v>
      </c>
      <c r="I20" s="25"/>
      <c r="J20" s="26">
        <f>IF(GETPIVOTDATA("[Measures].[ПриростЗПБОборот]",Параметры!$K$2)=0,"",GETPIVOTDATA("[Measures].[ПриростЗПБОборот]",Параметры!$K$2))</f>
        <v>-8.4942620830624094E-2</v>
      </c>
      <c r="K20" s="25"/>
      <c r="L20" s="26">
        <f>IF(GETPIVOTDATA("[Measures].[ПриростЗПБДолги]",Параметры!$K$2)=0,"",GETPIVOTDATA("[Measures].[ПриростЗПБДолги]",Параметры!$K$2))</f>
        <v>8.4928596718989002E-2</v>
      </c>
      <c r="M20" s="23"/>
    </row>
    <row r="21" spans="1:15" ht="18.75" x14ac:dyDescent="0.3">
      <c r="A21" s="28"/>
      <c r="B21" s="29" t="s">
        <v>77</v>
      </c>
      <c r="C21" s="29"/>
      <c r="D21" s="29" t="s">
        <v>79</v>
      </c>
      <c r="E21" s="28"/>
      <c r="F21" s="29" t="s">
        <v>81</v>
      </c>
      <c r="G21" s="30"/>
      <c r="H21" s="29" t="s">
        <v>83</v>
      </c>
      <c r="I21" s="31"/>
      <c r="J21" s="29" t="s">
        <v>85</v>
      </c>
      <c r="K21" s="28"/>
      <c r="L21" s="29" t="s">
        <v>87</v>
      </c>
      <c r="M21" s="28"/>
    </row>
    <row r="22" spans="1:15" ht="18.75" x14ac:dyDescent="0.3">
      <c r="A22" s="28"/>
      <c r="B22" s="29" t="s">
        <v>78</v>
      </c>
      <c r="C22" s="29"/>
      <c r="D22" s="29" t="s">
        <v>80</v>
      </c>
      <c r="E22" s="28"/>
      <c r="F22" s="29" t="s">
        <v>82</v>
      </c>
      <c r="G22" s="30"/>
      <c r="H22" s="29" t="s">
        <v>84</v>
      </c>
      <c r="I22" s="31"/>
      <c r="J22" s="29" t="s">
        <v>86</v>
      </c>
      <c r="K22" s="28"/>
      <c r="L22" s="29" t="s">
        <v>88</v>
      </c>
      <c r="M22" s="28"/>
    </row>
    <row r="23" spans="1:15" x14ac:dyDescent="0.2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</row>
    <row r="24" spans="1:15" ht="3" customHeight="1" x14ac:dyDescent="0.2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</row>
    <row r="25" spans="1:15" x14ac:dyDescent="0.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1:15" ht="21" x14ac:dyDescent="0.35">
      <c r="A26" s="33" t="s">
        <v>98</v>
      </c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8"/>
      <c r="O26" s="8"/>
    </row>
    <row r="27" spans="1:1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</row>
    <row r="28" spans="1:15" x14ac:dyDescent="0.2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5" x14ac:dyDescent="0.2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5" x14ac:dyDescent="0.2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5" x14ac:dyDescent="0.2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</row>
    <row r="33" spans="1:13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1:13" x14ac:dyDescent="0.2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  <row r="36" spans="1:13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</row>
    <row r="37" spans="1:13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38" spans="1:13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</row>
    <row r="39" spans="1:13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</row>
    <row r="40" spans="1:13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</row>
    <row r="41" spans="1:13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</row>
    <row r="42" spans="1:13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</row>
    <row r="43" spans="1:13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</row>
    <row r="44" spans="1:13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</row>
    <row r="45" spans="1:13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</row>
    <row r="46" spans="1:13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</row>
    <row r="47" spans="1:13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</row>
    <row r="48" spans="1:13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</row>
    <row r="49" spans="1:1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</row>
    <row r="50" spans="1:15" ht="3" customHeight="1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</row>
    <row r="51" spans="1:1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</row>
    <row r="52" spans="1:15" ht="21" x14ac:dyDescent="0.35">
      <c r="A52" s="33" t="s">
        <v>100</v>
      </c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8"/>
      <c r="O52" s="8"/>
    </row>
    <row r="53" spans="1:1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</row>
    <row r="54" spans="1:1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</row>
    <row r="55" spans="1:1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</row>
    <row r="56" spans="1:1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</row>
    <row r="57" spans="1:1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</row>
    <row r="58" spans="1:1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</row>
    <row r="59" spans="1:1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</row>
    <row r="60" spans="1:1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</row>
    <row r="61" spans="1:1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</row>
    <row r="62" spans="1:1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</row>
    <row r="63" spans="1:1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</row>
    <row r="64" spans="1:1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</row>
    <row r="65" spans="1:1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</row>
    <row r="66" spans="1:1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</row>
    <row r="67" spans="1:1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</row>
    <row r="68" spans="1:1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</row>
    <row r="69" spans="1:1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</row>
    <row r="70" spans="1:1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</row>
    <row r="71" spans="1:1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</row>
    <row r="72" spans="1:1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</row>
    <row r="73" spans="1:1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</row>
    <row r="74" spans="1:1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</row>
    <row r="75" spans="1:1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</row>
    <row r="76" spans="1:15" ht="3" customHeight="1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</row>
    <row r="77" spans="1:1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</row>
    <row r="78" spans="1:15" ht="21" x14ac:dyDescent="0.35">
      <c r="A78" s="33" t="s">
        <v>101</v>
      </c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8"/>
      <c r="O78" s="8"/>
    </row>
    <row r="79" spans="1:1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</row>
    <row r="80" spans="1:1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</row>
    <row r="81" spans="1:13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</row>
    <row r="82" spans="1:13" ht="12" customHeight="1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</row>
    <row r="83" spans="1:13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</row>
    <row r="84" spans="1:13" ht="12" customHeight="1" x14ac:dyDescent="0.2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</row>
    <row r="85" spans="1:13" x14ac:dyDescent="0.2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</row>
    <row r="86" spans="1:13" x14ac:dyDescent="0.2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</row>
    <row r="87" spans="1:13" x14ac:dyDescent="0.2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</row>
    <row r="88" spans="1:13" x14ac:dyDescent="0.2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</row>
    <row r="89" spans="1:13" x14ac:dyDescent="0.2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</row>
    <row r="90" spans="1:13" x14ac:dyDescent="0.2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</row>
    <row r="91" spans="1:13" x14ac:dyDescent="0.2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</row>
    <row r="92" spans="1:13" x14ac:dyDescent="0.2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</row>
    <row r="93" spans="1:13" x14ac:dyDescent="0.2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</row>
    <row r="94" spans="1:13" x14ac:dyDescent="0.2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</row>
    <row r="95" spans="1:13" x14ac:dyDescent="0.2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</row>
    <row r="96" spans="1:13" x14ac:dyDescent="0.2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</row>
    <row r="97" spans="1:15" x14ac:dyDescent="0.2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</row>
    <row r="98" spans="1:15" x14ac:dyDescent="0.2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</row>
    <row r="99" spans="1:15" x14ac:dyDescent="0.2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</row>
    <row r="100" spans="1:15" x14ac:dyDescent="0.2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</row>
    <row r="101" spans="1:15" x14ac:dyDescent="0.2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</row>
    <row r="102" spans="1:15" x14ac:dyDescent="0.2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</row>
    <row r="103" spans="1:15" ht="3" customHeight="1" x14ac:dyDescent="0.25"/>
    <row r="105" spans="1:15" ht="21" x14ac:dyDescent="0.35">
      <c r="N105" s="8"/>
      <c r="O105" s="8"/>
    </row>
  </sheetData>
  <mergeCells count="7">
    <mergeCell ref="A26:M26"/>
    <mergeCell ref="A52:M52"/>
    <mergeCell ref="A78:M78"/>
    <mergeCell ref="N78:O78"/>
    <mergeCell ref="N105:O105"/>
    <mergeCell ref="N26:O26"/>
    <mergeCell ref="N52:O52"/>
  </mergeCells>
  <hyperlinks>
    <hyperlink ref="G1" location="Корреляция!A1" display="КОРРЕЛЯЦИЯ" xr:uid="{43E25DE9-D108-4BFD-8C33-17E02BEE1615}"/>
    <hyperlink ref="B1" location="ОснПоказ!A1" display="ОСНОВНЫЕ ПОКАЗАТЕЛИ" xr:uid="{17F71D0B-0795-4EA0-82AE-04833FD88B39}"/>
    <hyperlink ref="E1" location="АнализИзм!A1" display="АНАЛИЗ ИЗМЕНЕНИЙ" xr:uid="{D27944E5-FD18-4014-A082-69577231DACF}"/>
  </hyperlinks>
  <pageMargins left="0.70866141732283472" right="0.70866141732283472" top="0.74803149606299213" bottom="0.74803149606299213" header="0.31496062992125984" footer="0.31496062992125984"/>
  <pageSetup paperSize="9" scale="37" fitToHeight="7" orientation="portrait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9293C-B00F-4258-B31C-92681E144780}">
  <dimension ref="A1:V41"/>
  <sheetViews>
    <sheetView showGridLines="0" showRowColHeaders="0" zoomScaleNormal="100" workbookViewId="0">
      <selection activeCell="S15" sqref="S15"/>
    </sheetView>
  </sheetViews>
  <sheetFormatPr defaultRowHeight="15" x14ac:dyDescent="0.25"/>
  <cols>
    <col min="1" max="1" width="3.5703125" customWidth="1"/>
    <col min="9" max="9" width="3.7109375" customWidth="1"/>
    <col min="18" max="18" width="0.85546875" customWidth="1"/>
    <col min="19" max="19" width="9.140625" customWidth="1"/>
    <col min="22" max="22" width="16.7109375" customWidth="1"/>
  </cols>
  <sheetData>
    <row r="1" spans="1:22" ht="15.75" thickBot="1" x14ac:dyDescent="0.3">
      <c r="A1" s="58"/>
      <c r="B1" s="60" t="s">
        <v>134</v>
      </c>
      <c r="C1" s="58"/>
      <c r="D1" s="58"/>
      <c r="E1" s="60" t="s">
        <v>132</v>
      </c>
      <c r="F1" s="58"/>
      <c r="G1" s="58"/>
      <c r="H1" s="58"/>
      <c r="I1" s="58"/>
      <c r="J1" s="60" t="s">
        <v>48</v>
      </c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</row>
    <row r="2" spans="1:22" x14ac:dyDescent="0.25"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</row>
    <row r="3" spans="1:22" x14ac:dyDescent="0.25"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</row>
    <row r="4" spans="1:22" x14ac:dyDescent="0.25"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</row>
    <row r="5" spans="1:22" x14ac:dyDescent="0.25"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</row>
    <row r="6" spans="1:22" x14ac:dyDescent="0.25"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</row>
    <row r="7" spans="1:22" x14ac:dyDescent="0.25">
      <c r="B7" s="15"/>
      <c r="C7" s="15"/>
      <c r="D7" s="15"/>
      <c r="E7" s="15"/>
      <c r="F7" s="15" t="s">
        <v>107</v>
      </c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</row>
    <row r="8" spans="1:22" x14ac:dyDescent="0.25"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</row>
    <row r="9" spans="1:22" x14ac:dyDescent="0.25"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</row>
    <row r="10" spans="1:22" x14ac:dyDescent="0.25"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</row>
    <row r="11" spans="1:22" x14ac:dyDescent="0.25"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</row>
    <row r="12" spans="1:22" x14ac:dyDescent="0.25"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</row>
    <row r="13" spans="1:22" x14ac:dyDescent="0.25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</row>
    <row r="14" spans="1:22" x14ac:dyDescent="0.25"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</row>
    <row r="15" spans="1:22" x14ac:dyDescent="0.25"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</row>
    <row r="16" spans="1:22" x14ac:dyDescent="0.25"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2:22" ht="16.5" customHeight="1" x14ac:dyDescent="0.25">
      <c r="B17" s="16" t="str" cm="1">
        <f t="array" aca="1" ref="B17" ca="1">ЗаголовокУ</f>
        <v>Продажи_грн</v>
      </c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7" t="str" cm="1">
        <f t="array" aca="1" ref="S17" ca="1">ЗаголовокП</f>
        <v>Продажи_грн</v>
      </c>
      <c r="T17" s="17"/>
      <c r="U17" s="17"/>
      <c r="V17" s="17"/>
    </row>
    <row r="18" spans="2:22" x14ac:dyDescent="0.25">
      <c r="B18" s="1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7"/>
      <c r="T18" s="17"/>
      <c r="U18" s="17"/>
      <c r="V18" s="17"/>
    </row>
    <row r="19" spans="2:22" x14ac:dyDescent="0.25">
      <c r="B19" s="1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2:22" x14ac:dyDescent="0.25">
      <c r="B20" s="1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</row>
    <row r="21" spans="2:22" x14ac:dyDescent="0.25">
      <c r="B21" s="1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</row>
    <row r="22" spans="2:22" x14ac:dyDescent="0.25">
      <c r="B22" s="1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</row>
    <row r="23" spans="2:22" x14ac:dyDescent="0.25">
      <c r="B23" s="1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</row>
    <row r="24" spans="2:22" x14ac:dyDescent="0.25">
      <c r="B24" s="1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</row>
    <row r="25" spans="2:22" x14ac:dyDescent="0.25">
      <c r="B25" s="16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2:22" x14ac:dyDescent="0.25">
      <c r="B26" s="16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</row>
    <row r="27" spans="2:22" x14ac:dyDescent="0.25">
      <c r="B27" s="16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</row>
    <row r="28" spans="2:22" x14ac:dyDescent="0.25">
      <c r="B28" s="16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2:22" x14ac:dyDescent="0.25">
      <c r="B29" s="16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</row>
    <row r="30" spans="2:22" x14ac:dyDescent="0.25">
      <c r="B30" s="16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</row>
    <row r="31" spans="2:22" x14ac:dyDescent="0.25">
      <c r="B31" s="16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2:22" x14ac:dyDescent="0.25">
      <c r="B32" s="16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</row>
    <row r="33" spans="2:22" x14ac:dyDescent="0.25">
      <c r="B33" s="16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</row>
    <row r="34" spans="2:22" x14ac:dyDescent="0.25">
      <c r="B34" s="16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2:22" x14ac:dyDescent="0.25">
      <c r="B35" s="16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</row>
    <row r="36" spans="2:22" x14ac:dyDescent="0.25">
      <c r="B36" s="16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</row>
    <row r="37" spans="2:22" x14ac:dyDescent="0.25">
      <c r="B37" s="16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2:22" x14ac:dyDescent="0.25">
      <c r="B38" s="16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</row>
    <row r="39" spans="2:22" x14ac:dyDescent="0.25"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</row>
    <row r="40" spans="2:22" ht="32.25" customHeight="1" x14ac:dyDescent="0.25">
      <c r="B40" s="15"/>
      <c r="C40" s="18" t="str" cm="1">
        <f t="array" aca="1" ref="C40" ca="1">ЗаголовокХ</f>
        <v>Продажи_грн</v>
      </c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5"/>
      <c r="S40" s="15"/>
      <c r="T40" s="15"/>
      <c r="U40" s="15"/>
      <c r="V40" s="15"/>
    </row>
    <row r="41" spans="2:22" x14ac:dyDescent="0.25"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</row>
  </sheetData>
  <mergeCells count="3">
    <mergeCell ref="B17:B38"/>
    <mergeCell ref="C40:Q40"/>
    <mergeCell ref="S17:V18"/>
  </mergeCells>
  <hyperlinks>
    <hyperlink ref="E1" location="АнализИзм!A1" display="АНАЛИЗ ИЗМЕНЕНИЙ" xr:uid="{446E8545-8842-4708-8CB4-FD137A426E84}"/>
    <hyperlink ref="B1" location="ОснПоказ!A1" display="ОСНОВНЫЕ ПОКАЗАТЕЛИ" xr:uid="{4391705E-1CA3-4DBD-BFB8-3B77D02BF97D}"/>
    <hyperlink ref="J1" location="Менеджеры!A1" display="МЕНЕДЖЕРЫ" xr:uid="{4C174D72-767D-4E5C-A56E-0AE7EC4C177A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3" name="По Оси Х">
              <controlPr defaultSize="0" autoFill="0" autoPict="0" altText="По Оси Х">
                <anchor moveWithCells="1">
                  <from>
                    <xdr:col>0</xdr:col>
                    <xdr:colOff>590550</xdr:colOff>
                    <xdr:row>2</xdr:row>
                    <xdr:rowOff>19050</xdr:rowOff>
                  </from>
                  <to>
                    <xdr:col>8</xdr:col>
                    <xdr:colOff>104775</xdr:colOff>
                    <xdr:row>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" name="Option Button 2">
              <controlPr defaultSize="0" autoFill="0" autoLine="0" autoPict="0">
                <anchor moveWithCells="1">
                  <from>
                    <xdr:col>1</xdr:col>
                    <xdr:colOff>38100</xdr:colOff>
                    <xdr:row>2</xdr:row>
                    <xdr:rowOff>161925</xdr:rowOff>
                  </from>
                  <to>
                    <xdr:col>2</xdr:col>
                    <xdr:colOff>295275</xdr:colOff>
                    <xdr:row>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5" name="Option Button 3">
              <controlPr defaultSize="0" autoFill="0" autoLine="0" autoPict="0">
                <anchor moveWithCells="1">
                  <from>
                    <xdr:col>1</xdr:col>
                    <xdr:colOff>28575</xdr:colOff>
                    <xdr:row>3</xdr:row>
                    <xdr:rowOff>161925</xdr:rowOff>
                  </from>
                  <to>
                    <xdr:col>2</xdr:col>
                    <xdr:colOff>390525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6" name="Option Button 4">
              <controlPr defaultSize="0" autoFill="0" autoLine="0" autoPict="0">
                <anchor moveWithCells="1">
                  <from>
                    <xdr:col>1</xdr:col>
                    <xdr:colOff>28575</xdr:colOff>
                    <xdr:row>5</xdr:row>
                    <xdr:rowOff>9525</xdr:rowOff>
                  </from>
                  <to>
                    <xdr:col>2</xdr:col>
                    <xdr:colOff>371475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7" name="Option Button 5">
              <controlPr defaultSize="0" autoFill="0" autoLine="0" autoPict="0">
                <anchor moveWithCells="1">
                  <from>
                    <xdr:col>1</xdr:col>
                    <xdr:colOff>38100</xdr:colOff>
                    <xdr:row>6</xdr:row>
                    <xdr:rowOff>19050</xdr:rowOff>
                  </from>
                  <to>
                    <xdr:col>3</xdr:col>
                    <xdr:colOff>228600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8" name="Option Button 6">
              <controlPr defaultSize="0" autoFill="0" autoLine="0" autoPict="0">
                <anchor moveWithCells="1">
                  <from>
                    <xdr:col>1</xdr:col>
                    <xdr:colOff>38100</xdr:colOff>
                    <xdr:row>7</xdr:row>
                    <xdr:rowOff>9525</xdr:rowOff>
                  </from>
                  <to>
                    <xdr:col>3</xdr:col>
                    <xdr:colOff>133350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9" name="Option Button 7">
              <controlPr defaultSize="0" autoFill="0" autoLine="0" autoPict="0">
                <anchor moveWithCells="1">
                  <from>
                    <xdr:col>3</xdr:col>
                    <xdr:colOff>133350</xdr:colOff>
                    <xdr:row>3</xdr:row>
                    <xdr:rowOff>0</xdr:rowOff>
                  </from>
                  <to>
                    <xdr:col>5</xdr:col>
                    <xdr:colOff>95250</xdr:colOff>
                    <xdr:row>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0" name="Option Button 8">
              <controlPr defaultSize="0" autoFill="0" autoLine="0" autoPict="0">
                <anchor moveWithCells="1">
                  <from>
                    <xdr:col>3</xdr:col>
                    <xdr:colOff>142875</xdr:colOff>
                    <xdr:row>4</xdr:row>
                    <xdr:rowOff>0</xdr:rowOff>
                  </from>
                  <to>
                    <xdr:col>5</xdr:col>
                    <xdr:colOff>0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1" name="Option Button 9">
              <controlPr defaultSize="0" autoFill="0" autoLine="0" autoPict="0">
                <anchor moveWithCells="1">
                  <from>
                    <xdr:col>3</xdr:col>
                    <xdr:colOff>142875</xdr:colOff>
                    <xdr:row>4</xdr:row>
                    <xdr:rowOff>180975</xdr:rowOff>
                  </from>
                  <to>
                    <xdr:col>4</xdr:col>
                    <xdr:colOff>485775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2" name="Option Button 11">
              <controlPr defaultSize="0" autoFill="0" autoLine="0" autoPict="0">
                <anchor moveWithCells="1">
                  <from>
                    <xdr:col>3</xdr:col>
                    <xdr:colOff>142875</xdr:colOff>
                    <xdr:row>5</xdr:row>
                    <xdr:rowOff>171450</xdr:rowOff>
                  </from>
                  <to>
                    <xdr:col>4</xdr:col>
                    <xdr:colOff>571500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3" name="Option Button 12">
              <controlPr defaultSize="0" autoFill="0" autoLine="0" autoPict="0">
                <anchor moveWithCells="1">
                  <from>
                    <xdr:col>3</xdr:col>
                    <xdr:colOff>152400</xdr:colOff>
                    <xdr:row>6</xdr:row>
                    <xdr:rowOff>161925</xdr:rowOff>
                  </from>
                  <to>
                    <xdr:col>5</xdr:col>
                    <xdr:colOff>352425</xdr:colOff>
                    <xdr:row>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14" name="Option Button 13">
              <controlPr defaultSize="0" autoFill="0" autoLine="0" autoPict="0">
                <anchor moveWithCells="1">
                  <from>
                    <xdr:col>5</xdr:col>
                    <xdr:colOff>314325</xdr:colOff>
                    <xdr:row>2</xdr:row>
                    <xdr:rowOff>180975</xdr:rowOff>
                  </from>
                  <to>
                    <xdr:col>7</xdr:col>
                    <xdr:colOff>276225</xdr:colOff>
                    <xdr:row>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15" name="Option Button 14">
              <controlPr defaultSize="0" autoFill="0" autoLine="0" autoPict="0">
                <anchor moveWithCells="1">
                  <from>
                    <xdr:col>5</xdr:col>
                    <xdr:colOff>314325</xdr:colOff>
                    <xdr:row>4</xdr:row>
                    <xdr:rowOff>19050</xdr:rowOff>
                  </from>
                  <to>
                    <xdr:col>7</xdr:col>
                    <xdr:colOff>495300</xdr:colOff>
                    <xdr:row>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Option Button 15">
              <controlPr defaultSize="0" autoFill="0" autoLine="0" autoPict="0">
                <anchor moveWithCells="1">
                  <from>
                    <xdr:col>5</xdr:col>
                    <xdr:colOff>314325</xdr:colOff>
                    <xdr:row>5</xdr:row>
                    <xdr:rowOff>9525</xdr:rowOff>
                  </from>
                  <to>
                    <xdr:col>8</xdr:col>
                    <xdr:colOff>104775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Option Button 16">
              <controlPr defaultSize="0" autoFill="0" autoLine="0" autoPict="0">
                <anchor moveWithCells="1">
                  <from>
                    <xdr:col>5</xdr:col>
                    <xdr:colOff>314325</xdr:colOff>
                    <xdr:row>6</xdr:row>
                    <xdr:rowOff>9525</xdr:rowOff>
                  </from>
                  <to>
                    <xdr:col>7</xdr:col>
                    <xdr:colOff>438150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Option Button 17">
              <controlPr defaultSize="0" autoFill="0" autoLine="0" autoPict="0">
                <anchor moveWithCells="1">
                  <from>
                    <xdr:col>5</xdr:col>
                    <xdr:colOff>314325</xdr:colOff>
                    <xdr:row>6</xdr:row>
                    <xdr:rowOff>171450</xdr:rowOff>
                  </from>
                  <to>
                    <xdr:col>7</xdr:col>
                    <xdr:colOff>514350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Group Box 18">
              <controlPr defaultSize="0" autoFill="0" autoPict="0">
                <anchor moveWithCells="1">
                  <from>
                    <xdr:col>9</xdr:col>
                    <xdr:colOff>0</xdr:colOff>
                    <xdr:row>2</xdr:row>
                    <xdr:rowOff>19050</xdr:rowOff>
                  </from>
                  <to>
                    <xdr:col>16</xdr:col>
                    <xdr:colOff>171450</xdr:colOff>
                    <xdr:row>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Option Button 19">
              <controlPr defaultSize="0" autoFill="0" autoLine="0" autoPict="0">
                <anchor moveWithCells="1">
                  <from>
                    <xdr:col>9</xdr:col>
                    <xdr:colOff>47625</xdr:colOff>
                    <xdr:row>2</xdr:row>
                    <xdr:rowOff>180975</xdr:rowOff>
                  </from>
                  <to>
                    <xdr:col>10</xdr:col>
                    <xdr:colOff>552450</xdr:colOff>
                    <xdr:row>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Option Button 20">
              <controlPr defaultSize="0" autoFill="0" autoLine="0" autoPict="0">
                <anchor moveWithCells="1">
                  <from>
                    <xdr:col>9</xdr:col>
                    <xdr:colOff>47625</xdr:colOff>
                    <xdr:row>3</xdr:row>
                    <xdr:rowOff>171450</xdr:rowOff>
                  </from>
                  <to>
                    <xdr:col>10</xdr:col>
                    <xdr:colOff>361950</xdr:colOff>
                    <xdr:row>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Option Button 21">
              <controlPr defaultSize="0" autoFill="0" autoLine="0" autoPict="0">
                <anchor moveWithCells="1">
                  <from>
                    <xdr:col>9</xdr:col>
                    <xdr:colOff>47625</xdr:colOff>
                    <xdr:row>4</xdr:row>
                    <xdr:rowOff>171450</xdr:rowOff>
                  </from>
                  <to>
                    <xdr:col>11</xdr:col>
                    <xdr:colOff>66675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Option Button 22">
              <controlPr defaultSize="0" autoFill="0" autoLine="0" autoPict="0">
                <anchor moveWithCells="1">
                  <from>
                    <xdr:col>9</xdr:col>
                    <xdr:colOff>47625</xdr:colOff>
                    <xdr:row>5</xdr:row>
                    <xdr:rowOff>152400</xdr:rowOff>
                  </from>
                  <to>
                    <xdr:col>11</xdr:col>
                    <xdr:colOff>323850</xdr:colOff>
                    <xdr:row>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Option Button 23">
              <controlPr defaultSize="0" autoFill="0" autoLine="0" autoPict="0">
                <anchor moveWithCells="1">
                  <from>
                    <xdr:col>9</xdr:col>
                    <xdr:colOff>57150</xdr:colOff>
                    <xdr:row>6</xdr:row>
                    <xdr:rowOff>180975</xdr:rowOff>
                  </from>
                  <to>
                    <xdr:col>11</xdr:col>
                    <xdr:colOff>209550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Option Button 24">
              <controlPr defaultSize="0" autoFill="0" autoLine="0" autoPict="0">
                <anchor moveWithCells="1">
                  <from>
                    <xdr:col>11</xdr:col>
                    <xdr:colOff>190500</xdr:colOff>
                    <xdr:row>3</xdr:row>
                    <xdr:rowOff>0</xdr:rowOff>
                  </from>
                  <to>
                    <xdr:col>13</xdr:col>
                    <xdr:colOff>314325</xdr:colOff>
                    <xdr:row>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Option Button 25">
              <controlPr defaultSize="0" autoFill="0" autoLine="0" autoPict="0">
                <anchor moveWithCells="1">
                  <from>
                    <xdr:col>11</xdr:col>
                    <xdr:colOff>190500</xdr:colOff>
                    <xdr:row>4</xdr:row>
                    <xdr:rowOff>0</xdr:rowOff>
                  </from>
                  <to>
                    <xdr:col>13</xdr:col>
                    <xdr:colOff>238125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Option Button 26">
              <controlPr defaultSize="0" autoFill="0" autoLine="0" autoPict="0">
                <anchor moveWithCells="1">
                  <from>
                    <xdr:col>11</xdr:col>
                    <xdr:colOff>200025</xdr:colOff>
                    <xdr:row>4</xdr:row>
                    <xdr:rowOff>180975</xdr:rowOff>
                  </from>
                  <to>
                    <xdr:col>13</xdr:col>
                    <xdr:colOff>504825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Option Button 27">
              <controlPr defaultSize="0" autoFill="0" autoLine="0" autoPict="0">
                <anchor moveWithCells="1">
                  <from>
                    <xdr:col>11</xdr:col>
                    <xdr:colOff>200025</xdr:colOff>
                    <xdr:row>5</xdr:row>
                    <xdr:rowOff>180975</xdr:rowOff>
                  </from>
                  <to>
                    <xdr:col>13</xdr:col>
                    <xdr:colOff>390525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Option Button 28">
              <controlPr defaultSize="0" autoFill="0" autoLine="0" autoPict="0">
                <anchor moveWithCells="1">
                  <from>
                    <xdr:col>11</xdr:col>
                    <xdr:colOff>200025</xdr:colOff>
                    <xdr:row>6</xdr:row>
                    <xdr:rowOff>180975</xdr:rowOff>
                  </from>
                  <to>
                    <xdr:col>13</xdr:col>
                    <xdr:colOff>219075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Option Button 29">
              <controlPr defaultSize="0" autoFill="0" autoLine="0" autoPict="0">
                <anchor moveWithCells="1">
                  <from>
                    <xdr:col>13</xdr:col>
                    <xdr:colOff>400050</xdr:colOff>
                    <xdr:row>3</xdr:row>
                    <xdr:rowOff>0</xdr:rowOff>
                  </from>
                  <to>
                    <xdr:col>15</xdr:col>
                    <xdr:colOff>523875</xdr:colOff>
                    <xdr:row>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Option Button 30">
              <controlPr defaultSize="0" autoFill="0" autoLine="0" autoPict="0">
                <anchor moveWithCells="1">
                  <from>
                    <xdr:col>13</xdr:col>
                    <xdr:colOff>400050</xdr:colOff>
                    <xdr:row>3</xdr:row>
                    <xdr:rowOff>171450</xdr:rowOff>
                  </from>
                  <to>
                    <xdr:col>16</xdr:col>
                    <xdr:colOff>57150</xdr:colOff>
                    <xdr:row>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Option Button 31">
              <controlPr defaultSize="0" autoFill="0" autoLine="0" autoPict="0">
                <anchor moveWithCells="1">
                  <from>
                    <xdr:col>13</xdr:col>
                    <xdr:colOff>400050</xdr:colOff>
                    <xdr:row>4</xdr:row>
                    <xdr:rowOff>152400</xdr:rowOff>
                  </from>
                  <to>
                    <xdr:col>15</xdr:col>
                    <xdr:colOff>581025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Option Button 32">
              <controlPr defaultSize="0" autoFill="0" autoLine="0" autoPict="0">
                <anchor moveWithCells="1">
                  <from>
                    <xdr:col>13</xdr:col>
                    <xdr:colOff>409575</xdr:colOff>
                    <xdr:row>5</xdr:row>
                    <xdr:rowOff>171450</xdr:rowOff>
                  </from>
                  <to>
                    <xdr:col>16</xdr:col>
                    <xdr:colOff>19050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4" name="Group Box 34">
              <controlPr defaultSize="0" autoFill="0" autoPict="0">
                <anchor moveWithCells="1">
                  <from>
                    <xdr:col>9</xdr:col>
                    <xdr:colOff>0</xdr:colOff>
                    <xdr:row>9</xdr:row>
                    <xdr:rowOff>28575</xdr:rowOff>
                  </from>
                  <to>
                    <xdr:col>16</xdr:col>
                    <xdr:colOff>171450</xdr:colOff>
                    <xdr:row>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5" name="Option Button 35">
              <controlPr defaultSize="0" autoFill="0" autoLine="0" autoPict="0">
                <anchor moveWithCells="1">
                  <from>
                    <xdr:col>9</xdr:col>
                    <xdr:colOff>66675</xdr:colOff>
                    <xdr:row>9</xdr:row>
                    <xdr:rowOff>142875</xdr:rowOff>
                  </from>
                  <to>
                    <xdr:col>10</xdr:col>
                    <xdr:colOff>571500</xdr:colOff>
                    <xdr:row>10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6" name="Option Button 36">
              <controlPr defaultSize="0" autoFill="0" autoLine="0" autoPict="0">
                <anchor moveWithCells="1">
                  <from>
                    <xdr:col>9</xdr:col>
                    <xdr:colOff>66675</xdr:colOff>
                    <xdr:row>10</xdr:row>
                    <xdr:rowOff>171450</xdr:rowOff>
                  </from>
                  <to>
                    <xdr:col>10</xdr:col>
                    <xdr:colOff>381000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37" name="Option Button 37">
              <controlPr defaultSize="0" autoFill="0" autoLine="0" autoPict="0">
                <anchor moveWithCells="1">
                  <from>
                    <xdr:col>9</xdr:col>
                    <xdr:colOff>66675</xdr:colOff>
                    <xdr:row>11</xdr:row>
                    <xdr:rowOff>180975</xdr:rowOff>
                  </from>
                  <to>
                    <xdr:col>11</xdr:col>
                    <xdr:colOff>85725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38" name="Option Button 38">
              <controlPr defaultSize="0" autoFill="0" autoLine="0" autoPict="0">
                <anchor moveWithCells="1">
                  <from>
                    <xdr:col>9</xdr:col>
                    <xdr:colOff>66675</xdr:colOff>
                    <xdr:row>12</xdr:row>
                    <xdr:rowOff>152400</xdr:rowOff>
                  </from>
                  <to>
                    <xdr:col>11</xdr:col>
                    <xdr:colOff>342900</xdr:colOff>
                    <xdr:row>14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9" name="Option Button 39">
              <controlPr defaultSize="0" autoFill="0" autoLine="0" autoPict="0">
                <anchor moveWithCells="1">
                  <from>
                    <xdr:col>9</xdr:col>
                    <xdr:colOff>66675</xdr:colOff>
                    <xdr:row>13</xdr:row>
                    <xdr:rowOff>171450</xdr:rowOff>
                  </from>
                  <to>
                    <xdr:col>11</xdr:col>
                    <xdr:colOff>219075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0" name="Option Button 40">
              <controlPr defaultSize="0" autoFill="0" autoLine="0" autoPict="0">
                <anchor moveWithCells="1">
                  <from>
                    <xdr:col>11</xdr:col>
                    <xdr:colOff>104775</xdr:colOff>
                    <xdr:row>9</xdr:row>
                    <xdr:rowOff>171450</xdr:rowOff>
                  </from>
                  <to>
                    <xdr:col>13</xdr:col>
                    <xdr:colOff>228600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41" name="Option Button 41">
              <controlPr defaultSize="0" autoFill="0" autoLine="0" autoPict="0">
                <anchor moveWithCells="1">
                  <from>
                    <xdr:col>11</xdr:col>
                    <xdr:colOff>104775</xdr:colOff>
                    <xdr:row>10</xdr:row>
                    <xdr:rowOff>171450</xdr:rowOff>
                  </from>
                  <to>
                    <xdr:col>13</xdr:col>
                    <xdr:colOff>152400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42" name="Option Button 42">
              <controlPr defaultSize="0" autoFill="0" autoLine="0" autoPict="0">
                <anchor moveWithCells="1">
                  <from>
                    <xdr:col>11</xdr:col>
                    <xdr:colOff>114300</xdr:colOff>
                    <xdr:row>11</xdr:row>
                    <xdr:rowOff>180975</xdr:rowOff>
                  </from>
                  <to>
                    <xdr:col>13</xdr:col>
                    <xdr:colOff>419100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3" name="Option Button 43">
              <controlPr defaultSize="0" autoFill="0" autoLine="0" autoPict="0">
                <anchor moveWithCells="1">
                  <from>
                    <xdr:col>11</xdr:col>
                    <xdr:colOff>114300</xdr:colOff>
                    <xdr:row>13</xdr:row>
                    <xdr:rowOff>0</xdr:rowOff>
                  </from>
                  <to>
                    <xdr:col>13</xdr:col>
                    <xdr:colOff>304800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4" name="Option Button 44">
              <controlPr defaultSize="0" autoFill="0" autoLine="0" autoPict="0">
                <anchor moveWithCells="1">
                  <from>
                    <xdr:col>11</xdr:col>
                    <xdr:colOff>123825</xdr:colOff>
                    <xdr:row>13</xdr:row>
                    <xdr:rowOff>180975</xdr:rowOff>
                  </from>
                  <to>
                    <xdr:col>13</xdr:col>
                    <xdr:colOff>142875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5" name="Option Button 45">
              <controlPr defaultSize="0" autoFill="0" autoLine="0" autoPict="0">
                <anchor moveWithCells="1">
                  <from>
                    <xdr:col>13</xdr:col>
                    <xdr:colOff>428625</xdr:colOff>
                    <xdr:row>9</xdr:row>
                    <xdr:rowOff>152400</xdr:rowOff>
                  </from>
                  <to>
                    <xdr:col>15</xdr:col>
                    <xdr:colOff>552450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6" name="Option Button 46">
              <controlPr defaultSize="0" autoFill="0" autoLine="0" autoPict="0">
                <anchor moveWithCells="1">
                  <from>
                    <xdr:col>13</xdr:col>
                    <xdr:colOff>428625</xdr:colOff>
                    <xdr:row>10</xdr:row>
                    <xdr:rowOff>180975</xdr:rowOff>
                  </from>
                  <to>
                    <xdr:col>16</xdr:col>
                    <xdr:colOff>85725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7" name="Option Button 48">
              <controlPr defaultSize="0" autoFill="0" autoLine="0" autoPict="0">
                <anchor moveWithCells="1">
                  <from>
                    <xdr:col>13</xdr:col>
                    <xdr:colOff>419100</xdr:colOff>
                    <xdr:row>6</xdr:row>
                    <xdr:rowOff>180975</xdr:rowOff>
                  </from>
                  <to>
                    <xdr:col>15</xdr:col>
                    <xdr:colOff>542925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8" name="Option Button 49">
              <controlPr defaultSize="0" autoFill="0" autoLine="0" autoPict="0">
                <anchor moveWithCells="1">
                  <from>
                    <xdr:col>13</xdr:col>
                    <xdr:colOff>419100</xdr:colOff>
                    <xdr:row>11</xdr:row>
                    <xdr:rowOff>171450</xdr:rowOff>
                  </from>
                  <to>
                    <xdr:col>15</xdr:col>
                    <xdr:colOff>600075</xdr:colOff>
                    <xdr:row>13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9" name="Option Button 51">
              <controlPr defaultSize="0" autoFill="0" autoLine="0" autoPict="0">
                <anchor moveWithCells="1">
                  <from>
                    <xdr:col>13</xdr:col>
                    <xdr:colOff>428625</xdr:colOff>
                    <xdr:row>13</xdr:row>
                    <xdr:rowOff>0</xdr:rowOff>
                  </from>
                  <to>
                    <xdr:col>15</xdr:col>
                    <xdr:colOff>457200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50" name="Option Button 52">
              <controlPr defaultSize="0" autoFill="0" autoLine="0" autoPict="0">
                <anchor moveWithCells="1">
                  <from>
                    <xdr:col>13</xdr:col>
                    <xdr:colOff>428625</xdr:colOff>
                    <xdr:row>13</xdr:row>
                    <xdr:rowOff>180975</xdr:rowOff>
                  </from>
                  <to>
                    <xdr:col>15</xdr:col>
                    <xdr:colOff>561975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1" name="Scroll Bar 53">
              <controlPr defaultSize="0" autoPict="0">
                <anchor moveWithCells="1">
                  <from>
                    <xdr:col>1</xdr:col>
                    <xdr:colOff>19050</xdr:colOff>
                    <xdr:row>9</xdr:row>
                    <xdr:rowOff>180975</xdr:rowOff>
                  </from>
                  <to>
                    <xdr:col>7</xdr:col>
                    <xdr:colOff>581025</xdr:colOff>
                    <xdr:row>11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item1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2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3.xml>��>4;85=B0;85=B$>@<0B >7=8FK"8?;85=B0 538>=1;0ABL>45=5465@0>4;85=B0;85=B$>@<0B >7=8FK"8?;85=B0 538>=1;0ABL>45=5465@0
</file>

<file path=customXml/item4.xml>��
</file>

<file path=customXml/item5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6.xml>��>4@>4C:B0@>4C:B0B53>@8O B>20@0@5=4>4@>4C:B0@>4C:B0B53>@8O B>20@0@5=4
</file>

<file path=customXml/item7.xml>��>4;85=B0>45=5465@0>;@>4C:B0B3@C7:8("B3@C7:8 &5=0B3@C7:8;0=@>4065104>;6 5104>;6B3@5A5=546:;041>@>B>;38_:;04_1>@>B_>;38@>40680:C?:0 @>4068@09A >4;85=B0>45=5465@0>;@>4C:B0B3@C7:8("B3@C7:8 &5=0B3@C7:8;0=@>4065104>;6 5104>;6B3@5A5=546:;041>@>B>;38_:;04_1>@>B_>;38@>40680:C?:0 @>4068@09A 
</file>

<file path=customXml/item8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9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0@60@>4060@60@>406@8@>AB@>406@8@>AB@>406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
</file>

<file path=customXml/item10.xml>��
</file>

<file path=customXml/item11.xml>��
</file>

<file path=customXml/item12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13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14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0@60@>4060@60@>406@8@>AB@>406@8@>AB@>406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
</file>

<file path=customXml/item15.xml>��
</file>

<file path=customXml/item16.xml>��
</file>

<file path=customXml/item17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0@60@8@>AB0@60@8@>AB5104=8@8@>AB5104=8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
</file>

<file path=customXml/item18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19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20.xml>��
</file>

<file path=customXml/item21.xml>��
</file>

<file path=customXml/item22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0@60@8@>AB0@60@8@>AB5104=8@8@>AB5104=8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
</file>

<file path=customXml/item23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0@60@>4060@60@>406@8@>AB@>406@8@>AB@>406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
</file>

<file path=customXml/item24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25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26.xml>��>45=5465@05=5465@5=5465@   :>?VO>45=5465@05=5465@5=5465@   :>?VO
</file>

<file path=customXml/item27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0@60@>4060@60@>406@8@>AB@>406@8@>AB@>406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
</file>

<file path=customXml/item28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29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30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31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32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33.xml>��>4@>4C:B0&5=0@09A&5=00:C?:8>4@>4C:B0&5=0@09A&5=00:C?:8
</file>

<file path=customXml/item34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
</file>

<file path=customXml/item35.xml>��
</file>

<file path=customXml/item36.xml>�� V:-VAOFL V:VAOFL><VAOFL C20@B0;><VAOFL>G0B>: <VAOFO20@B0;>G0B>: <VAOFO (@V:>G0B>: <VAOFO (:20@B0;>G0B>: <VAOFO (V=45:A <VAOFO>G0B>: <VAOFO (<VAOFL>4-20@B0; V:-VAOFL V:VAOFL><VAOFL C20@B0;><VAOFL>G0B>: <VAOFO20@B0;>G0B>: <VAOFO (@V:>G0B>: <VAOFO (:20@B0;>G0B>: <VAOFO (V=45:A <VAOFO>G0B>: <VAOFO (<VAOFL>4-20@B0;
</file>

<file path=customXml/item37.xml>��>4@>4C:B0&5=0@09A&5=00:C?:8>4@>4C:B0&5=0@09A&5=00:C?:8 V:-VAOFL V:VAOFL><VAOFL C20@B0;><VAOFL>G0B>: <VAOFO20@B0;>G0B>: <VAOFO (@V:>G0B>: <VAOFO (:20@B0;>G0B>: <VAOFO (V=45:A <VAOFO>G0B>: <VAOFO (<VAOFL!C<0 4;O  V:!C<0 4;O  V:@8E>20=0 <V@0>4;85=B0;85=B$>@<0B >7=8FK"8?;85=B0 538>=1;0ABL>45=5465@0>45=5465@05=5465@5=5465@   :>?VO>4@>4C:B0@>4C:B0B53>@8O B>20@0@5=4>4@>4C:B0&5=0@09A&5=00:C?:8>4;85=B0>45=5465@0>;@>4C:B0B3@C7:8("B3@C7:8 &5=0B3@C7:8;0=@>4065104>;6 5104>;6B3@5A5=546:;041>@>B>;38_:;04_1>@>B_>;38@>40680:C?:0 @>4068@09A @>4068_HB@>4068_3@=;0=_@>406@>4068_0:C?:0_3@=@>4068_@09A_3@=!:84:00F5=:00@605104>;65=L-:;04-1>@>B->;38->=CAK?>;=;0=@>406>;O21>@>B5@8@>AB@>406@=@8@>AB@>406("@8@>AB0@60@8@>AB5104=8@8@>AB:;04@8@>AB1>@>B@8@>AB>;38@8@>AB@8@>AB>=CA@8@>AB!:84:0@8@>AB0F5=:0518B>@:0, =8@>4068@>4068@54>40@8@>AB@>406>45=5465@0>45=5465@0>45=5465@0>45=5465@0>45=5465@0>45=5465@0>45=5465@0>45=5465@0>4@>4C:B0>4@>4C:B0>4@>4C:B0>4@>4C:B0>4@>4C:B0>4@>4C:B0>4@>4C:B0>4@>4C:B0>;@>4C:B0>4@>4C:B0>;@>4C:B0>4@>4C:B0>;@>4C:B0>4@>4C:B0>;@>4C:B0>4@>4C:B0>4;85=B0>4;85=B0>4;85=B0>4;85=B0>4;85=B0>4;85=B0>4;85=B0>4;85=B0 V:-VAOFL V:VAOFL><VAOFL C20@B0;><VAOFL>G0B>: <VAOFO20@B0;>G0B>: <VAOFO (@V:>G0B>: <VAOFO (:20@B0;>G0B>: <VAOFO (V=45:A <VAOFO>G0B>: <VAOFO (<VAOFL!C<0 4;O  V:!C<0 4;O  V:@8E>20=0 <V@0>4;85=B0;85=B$>@<0B >7=8FK"8?;85=B0 538>=1;0ABL>45=5465@0>45=5465@05=5465@5=5465@   :>?VO>4@>4C:B0@>4C:B0B53>@8O B>20@0@5=4>4@>4C:B0&5=0@09A&5=00:C?:8>4;85=B0>45=5465@0>;@>4C:B0B3@C7:8("B3@C7:8 &5=0B3@C7:8;0=@>4065104>;6 5104>;6B3@5A5=546:;041>@>B>;38_:;04_1>@>B_>;38@>40680:C?:0 @>4068@09A @>4068_HB@>4068_3@=;0=_@>406@>4068_0:C?:0_3@=@>4068_@09A_3@=!:84:00F5=:00@605104>;65=L-:;04-1>@>B->;38->=CAK?>;=;0=@>406>;O21>@>B5@8@>AB@>406@=@8@>AB@>406("@8@>AB0@60@8@>AB5104=8@8@>AB:;04@8@>AB1>@>B@8@>AB>;38@8@>AB@8@>AB>=CA@8@>AB!:84:0@8@>AB0F5=:0518B>@:0, =8@>4068@>4068@54>40@8@>AB@>406>45=5465@0>45=5465@0">G:0 7025@H5==O">G:0 7025@H5==O>45=5465@0>45=5465@0>45=5465@0>45=5465@0>45=5465@0>45=5465@0">G:0 7025@H5==O">G:0 7025@H5==O>4@>4C:B0>4@>4C:B0">G:0 7025@H5==O">G:0 7025@H5==O>4@>4C:B0>4@>4C:B0>4@>4C:B0>4@>4C:B0>4@>4C:B0>4@>4C:B0">G:0 7025@H5==O">G:0 7025@H5==O>;@>4C:B0>4@>4C:B0">G:0 7025@H5==O">G:0 7025@H5==O>;@>4C:B0>4@>4C:B0>;@>4C:B0>4@>4C:B0>;@>4C:B0>4@>4C:B0>4;85=B0>4;85=B0">G:0 7025@H5==O">G:0 7025@H5==O>4;85=B0>4;85=B0>4;85=B0>4;85=B0>4;85=B0>4;85=B0!C<0 4;O B3@C7:8 !C<0 4;O B3@C7:8 $>@<C;0!C<0 4;O B3@C7:8 =0G5==O!C<0 4;O B3@C7:8("!C<0 4;O B3@C7:8("$>@<C;0!C<0 4;O B3@C7:8("=0G5==O@>4068_HB@>4068_HB$>@<C;0@>4068_HB=0G5==O@>4068_3@=@>4068_3@=$>@<C;0@>4068_3@==0G5==O;0=_@>406;0=_@>406$>@<C;0;0=_@>406=0G5==O@>4068_0:C?:0_3@=@>4068_0:C?:0_3@=$>@<C;0@>4068_0:C?:0_3@==0G5==O@>4068_@09A_3@=@>4068_@09A_3@=$>@<C;0@>4068_@09A_3@==0G5==O!:84:0!:84:0$>@<C;0!:84:0=0G5==O0F5=:00F5=:0$>@<C;00F5=:0=0G5==O0@600@60$>@<C;00@60=0G5==O5104>;65=L5104>;65=L$>@<C;05104>;65=L=0G5==O-:;04-:;04$>@<C;0-:;04=0G5==O-1>@>B-1>@>B$>@<C;0-1>@>B=0G5==O->;38->;38$>@<C;0->;38=0G5==O$>@<C;0=0G5==O->=CA->=CA$>@<C;0->=CA=0G5==OK?>;=;0=@>406K?>;=;0=@>406$>@<C;0K?>;=;0=@>406=0G5==O>;O21>@>B5>;O21>@>B5$>@<C;0>;O21>@>B5=0G5==O@8@>AB@>406@=@8@>AB@>406@=$>@<C;0@8@>AB@>406@==0G5==O@8@>AB@>406("@8@>AB@>406("$>@<C;0@8@>AB@>406("=0G5==O@8@>AB0@60@8@>AB0@60$>@<C;0@8@>AB0@60=0G5==O@8@>AB5104=8@8@>AB5104=8$>@<C;0@8@>AB5104=8=0G5==O@8@>AB:;04@8@>AB:;04$>@<C;0@8@>AB:;04=0G5==O@8@>AB1>@>B@8@>AB1>@>B$>@<C;0@8@>AB1>@>B=0G5==O@8@>AB>;38@8@>AB>;38$>@<C;0@8@>AB>;38=0G5==O@8@>AB@8@>AB$>@<C;0@8@>AB=0G5==O@8@>AB>=CA@8@>AB>=CA$>@<C;0@8@>AB>=CA=0G5==O@8@>AB!:84:0@8@>AB!:84:0$>@<C;0@8@>AB!:84:0=0G5==O@8@>AB0F5=:0@8@>AB0F5=:0$>@<C;0@8@>AB0F5=:0=0G5==O518B>@:0, =8518B>@:0, =8$>@<C;0518B>@:0, =8=0G5==O@>4068@>4068$>@<C;0@>4068=0G5==O@>4068@54>40@>4068@54>40$>@<C;0@>4068@54>40=0G5==O@8@>AB@>406@8@>AB@>406$>@<C;0@8@>AB@>406=0G5==OK?>;=;0=0803@K?>;=;0=0803@$>@<C;0K?>;=;0=0803@=0G5==O>4;85=B0>45=5465@0>;@>4C:B0B3@C7:8("B3@C7:8 &5=0B3@C7:8;0=@>4065104>;6 5104>;6B3@5A5=546:;041>@>B>;38_:;04_1>@>B_>;38@>40680:C?:0 @>4068@09A !C<0 4;O B3@C7:8 B3@C7:8 !C<0 4;O B3@C7:8 B3@C7:8 !C<0 4;O B3@C7:8 B3@C7:8 !C<0 4;O B3@C7:8("B3@C7:8("!C<0 4;O B3@C7:8("B3@C7:8("!C<0 4;O B3@C7:8("B3@C7:8("!C<0 4;O B3@C7:8 !C<0 4;O B3@C7:8 $>@<C;0!C<0 4;O B3@C7:8 =0G5==O!C<0 4;O B3@C7:8("!C<0 4;O B3@C7:8("$>@<C;0!C<0 4;O B3@C7:8("=0G5==O@>4068_HB@>4068_HB$>@<C;0@>4068_HB=0G5==O@>4068_3@=@>4068_3@=$>@<C;0@>4068_3@==0G5==O;0=_@>406;0=_@>406$>@<C;0;0=_@>406=0G5==O@>4068_0:C?:0_3@=@>4068_0:C?:0_3@=$>@<C;0@>4068_0:C?:0_3@==0G5==O@>4068_@09A_3@=@>4068_@09A_3@=$>@<C;0@>4068_@09A_3@==0G5==O!:84:0!:84:0$>@<C;0!:84:0=0G5==O0F5=:00F5=:0$>@<C;00F5=:0=0G5==O0@600@60$>@<C;00@60=0G5==O5104>;65=L5104>;65=L$>@<C;05104>;65=L=0G5==O-:;04-:;04$>@<C;0-:;04=0G5==O-1>@>B-1>@>B$>@<C;0-1>@>B=0G5==O->;38->;38$>@<C;0->;38=0G5==O$>@<C;0=0G5==O->=CA->=CA$>@<C;0->=CA=0G5==OK?>;=;0=@>406K?>;=;0=@>406$>@<C;0K?>;=;0=@>406=0G5==O>;O21>@>B5>;O21>@>B5$>@<C;0>;O21>@>B5=0G5==O@8@>AB@>406@=@8@>AB@>406@=$>@<C;0@8@>AB@>406@==0G5==O@8@>AB@>406("@8@>AB@>406("$>@<C;0@8@>AB@>406("=0G5==O@8@>AB0@60@8@>AB0@60$>@<C;0@8@>AB0@60=0G5==O@8@>AB5104=8@8@>AB5104=8$>@<C;0@8@>AB5104=8=0G5==O@8@>AB:;04@8@>AB:;04$>@<C;0@8@>AB:;04=0G5==O@8@>AB1>@>B@8@>AB1>@>B$>@<C;0@8@>AB1>@>B=0G5==O@8@>AB>;38@8@>AB>;38$>@<C;0@8@>AB>;38=0G5==O@8@>AB@8@>AB$>@<C;0@8@>AB=0G5==O@8@>AB>=CA@8@>AB>=CA$>@<C;0@8@>AB>=CA=0G5==O@8@>AB!:84:0@8@>AB!:84:0$>@<C;0@8@>AB!:84:0=0G5==O@8@>AB0F5=:0@8@>AB0F5=:0$>@<C;0@8@>AB0F5=:0=0G5==O518B>@:0, =8518B>@:0, =8$>@<C;0518B>@:0, =8=0G5==O@>4068@>4068$>@<C;0@>4068=0G5==O@>4068@54>40@>4068@54>40$>@<C;0@>4068@54>40=0G5==O@8@>AB@>406@8@>AB@>406$>@<C;0@8@>AB@>406=0G5==OK?>;=;0=0803@K?>;=;0=0803@$>@<C;0K?>;=;0=0803@=0G5==O>4;85=B0>45=5465@0>;@>4C:B0B3@C7:8("B3@C7:8 &5=0B3@C7:8;0=@>4065104>;6 5104>;6B3@5A5=546:;041>@>B>;38_:;04_1>@>B_>;38@>40680:C?:0 @>4068@09A !C<0 4;O B3@C7:8 B3@C7:8 !C<0 4;O B3@C7:8 B3@C7:8 !C<0 4;O B3@C7:8 B3@C7:8 !C<0 4;O B3@C7:8("B3@C7:8("!C<0 4;O B3@C7:8("B3@C7:8("!C<0 4;O B3@C7:8("B3@C7:8("!C<0 4;O  V:!C<0 4;O  V:$>@<C;0!C<0 4;O  V:=0G5==O V:-VAOFL V:VAOFL><VAOFL C20@B0;><VAOFL>G0B>: <VAOFO20@B0;>G0B>: <VAOFO (@V:>G0B>: <VAOFO (:20@B0;>G0B>: <VAOFO (V=45:A <VAOFO>G0B>: <VAOFO (<VAOFL>4-20@B0;!C<0 4;O  V: V:!C<0 4;O  V: V:!C<0 4;O  V: V:!C<0 4;O  V:!C<0 4;O  V:$>@<C;0!C<0 4;O  V:=0G5==O V:-VAOFL V:VAOFL><VAOFL C20@B0;><VAOFL>G0B>: <VAOFO20@B0;>G0B>: <VAOFO (@V:>G0B>: <VAOFO (:20@B0;>G0B>: <VAOFO (V=45:A <VAOFO>G0B>: <VAOFO (<VAOFL>4-20@B0;!C<0 4;O  V: V:!C<0 4;O  V: V:!C<0 4;O  V: V:
</file>

<file path=customXml/item38.xml>��>4;85=B0>45=5465@0>;@>4C:B0B3@C7:8("B3@C7:8 &5=0B3@C7:8;0=@>4065104>;6 5104>;6B3@5A5=546:;041>@>B>;38_:;04_1>@>B_>;38@>40680:C?:0 @>4068@09A >4@>4C:B0&5=0@09A&5=00:C?:8>4@>4C:B0@>4C:B0B53>@8O B>20@0@5=4>4;85=B0;85=B$>@<0B >7=8FK"8?;85=B0 538>=1;0ABL>45=5465@0>45=5465@05=5465@5=5465@   :>?VO V:-VAOFL V:VAOFL><VAOFL C20@B0;><VAOFL>G0B>: <VAOFO20@B0;>G0B>: <VAOFO (@V:>G0B>: <VAOFO (:20@B0;>G0B>: <VAOFO (V=45:A <VAOFO>G0B>: <VAOFO (<VAOFL>4-20@B0;
</file>

<file path=customXml/item39.xml>��
</file>

<file path=customXml/item40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0@60@8@>AB0@60@8@>AB5104=8@8@>AB5104=8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=8@>4068@>4068@>4068@54>40@>4068@54>40@8@>AB@>406@8@>AB@>406K?>;=;0=0803@K?>;=;0=0803@
</file>

<file path=customXml/item41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0@60@8@>AB0@60@8@>AB5104=8@8@>AB5104=8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=8@>4068@>4068@>4068@54>40@>4068@54>40@8@>AB@>406@8@>AB@>406K?>;=;0=0803@K?>;=;0=0803@
</file>

<file path=customXml/item42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406K?>;=;0=0803@K?>;=;0=0803@
</file>

<file path=customXml/item43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406K?>;=;0=0803@K?>;=;0=0803@
</file>

<file path=customXml/item44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0@60@8@>AB0@60@8@>AB5104=8@8@>AB5104=8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=8@>4068@>4068@>4068@54>40@>4068@54>40@8@>AB@>406@8@>AB@>406K?>;=;0=0803@K?>;=;0=0803@
</file>

<file path=customXml/item45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8@>AB0@60@8@>AB0@60@8@>AB5104=8@8@>AB5104=8@>4068@>4068@>4068@54>40@>4068@54>40@8@>AB@>406@8@>AB@>406K?>;=;0=0803@K?>;=;0=0803@
</file>

<file path=customXml/item46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0@60@8@>AB0@60@8@>AB5104=8@8@>AB5104=8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=8@>4068@>4068@>4068@54>40@>4068@54>40@8@>AB@>406@8@>AB@>406K?>;=;0=0803@K?>;=;0=0803@
</file>

<file path=customXml/item47.xml>��@>4068_HB@>4068_HB@>4068_3@=@>4068_3@=;0=_@>406;0=_@>406@>4068_0:C?:0_3@=@>4068_0:C?:0_3@=@>4068_@09A_3@=@>4068_@09A_3@=!:84:0!:84:00F5=:00F5=:00@600@605104>;65=L5104>;65=L-:;04-:;04-1>@>B-1>@>B->;38->;38->=CA->=CAK?>;=;0=@>406K?>;=;0=@>406>;O21>@>B5>;O21>@>B5@8@>AB@>406@=@8@>AB@>406@=@8@>AB@>406("@8@>AB@>406("@8@>AB0@60@8@>AB0@60@8@>AB5104=8@8@>AB5104=8@8@>AB:;04@8@>AB:;04@8@>AB1>@>B@8@>AB1>@>B@8@>AB>;38@8@>AB>;38@8@>AB@8@>AB@8@>AB>=CA@8@>AB>=CA@8@>AB!:84:0@8@>AB!:84:0@8@>AB0F5=:0@8@>AB0F5=:0518B>@:0, =8518B>@:0, =8@>4068@>4068@>4068@54>40@>4068@54>40@8@>AB@>406@8@>AB@>406K?>;=;0=0803@K?>;=;0=0803@
</file>

<file path=customXml/item48.xml>��
</file>

<file path=customXml/item49.xml>��
</file>

<file path=customXml/item50.xml>��
</file>

<file path=customXml/item51.xml>��
</file>

<file path=customXml/item52.xml>��
</file>

<file path=customXml/itemProps1.xml><?xml version="1.0" encoding="utf-8"?>
<ds:datastoreItem xmlns:ds="http://schemas.openxmlformats.org/officeDocument/2006/customXml" ds:itemID="{C34B3EA2-3BA5-4D46-942D-2A83218E55B1}">
  <ds:schemaRefs/>
</ds:datastoreItem>
</file>

<file path=customXml/itemProps2.xml><?xml version="1.0" encoding="utf-8"?>
<ds:datastoreItem xmlns:ds="http://schemas.openxmlformats.org/officeDocument/2006/customXml" ds:itemID="{C859D203-50BD-46E6-957D-7B75B399733B}">
  <ds:schemaRefs/>
</ds:datastoreItem>
</file>

<file path=customXml/itemProps3.xml><?xml version="1.0" encoding="utf-8"?>
<ds:datastoreItem xmlns:ds="http://schemas.openxmlformats.org/officeDocument/2006/customXml" ds:itemID="{E870C1B7-148A-4224-9455-2307F4C90EFD}">
  <ds:schemaRefs/>
</ds:datastoreItem>
</file>

<file path=customXml/itemProps4.xml><?xml version="1.0" encoding="utf-8"?>
<ds:datastoreItem xmlns:ds="http://schemas.openxmlformats.org/officeDocument/2006/customXml" ds:itemID="{74FC0C94-E55F-41AC-AAB8-7A49ADEE7034}">
  <ds:schemaRefs/>
</ds:datastoreItem>
</file>

<file path=customXml/itemProps5.xml><?xml version="1.0" encoding="utf-8"?>
<ds:datastoreItem xmlns:ds="http://schemas.openxmlformats.org/officeDocument/2006/customXml" ds:itemID="{2931D254-ACF5-4054-A879-3A5D2460946A}">
  <ds:schemaRefs/>
</ds:datastoreItem>
</file>

<file path=customXml/itemProps6.xml><?xml version="1.0" encoding="utf-8"?>
<ds:datastoreItem xmlns:ds="http://schemas.openxmlformats.org/officeDocument/2006/customXml" ds:itemID="{85039893-EAF6-41D8-95B0-D59CE6ED3923}">
  <ds:schemaRefs/>
</ds:datastoreItem>
</file>

<file path=customXml/itemProps7.xml><?xml version="1.0" encoding="utf-8"?>
<ds:datastoreItem xmlns:ds="http://schemas.openxmlformats.org/officeDocument/2006/customXml" ds:itemID="{8A3BD078-39D3-4060-AA0D-67AC03F3F2C0}">
  <ds:schemaRefs/>
</ds:datastoreItem>
</file>

<file path=customXml/itemProps8.xml><?xml version="1.0" encoding="utf-8"?>
<ds:datastoreItem xmlns:ds="http://schemas.openxmlformats.org/officeDocument/2006/customXml" ds:itemID="{BD73F527-E9F8-4202-88F4-58FB8BFDF7D5}">
  <ds:schemaRefs/>
</ds:datastoreItem>
</file>

<file path=customXml/itemProps9.xml><?xml version="1.0" encoding="utf-8"?>
<ds:datastoreItem xmlns:ds="http://schemas.openxmlformats.org/officeDocument/2006/customXml" ds:itemID="{89DAEB35-A835-41A8-AC6C-6B2FE8C7FFCF}">
  <ds:schemaRefs/>
</ds:datastoreItem>
</file>

<file path=customXml/itemProps10.xml><?xml version="1.0" encoding="utf-8"?>
<ds:datastoreItem xmlns:ds="http://schemas.openxmlformats.org/officeDocument/2006/customXml" ds:itemID="{C072808D-A9E9-4546-B20C-913D5C88CA36}">
  <ds:schemaRefs/>
</ds:datastoreItem>
</file>

<file path=customXml/itemProps11.xml><?xml version="1.0" encoding="utf-8"?>
<ds:datastoreItem xmlns:ds="http://schemas.openxmlformats.org/officeDocument/2006/customXml" ds:itemID="{76E407FE-F80C-4811-AAED-CC5E7FD0DE4D}">
  <ds:schemaRefs/>
</ds:datastoreItem>
</file>

<file path=customXml/itemProps12.xml><?xml version="1.0" encoding="utf-8"?>
<ds:datastoreItem xmlns:ds="http://schemas.openxmlformats.org/officeDocument/2006/customXml" ds:itemID="{B5B1C391-9DDB-4A17-9966-43A0AA1FDD88}">
  <ds:schemaRefs/>
</ds:datastoreItem>
</file>

<file path=customXml/itemProps13.xml><?xml version="1.0" encoding="utf-8"?>
<ds:datastoreItem xmlns:ds="http://schemas.openxmlformats.org/officeDocument/2006/customXml" ds:itemID="{45AF2ED6-838A-47E2-AFFA-D5AE16F723FA}">
  <ds:schemaRefs/>
</ds:datastoreItem>
</file>

<file path=customXml/itemProps14.xml><?xml version="1.0" encoding="utf-8"?>
<ds:datastoreItem xmlns:ds="http://schemas.openxmlformats.org/officeDocument/2006/customXml" ds:itemID="{65BB9B0A-E309-4D76-BC1F-4FE8DD49E19F}">
  <ds:schemaRefs/>
</ds:datastoreItem>
</file>

<file path=customXml/itemProps15.xml><?xml version="1.0" encoding="utf-8"?>
<ds:datastoreItem xmlns:ds="http://schemas.openxmlformats.org/officeDocument/2006/customXml" ds:itemID="{F28A12CD-8850-4BE6-AA3B-6CA6DC824505}">
  <ds:schemaRefs/>
</ds:datastoreItem>
</file>

<file path=customXml/itemProps16.xml><?xml version="1.0" encoding="utf-8"?>
<ds:datastoreItem xmlns:ds="http://schemas.openxmlformats.org/officeDocument/2006/customXml" ds:itemID="{64812FBD-08C0-4158-B48F-9EAC589C36E8}">
  <ds:schemaRefs/>
</ds:datastoreItem>
</file>

<file path=customXml/itemProps17.xml><?xml version="1.0" encoding="utf-8"?>
<ds:datastoreItem xmlns:ds="http://schemas.openxmlformats.org/officeDocument/2006/customXml" ds:itemID="{9829871D-8559-4599-B09B-B0E0B944B5E4}">
  <ds:schemaRefs/>
</ds:datastoreItem>
</file>

<file path=customXml/itemProps18.xml><?xml version="1.0" encoding="utf-8"?>
<ds:datastoreItem xmlns:ds="http://schemas.openxmlformats.org/officeDocument/2006/customXml" ds:itemID="{0A4A93D0-0A9A-44F0-A095-851396BA2A77}">
  <ds:schemaRefs/>
</ds:datastoreItem>
</file>

<file path=customXml/itemProps19.xml><?xml version="1.0" encoding="utf-8"?>
<ds:datastoreItem xmlns:ds="http://schemas.openxmlformats.org/officeDocument/2006/customXml" ds:itemID="{C4C49A58-9A41-4CE4-BF14-A40135D0E040}">
  <ds:schemaRefs/>
</ds:datastoreItem>
</file>

<file path=customXml/itemProps20.xml><?xml version="1.0" encoding="utf-8"?>
<ds:datastoreItem xmlns:ds="http://schemas.openxmlformats.org/officeDocument/2006/customXml" ds:itemID="{634D1013-DCF7-42E7-82AE-600FD0300CD7}">
  <ds:schemaRefs/>
</ds:datastoreItem>
</file>

<file path=customXml/itemProps21.xml><?xml version="1.0" encoding="utf-8"?>
<ds:datastoreItem xmlns:ds="http://schemas.openxmlformats.org/officeDocument/2006/customXml" ds:itemID="{116DA20A-763C-44A6-9401-6F9526049522}">
  <ds:schemaRefs>
    <ds:schemaRef ds:uri="http://schemas.microsoft.com/DataMashup"/>
  </ds:schemaRefs>
</ds:datastoreItem>
</file>

<file path=customXml/itemProps22.xml><?xml version="1.0" encoding="utf-8"?>
<ds:datastoreItem xmlns:ds="http://schemas.openxmlformats.org/officeDocument/2006/customXml" ds:itemID="{EBC2B275-835A-4488-B4E3-64BAD09CC799}">
  <ds:schemaRefs/>
</ds:datastoreItem>
</file>

<file path=customXml/itemProps23.xml><?xml version="1.0" encoding="utf-8"?>
<ds:datastoreItem xmlns:ds="http://schemas.openxmlformats.org/officeDocument/2006/customXml" ds:itemID="{FBED805C-81EF-457A-9225-99779C0EB37D}">
  <ds:schemaRefs/>
</ds:datastoreItem>
</file>

<file path=customXml/itemProps24.xml><?xml version="1.0" encoding="utf-8"?>
<ds:datastoreItem xmlns:ds="http://schemas.openxmlformats.org/officeDocument/2006/customXml" ds:itemID="{A65A61C5-1CB4-4842-8D3D-485970F6709C}">
  <ds:schemaRefs/>
</ds:datastoreItem>
</file>

<file path=customXml/itemProps25.xml><?xml version="1.0" encoding="utf-8"?>
<ds:datastoreItem xmlns:ds="http://schemas.openxmlformats.org/officeDocument/2006/customXml" ds:itemID="{344A5251-B709-48B1-AA4A-33C88E207BF4}">
  <ds:schemaRefs/>
</ds:datastoreItem>
</file>

<file path=customXml/itemProps26.xml><?xml version="1.0" encoding="utf-8"?>
<ds:datastoreItem xmlns:ds="http://schemas.openxmlformats.org/officeDocument/2006/customXml" ds:itemID="{0F421BED-41C3-4E56-BB68-1438E73F6C35}">
  <ds:schemaRefs/>
</ds:datastoreItem>
</file>

<file path=customXml/itemProps27.xml><?xml version="1.0" encoding="utf-8"?>
<ds:datastoreItem xmlns:ds="http://schemas.openxmlformats.org/officeDocument/2006/customXml" ds:itemID="{4C73A7C7-1EA5-451D-A1A3-7D8AEB24D215}">
  <ds:schemaRefs/>
</ds:datastoreItem>
</file>

<file path=customXml/itemProps28.xml><?xml version="1.0" encoding="utf-8"?>
<ds:datastoreItem xmlns:ds="http://schemas.openxmlformats.org/officeDocument/2006/customXml" ds:itemID="{8187FA16-576A-443D-85C6-C22E6C84B767}">
  <ds:schemaRefs/>
</ds:datastoreItem>
</file>

<file path=customXml/itemProps29.xml><?xml version="1.0" encoding="utf-8"?>
<ds:datastoreItem xmlns:ds="http://schemas.openxmlformats.org/officeDocument/2006/customXml" ds:itemID="{3DFDDC1A-3493-4DC7-A7FC-298B83886328}">
  <ds:schemaRefs/>
</ds:datastoreItem>
</file>

<file path=customXml/itemProps30.xml><?xml version="1.0" encoding="utf-8"?>
<ds:datastoreItem xmlns:ds="http://schemas.openxmlformats.org/officeDocument/2006/customXml" ds:itemID="{B6A7FBAA-8683-40EF-A9EC-4BA8A5EAF0E6}">
  <ds:schemaRefs/>
</ds:datastoreItem>
</file>

<file path=customXml/itemProps31.xml><?xml version="1.0" encoding="utf-8"?>
<ds:datastoreItem xmlns:ds="http://schemas.openxmlformats.org/officeDocument/2006/customXml" ds:itemID="{52F01386-97A9-4824-BFBC-A0C3D3EFF5F9}">
  <ds:schemaRefs/>
</ds:datastoreItem>
</file>

<file path=customXml/itemProps32.xml><?xml version="1.0" encoding="utf-8"?>
<ds:datastoreItem xmlns:ds="http://schemas.openxmlformats.org/officeDocument/2006/customXml" ds:itemID="{C0ADE4F8-409D-4D67-B9B3-FFA0F2E4289B}">
  <ds:schemaRefs/>
</ds:datastoreItem>
</file>

<file path=customXml/itemProps33.xml><?xml version="1.0" encoding="utf-8"?>
<ds:datastoreItem xmlns:ds="http://schemas.openxmlformats.org/officeDocument/2006/customXml" ds:itemID="{18A7A055-BEFD-4313-99A2-A3D29B4708F6}">
  <ds:schemaRefs/>
</ds:datastoreItem>
</file>

<file path=customXml/itemProps34.xml><?xml version="1.0" encoding="utf-8"?>
<ds:datastoreItem xmlns:ds="http://schemas.openxmlformats.org/officeDocument/2006/customXml" ds:itemID="{AB1464B3-C80F-42A3-B441-15D070944D36}">
  <ds:schemaRefs/>
</ds:datastoreItem>
</file>

<file path=customXml/itemProps35.xml><?xml version="1.0" encoding="utf-8"?>
<ds:datastoreItem xmlns:ds="http://schemas.openxmlformats.org/officeDocument/2006/customXml" ds:itemID="{C29AA1BD-A9A9-402F-931A-16E7764C53FB}">
  <ds:schemaRefs/>
</ds:datastoreItem>
</file>

<file path=customXml/itemProps36.xml><?xml version="1.0" encoding="utf-8"?>
<ds:datastoreItem xmlns:ds="http://schemas.openxmlformats.org/officeDocument/2006/customXml" ds:itemID="{60D1DF95-5407-4CD8-B6AE-E13945207E13}">
  <ds:schemaRefs/>
</ds:datastoreItem>
</file>

<file path=customXml/itemProps37.xml><?xml version="1.0" encoding="utf-8"?>
<ds:datastoreItem xmlns:ds="http://schemas.openxmlformats.org/officeDocument/2006/customXml" ds:itemID="{F12E9647-DEEA-42A7-871D-6A7A2CFC8643}">
  <ds:schemaRefs/>
</ds:datastoreItem>
</file>

<file path=customXml/itemProps38.xml><?xml version="1.0" encoding="utf-8"?>
<ds:datastoreItem xmlns:ds="http://schemas.openxmlformats.org/officeDocument/2006/customXml" ds:itemID="{DAA20FA5-BD86-40A5-8BBC-F3B5B5FD1D38}">
  <ds:schemaRefs/>
</ds:datastoreItem>
</file>

<file path=customXml/itemProps39.xml><?xml version="1.0" encoding="utf-8"?>
<ds:datastoreItem xmlns:ds="http://schemas.openxmlformats.org/officeDocument/2006/customXml" ds:itemID="{CFB97E3A-0DA8-4F1A-87F4-6C71720FF203}">
  <ds:schemaRefs/>
</ds:datastoreItem>
</file>

<file path=customXml/itemProps40.xml><?xml version="1.0" encoding="utf-8"?>
<ds:datastoreItem xmlns:ds="http://schemas.openxmlformats.org/officeDocument/2006/customXml" ds:itemID="{A03DA37D-28B9-4881-9F38-6D364AB725F2}">
  <ds:schemaRefs/>
</ds:datastoreItem>
</file>

<file path=customXml/itemProps41.xml><?xml version="1.0" encoding="utf-8"?>
<ds:datastoreItem xmlns:ds="http://schemas.openxmlformats.org/officeDocument/2006/customXml" ds:itemID="{6F72B15E-7F41-4357-A924-23037C8622B2}">
  <ds:schemaRefs/>
</ds:datastoreItem>
</file>

<file path=customXml/itemProps42.xml><?xml version="1.0" encoding="utf-8"?>
<ds:datastoreItem xmlns:ds="http://schemas.openxmlformats.org/officeDocument/2006/customXml" ds:itemID="{40E99F54-4500-49A8-9B3D-C5F2A2613E65}">
  <ds:schemaRefs/>
</ds:datastoreItem>
</file>

<file path=customXml/itemProps43.xml><?xml version="1.0" encoding="utf-8"?>
<ds:datastoreItem xmlns:ds="http://schemas.openxmlformats.org/officeDocument/2006/customXml" ds:itemID="{430CA566-A765-4D2B-9D2D-716402D7F67C}">
  <ds:schemaRefs/>
</ds:datastoreItem>
</file>

<file path=customXml/itemProps44.xml><?xml version="1.0" encoding="utf-8"?>
<ds:datastoreItem xmlns:ds="http://schemas.openxmlformats.org/officeDocument/2006/customXml" ds:itemID="{CD7BFA6F-D1B9-4276-93C0-54AB370CE113}">
  <ds:schemaRefs/>
</ds:datastoreItem>
</file>

<file path=customXml/itemProps45.xml><?xml version="1.0" encoding="utf-8"?>
<ds:datastoreItem xmlns:ds="http://schemas.openxmlformats.org/officeDocument/2006/customXml" ds:itemID="{1F12C934-CFCA-43D8-B87A-925D5DA28F48}">
  <ds:schemaRefs/>
</ds:datastoreItem>
</file>

<file path=customXml/itemProps46.xml><?xml version="1.0" encoding="utf-8"?>
<ds:datastoreItem xmlns:ds="http://schemas.openxmlformats.org/officeDocument/2006/customXml" ds:itemID="{612FF24C-9FA7-42FA-B2F6-3A79C8B92083}">
  <ds:schemaRefs/>
</ds:datastoreItem>
</file>

<file path=customXml/itemProps47.xml><?xml version="1.0" encoding="utf-8"?>
<ds:datastoreItem xmlns:ds="http://schemas.openxmlformats.org/officeDocument/2006/customXml" ds:itemID="{D78E4A7D-92C8-4388-8D74-C66DFDC85176}">
  <ds:schemaRefs/>
</ds:datastoreItem>
</file>

<file path=customXml/itemProps48.xml><?xml version="1.0" encoding="utf-8"?>
<ds:datastoreItem xmlns:ds="http://schemas.openxmlformats.org/officeDocument/2006/customXml" ds:itemID="{730C3FC9-B1A3-40C9-9AAB-BD32F39863A3}">
  <ds:schemaRefs/>
</ds:datastoreItem>
</file>

<file path=customXml/itemProps49.xml><?xml version="1.0" encoding="utf-8"?>
<ds:datastoreItem xmlns:ds="http://schemas.openxmlformats.org/officeDocument/2006/customXml" ds:itemID="{C2F634D7-EB02-41B9-8F05-D25DB65A9DCB}">
  <ds:schemaRefs/>
</ds:datastoreItem>
</file>

<file path=customXml/itemProps50.xml><?xml version="1.0" encoding="utf-8"?>
<ds:datastoreItem xmlns:ds="http://schemas.openxmlformats.org/officeDocument/2006/customXml" ds:itemID="{2F084A20-4485-4E05-A321-D08C0DF735A1}">
  <ds:schemaRefs/>
</ds:datastoreItem>
</file>

<file path=customXml/itemProps51.xml><?xml version="1.0" encoding="utf-8"?>
<ds:datastoreItem xmlns:ds="http://schemas.openxmlformats.org/officeDocument/2006/customXml" ds:itemID="{CCA56B61-0256-41FD-92F8-E167B2469761}">
  <ds:schemaRefs/>
</ds:datastoreItem>
</file>

<file path=customXml/itemProps52.xml><?xml version="1.0" encoding="utf-8"?>
<ds:datastoreItem xmlns:ds="http://schemas.openxmlformats.org/officeDocument/2006/customXml" ds:itemID="{3868018A-A26E-4401-9FBE-1888C5D4681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5</vt:i4>
      </vt:variant>
      <vt:variant>
        <vt:lpstr>Іменовані діапазони</vt:lpstr>
      </vt:variant>
      <vt:variant>
        <vt:i4>6</vt:i4>
      </vt:variant>
    </vt:vector>
  </HeadingPairs>
  <TitlesOfParts>
    <vt:vector size="11" baseType="lpstr">
      <vt:lpstr>Параметры</vt:lpstr>
      <vt:lpstr>ОснПоказ</vt:lpstr>
      <vt:lpstr>АнализИзм</vt:lpstr>
      <vt:lpstr>Менеджеры</vt:lpstr>
      <vt:lpstr>Корреляция</vt:lpstr>
      <vt:lpstr>АнализИзм!Область_друку</vt:lpstr>
      <vt:lpstr>Менеджеры!Область_друку</vt:lpstr>
      <vt:lpstr>ОснПоказ!Область_друку</vt:lpstr>
      <vt:lpstr>АнализИзм!Параметры</vt:lpstr>
      <vt:lpstr>Менеджеры!Параметры</vt:lpstr>
      <vt:lpstr>Параметры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Zver</dc:creator>
  <cp:lastModifiedBy>Vyshnevska</cp:lastModifiedBy>
  <cp:lastPrinted>2025-03-03T10:29:13Z</cp:lastPrinted>
  <dcterms:created xsi:type="dcterms:W3CDTF">2015-06-05T18:17:20Z</dcterms:created>
  <dcterms:modified xsi:type="dcterms:W3CDTF">2025-03-04T13:26:07Z</dcterms:modified>
</cp:coreProperties>
</file>