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externalLinks/externalLink1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slicerCaches/slicerCache1.xml" ContentType="application/vnd.ms-excel.slicerCache+xml"/>
  <Override PartName="/xl/slicerCaches/slicerCache2.xml" ContentType="application/vnd.ms-excel.slicerCache+xml"/>
  <Override PartName="/xl/slicerCaches/slicerCache3.xml" ContentType="application/vnd.ms-excel.slicerCache+xml"/>
  <Override PartName="/xl/slicerCaches/slicerCache4.xml" ContentType="application/vnd.ms-excel.slicerCache+xml"/>
  <Override PartName="/xl/timelineCaches/timelineCache1.xml" ContentType="application/vnd.ms-excel.timelineCache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queryTables/queryTable1.xml" ContentType="application/vnd.openxmlformats-officedocument.spreadsheetml.queryTable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2.xml" ContentType="application/vnd.openxmlformats-officedocument.drawingml.chartshapes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3.xml" ContentType="application/vnd.openxmlformats-officedocument.drawingml.chartshapes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4.xml" ContentType="application/vnd.openxmlformats-officedocument.drawingml.chartshapes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5.xml" ContentType="application/vnd.openxmlformats-officedocument.drawingml.chartshapes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drawings/drawing6.xml" ContentType="application/vnd.openxmlformats-officedocument.drawing+xml"/>
  <Override PartName="/xl/slicers/slicer1.xml" ContentType="application/vnd.ms-excel.slicer+xml"/>
  <Override PartName="/xl/timelines/timeline1.xml" ContentType="application/vnd.ms-excel.timelin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drawings/drawing7.xml" ContentType="application/vnd.openxmlformats-officedocument.drawing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 hidePivotFieldList="1"/>
  <mc:AlternateContent xmlns:mc="http://schemas.openxmlformats.org/markup-compatibility/2006">
    <mc:Choice Requires="x15">
      <x15ac:absPath xmlns:x15ac="http://schemas.microsoft.com/office/spreadsheetml/2010/11/ac" url="C:\Users\Zver\Desktop\Ira\курси Excel Бізнес\нКурсовий проект\"/>
    </mc:Choice>
  </mc:AlternateContent>
  <xr:revisionPtr revIDLastSave="0" documentId="13_ncr:1_{C0BDC247-32E9-4F36-A136-9069C73E6E4A}" xr6:coauthVersionLast="47" xr6:coauthVersionMax="47" xr10:uidLastSave="{00000000-0000-0000-0000-000000000000}"/>
  <workbookProtection lockStructure="1"/>
  <bookViews>
    <workbookView showSheetTabs="0" xWindow="-120" yWindow="-120" windowWidth="20730" windowHeight="11160" tabRatio="886" firstSheet="5" activeTab="6" xr2:uid="{00000000-000D-0000-FFFF-FFFF00000000}"/>
  </bookViews>
  <sheets>
    <sheet name="ДовідникМісяці" sheetId="1" state="hidden" r:id="rId1"/>
    <sheet name="Довідник_Списки" sheetId="8" state="hidden" r:id="rId2"/>
    <sheet name="План_Факт_Дебіторка" sheetId="6" state="hidden" r:id="rId3"/>
    <sheet name="Цілі" sheetId="9" state="hidden" r:id="rId4"/>
    <sheet name="зведена_службова" sheetId="11" state="hidden" r:id="rId5"/>
    <sheet name="ГОЛОВНА" sheetId="17" r:id="rId6"/>
    <sheet name="KPI" sheetId="7" r:id="rId7"/>
    <sheet name="ПОКАЗНИКИ" sheetId="10" r:id="rId8"/>
    <sheet name="КОРЕЛЯЦІЇ" sheetId="14" r:id="rId9"/>
    <sheet name="дляКОРЕЛЯЦІЇ3" sheetId="15" state="hidden" r:id="rId10"/>
    <sheet name="дляКОРЕЛЯЦІЇ4" sheetId="16" state="hidden" r:id="rId11"/>
    <sheet name="дляКОРЕЛЯЦІЇ" sheetId="12" state="hidden" r:id="rId12"/>
    <sheet name="дляКОРЕЛЯЦІЇ2" sheetId="13" state="hidden" r:id="rId13"/>
  </sheets>
  <externalReferences>
    <externalReference r:id="rId14"/>
  </externalReferences>
  <definedNames>
    <definedName name="ExternalData_1" localSheetId="2" hidden="1">План_Факт_Дебіторка!$A$1:$O$2168</definedName>
    <definedName name="Власна_часова_шкала_Дата">#N/A</definedName>
    <definedName name="Роздільник_Менеджер">#N/A</definedName>
    <definedName name="Роздільник_Регіон">#N/A</definedName>
    <definedName name="Роздільник_ТипКлиієнту">#N/A</definedName>
    <definedName name="Роздільник_ТипКлиієнту2">#N/A</definedName>
  </definedNames>
  <calcPr calcId="191029"/>
  <pivotCaches>
    <pivotCache cacheId="0" r:id="rId15"/>
  </pivotCaches>
  <extLst>
    <ext xmlns:x14="http://schemas.microsoft.com/office/spreadsheetml/2009/9/main" uri="{BBE1A952-AA13-448e-AADC-164F8A28A991}">
      <x14:slicerCaches>
        <x14:slicerCache r:id="rId16"/>
        <x14:slicerCache r:id="rId17"/>
        <x14:slicerCache r:id="rId18"/>
        <x14:slicerCache r:id="rId19"/>
      </x14:slicerCaches>
    </ext>
    <ext xmlns:x14="http://schemas.microsoft.com/office/spreadsheetml/2009/9/main" uri="{79F54976-1DA5-4618-B147-4CDE4B953A38}">
      <x14:workbookPr/>
    </ext>
    <ext xmlns:x15="http://schemas.microsoft.com/office/spreadsheetml/2010/11/main" uri="{D0CA8CA8-9F24-4464-BF8E-62219DCF47F9}">
      <x15:timelineCacheRefs>
        <x15:timelineCacheRef r:id="rId20"/>
      </x15:timelineCacheRefs>
    </ex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Продажі_Собіватість_df9a5aff-b8eb-43cb-9cce-444fa9ef4e17" name="Продажі_Собіватість" connection="Запит – Продажі_Собіватість"/>
          <x15:modelTable id="Довідник_Місяців_c124ddc2-1d36-4823-9ce0-ca89f6aa7c1c" name="Довідник_Місяців" connection="Запит – Довідник_Місяців"/>
        </x15:modelTable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11" i="16" l="1"/>
  <c r="B11" i="16"/>
  <c r="C7" i="16"/>
  <c r="B7" i="16"/>
  <c r="C3" i="16"/>
  <c r="B3" i="16"/>
  <c r="C11" i="15"/>
  <c r="B11" i="15"/>
  <c r="C7" i="15"/>
  <c r="B7" i="15"/>
  <c r="C3" i="15"/>
  <c r="B3" i="15"/>
  <c r="A11" i="16" l="1"/>
  <c r="A7" i="15"/>
  <c r="A3" i="15"/>
  <c r="A11" i="15"/>
  <c r="A3" i="16"/>
  <c r="A7" i="16"/>
  <c r="I45" i="13"/>
  <c r="H45" i="13"/>
  <c r="G45" i="13"/>
  <c r="F45" i="13"/>
  <c r="E45" i="13"/>
  <c r="D45" i="13"/>
  <c r="I44" i="13"/>
  <c r="H44" i="13"/>
  <c r="G44" i="13"/>
  <c r="F44" i="13"/>
  <c r="E44" i="13"/>
  <c r="D44" i="13"/>
  <c r="I43" i="13"/>
  <c r="H43" i="13"/>
  <c r="G43" i="13"/>
  <c r="F43" i="13"/>
  <c r="E43" i="13"/>
  <c r="D43" i="13"/>
  <c r="I42" i="13"/>
  <c r="H42" i="13"/>
  <c r="G42" i="13"/>
  <c r="F42" i="13"/>
  <c r="E42" i="13"/>
  <c r="D42" i="13"/>
  <c r="I41" i="13"/>
  <c r="H41" i="13"/>
  <c r="G41" i="13"/>
  <c r="F41" i="13"/>
  <c r="E41" i="13"/>
  <c r="D41" i="13"/>
  <c r="I32" i="13"/>
  <c r="H32" i="13"/>
  <c r="G32" i="13"/>
  <c r="F32" i="13"/>
  <c r="E32" i="13"/>
  <c r="D32" i="13"/>
  <c r="I31" i="13"/>
  <c r="H31" i="13"/>
  <c r="G31" i="13"/>
  <c r="F31" i="13"/>
  <c r="E31" i="13"/>
  <c r="D31" i="13"/>
  <c r="I30" i="13"/>
  <c r="H30" i="13"/>
  <c r="G30" i="13"/>
  <c r="F30" i="13"/>
  <c r="E30" i="13"/>
  <c r="D30" i="13"/>
  <c r="I29" i="13"/>
  <c r="H29" i="13"/>
  <c r="G29" i="13"/>
  <c r="F29" i="13"/>
  <c r="E29" i="13"/>
  <c r="D29" i="13"/>
  <c r="I28" i="13"/>
  <c r="H28" i="13"/>
  <c r="G28" i="13"/>
  <c r="F28" i="13"/>
  <c r="E28" i="13"/>
  <c r="D28" i="13"/>
  <c r="I19" i="13"/>
  <c r="H19" i="13"/>
  <c r="G19" i="13"/>
  <c r="F19" i="13"/>
  <c r="E19" i="13"/>
  <c r="D19" i="13"/>
  <c r="I18" i="13"/>
  <c r="H18" i="13"/>
  <c r="G18" i="13"/>
  <c r="F18" i="13"/>
  <c r="E18" i="13"/>
  <c r="D18" i="13"/>
  <c r="I17" i="13"/>
  <c r="H17" i="13"/>
  <c r="G17" i="13"/>
  <c r="F17" i="13"/>
  <c r="E17" i="13"/>
  <c r="E26" i="13" s="1"/>
  <c r="D17" i="13"/>
  <c r="I16" i="13"/>
  <c r="H16" i="13"/>
  <c r="G16" i="13"/>
  <c r="F16" i="13"/>
  <c r="E16" i="13"/>
  <c r="D16" i="13"/>
  <c r="I15" i="13"/>
  <c r="H15" i="13"/>
  <c r="G15" i="13"/>
  <c r="F15" i="13"/>
  <c r="E15" i="13"/>
  <c r="D15" i="13"/>
  <c r="I6" i="13"/>
  <c r="H6" i="13"/>
  <c r="G6" i="13"/>
  <c r="F6" i="13"/>
  <c r="E6" i="13"/>
  <c r="D6" i="13"/>
  <c r="I5" i="13"/>
  <c r="H5" i="13"/>
  <c r="G5" i="13"/>
  <c r="F5" i="13"/>
  <c r="E5" i="13"/>
  <c r="D5" i="13"/>
  <c r="I4" i="13"/>
  <c r="H4" i="13"/>
  <c r="G4" i="13"/>
  <c r="F4" i="13"/>
  <c r="E4" i="13"/>
  <c r="D4" i="13"/>
  <c r="I3" i="13"/>
  <c r="H3" i="13"/>
  <c r="G3" i="13"/>
  <c r="F3" i="13"/>
  <c r="E3" i="13"/>
  <c r="D3" i="13"/>
  <c r="E2" i="13"/>
  <c r="F2" i="13"/>
  <c r="G2" i="13"/>
  <c r="H2" i="13"/>
  <c r="I2" i="13"/>
  <c r="D2" i="13"/>
  <c r="A53" i="13"/>
  <c r="A52" i="13"/>
  <c r="A51" i="13"/>
  <c r="A50" i="13"/>
  <c r="A49" i="13"/>
  <c r="A48" i="13"/>
  <c r="A47" i="13"/>
  <c r="A46" i="13"/>
  <c r="A45" i="13"/>
  <c r="A44" i="13"/>
  <c r="A43" i="13"/>
  <c r="A42" i="13"/>
  <c r="A41" i="13"/>
  <c r="A40" i="13"/>
  <c r="A39" i="13"/>
  <c r="A38" i="13"/>
  <c r="A37" i="13"/>
  <c r="A36" i="13"/>
  <c r="A35" i="13"/>
  <c r="A34" i="13"/>
  <c r="A33" i="13"/>
  <c r="A32" i="13"/>
  <c r="A31" i="13"/>
  <c r="A30" i="13"/>
  <c r="A29" i="13"/>
  <c r="A28" i="13"/>
  <c r="A27" i="13"/>
  <c r="A26" i="13"/>
  <c r="A25" i="13"/>
  <c r="A24" i="13"/>
  <c r="A23" i="13"/>
  <c r="A22" i="13"/>
  <c r="A21" i="13"/>
  <c r="A20" i="13"/>
  <c r="A19" i="13"/>
  <c r="I27" i="13"/>
  <c r="E27" i="13"/>
  <c r="A18" i="13"/>
  <c r="A17" i="13"/>
  <c r="A16" i="13"/>
  <c r="I26" i="13"/>
  <c r="A15" i="13"/>
  <c r="A14" i="13"/>
  <c r="A13" i="13"/>
  <c r="A12" i="13"/>
  <c r="A11" i="13"/>
  <c r="A10" i="13"/>
  <c r="A9" i="13"/>
  <c r="A8" i="13"/>
  <c r="A7" i="13"/>
  <c r="A6" i="13"/>
  <c r="A5" i="13"/>
  <c r="A4" i="13"/>
  <c r="A3" i="13"/>
  <c r="A2" i="13"/>
  <c r="O45" i="12"/>
  <c r="O46" i="12" s="1"/>
  <c r="N45" i="12"/>
  <c r="N46" i="12" s="1"/>
  <c r="M45" i="12"/>
  <c r="M46" i="12" s="1"/>
  <c r="L45" i="12"/>
  <c r="L46" i="12" s="1"/>
  <c r="K45" i="12"/>
  <c r="K46" i="12" s="1"/>
  <c r="J45" i="12"/>
  <c r="J46" i="12" s="1"/>
  <c r="I45" i="12"/>
  <c r="I46" i="12" s="1"/>
  <c r="H45" i="12"/>
  <c r="H46" i="12" s="1"/>
  <c r="G45" i="12"/>
  <c r="G46" i="12" s="1"/>
  <c r="F45" i="12"/>
  <c r="F46" i="12" s="1"/>
  <c r="E45" i="12"/>
  <c r="E46" i="12" s="1"/>
  <c r="D45" i="12"/>
  <c r="D46" i="12" s="1"/>
  <c r="O44" i="12"/>
  <c r="N44" i="12"/>
  <c r="M44" i="12"/>
  <c r="L44" i="12"/>
  <c r="K44" i="12"/>
  <c r="J44" i="12"/>
  <c r="I44" i="12"/>
  <c r="H44" i="12"/>
  <c r="G44" i="12"/>
  <c r="F44" i="12"/>
  <c r="E44" i="12"/>
  <c r="D44" i="12"/>
  <c r="O43" i="12"/>
  <c r="O53" i="12" s="1"/>
  <c r="N43" i="12"/>
  <c r="N53" i="12" s="1"/>
  <c r="M43" i="12"/>
  <c r="M53" i="12" s="1"/>
  <c r="L43" i="12"/>
  <c r="L53" i="12" s="1"/>
  <c r="K43" i="12"/>
  <c r="K53" i="12" s="1"/>
  <c r="J43" i="12"/>
  <c r="J53" i="12" s="1"/>
  <c r="I43" i="12"/>
  <c r="I53" i="12" s="1"/>
  <c r="H43" i="12"/>
  <c r="H53" i="12" s="1"/>
  <c r="G43" i="12"/>
  <c r="G53" i="12" s="1"/>
  <c r="F43" i="12"/>
  <c r="F53" i="12" s="1"/>
  <c r="E43" i="12"/>
  <c r="E53" i="12" s="1"/>
  <c r="D43" i="12"/>
  <c r="D53" i="12" s="1"/>
  <c r="O42" i="12"/>
  <c r="N42" i="12"/>
  <c r="M42" i="12"/>
  <c r="L42" i="12"/>
  <c r="K42" i="12"/>
  <c r="J42" i="12"/>
  <c r="I42" i="12"/>
  <c r="H42" i="12"/>
  <c r="G42" i="12"/>
  <c r="F42" i="12"/>
  <c r="E42" i="12"/>
  <c r="D42" i="12"/>
  <c r="O41" i="12"/>
  <c r="N41" i="12"/>
  <c r="M41" i="12"/>
  <c r="L41" i="12"/>
  <c r="K41" i="12"/>
  <c r="J41" i="12"/>
  <c r="I41" i="12"/>
  <c r="H41" i="12"/>
  <c r="G41" i="12"/>
  <c r="F41" i="12"/>
  <c r="E41" i="12"/>
  <c r="D41" i="12"/>
  <c r="O32" i="12"/>
  <c r="O33" i="12" s="1"/>
  <c r="N32" i="12"/>
  <c r="N33" i="12" s="1"/>
  <c r="M32" i="12"/>
  <c r="M33" i="12" s="1"/>
  <c r="L32" i="12"/>
  <c r="L33" i="12" s="1"/>
  <c r="K32" i="12"/>
  <c r="K33" i="12" s="1"/>
  <c r="J32" i="12"/>
  <c r="J33" i="12" s="1"/>
  <c r="I32" i="12"/>
  <c r="I33" i="12" s="1"/>
  <c r="H32" i="12"/>
  <c r="H33" i="12" s="1"/>
  <c r="G32" i="12"/>
  <c r="G33" i="12" s="1"/>
  <c r="F32" i="12"/>
  <c r="F33" i="12" s="1"/>
  <c r="E32" i="12"/>
  <c r="E33" i="12" s="1"/>
  <c r="D32" i="12"/>
  <c r="D33" i="12" s="1"/>
  <c r="O31" i="12"/>
  <c r="N31" i="12"/>
  <c r="M31" i="12"/>
  <c r="L31" i="12"/>
  <c r="K31" i="12"/>
  <c r="J31" i="12"/>
  <c r="I31" i="12"/>
  <c r="H31" i="12"/>
  <c r="G31" i="12"/>
  <c r="F31" i="12"/>
  <c r="E31" i="12"/>
  <c r="D31" i="12"/>
  <c r="O30" i="12"/>
  <c r="O40" i="12" s="1"/>
  <c r="N30" i="12"/>
  <c r="N40" i="12" s="1"/>
  <c r="M30" i="12"/>
  <c r="M40" i="12" s="1"/>
  <c r="L30" i="12"/>
  <c r="L40" i="12" s="1"/>
  <c r="K30" i="12"/>
  <c r="K40" i="12" s="1"/>
  <c r="J30" i="12"/>
  <c r="J40" i="12" s="1"/>
  <c r="I30" i="12"/>
  <c r="I40" i="12" s="1"/>
  <c r="H30" i="12"/>
  <c r="H40" i="12" s="1"/>
  <c r="G30" i="12"/>
  <c r="G40" i="12" s="1"/>
  <c r="F30" i="12"/>
  <c r="F40" i="12" s="1"/>
  <c r="E30" i="12"/>
  <c r="E40" i="12" s="1"/>
  <c r="D30" i="12"/>
  <c r="D40" i="12" s="1"/>
  <c r="O29" i="12"/>
  <c r="N29" i="12"/>
  <c r="M29" i="12"/>
  <c r="L29" i="12"/>
  <c r="K29" i="12"/>
  <c r="J29" i="12"/>
  <c r="I29" i="12"/>
  <c r="H29" i="12"/>
  <c r="G29" i="12"/>
  <c r="F29" i="12"/>
  <c r="E29" i="12"/>
  <c r="D29" i="12"/>
  <c r="O28" i="12"/>
  <c r="N28" i="12"/>
  <c r="M28" i="12"/>
  <c r="L28" i="12"/>
  <c r="K28" i="12"/>
  <c r="J28" i="12"/>
  <c r="I28" i="12"/>
  <c r="H28" i="12"/>
  <c r="G28" i="12"/>
  <c r="F28" i="12"/>
  <c r="E28" i="12"/>
  <c r="D28" i="12"/>
  <c r="D20" i="12"/>
  <c r="E19" i="12"/>
  <c r="F19" i="12"/>
  <c r="G19" i="12"/>
  <c r="H19" i="12"/>
  <c r="I19" i="12"/>
  <c r="J19" i="12"/>
  <c r="K19" i="12"/>
  <c r="L19" i="12"/>
  <c r="M19" i="12"/>
  <c r="N19" i="12"/>
  <c r="O19" i="12"/>
  <c r="O20" i="12" s="1"/>
  <c r="D19" i="12"/>
  <c r="E18" i="12"/>
  <c r="F18" i="12"/>
  <c r="G18" i="12"/>
  <c r="H18" i="12"/>
  <c r="I18" i="12"/>
  <c r="J18" i="12"/>
  <c r="K18" i="12"/>
  <c r="L18" i="12"/>
  <c r="M18" i="12"/>
  <c r="N18" i="12"/>
  <c r="O18" i="12"/>
  <c r="O27" i="12" s="1"/>
  <c r="D18" i="12"/>
  <c r="E17" i="12"/>
  <c r="F17" i="12"/>
  <c r="G17" i="12"/>
  <c r="H17" i="12"/>
  <c r="I17" i="12"/>
  <c r="J17" i="12"/>
  <c r="K17" i="12"/>
  <c r="L17" i="12"/>
  <c r="M17" i="12"/>
  <c r="N17" i="12"/>
  <c r="O17" i="12"/>
  <c r="D17" i="12"/>
  <c r="E16" i="12"/>
  <c r="F16" i="12"/>
  <c r="G16" i="12"/>
  <c r="H16" i="12"/>
  <c r="I16" i="12"/>
  <c r="J16" i="12"/>
  <c r="K16" i="12"/>
  <c r="L16" i="12"/>
  <c r="M16" i="12"/>
  <c r="N16" i="12"/>
  <c r="O16" i="12"/>
  <c r="D16" i="12"/>
  <c r="M20" i="12"/>
  <c r="E15" i="12"/>
  <c r="F15" i="12"/>
  <c r="G15" i="12"/>
  <c r="H15" i="12"/>
  <c r="I15" i="12"/>
  <c r="J15" i="12"/>
  <c r="K15" i="12"/>
  <c r="L15" i="12"/>
  <c r="M15" i="12"/>
  <c r="N15" i="12"/>
  <c r="O15" i="12"/>
  <c r="D15" i="12"/>
  <c r="N20" i="12"/>
  <c r="K20" i="12"/>
  <c r="J20" i="12"/>
  <c r="I20" i="12"/>
  <c r="G20" i="12"/>
  <c r="F20" i="12"/>
  <c r="E20" i="12"/>
  <c r="N27" i="12"/>
  <c r="M27" i="12"/>
  <c r="K27" i="12"/>
  <c r="J27" i="12"/>
  <c r="I27" i="12"/>
  <c r="G27" i="12"/>
  <c r="F27" i="12"/>
  <c r="E27" i="12"/>
  <c r="E14" i="12"/>
  <c r="F14" i="12"/>
  <c r="G14" i="12"/>
  <c r="H14" i="12"/>
  <c r="I14" i="12"/>
  <c r="J14" i="12"/>
  <c r="K14" i="12"/>
  <c r="L14" i="12"/>
  <c r="M14" i="12"/>
  <c r="N14" i="12"/>
  <c r="O14" i="12"/>
  <c r="D14" i="12"/>
  <c r="E13" i="12"/>
  <c r="F13" i="12"/>
  <c r="G13" i="12"/>
  <c r="H13" i="12"/>
  <c r="I13" i="12"/>
  <c r="J13" i="12"/>
  <c r="K13" i="12"/>
  <c r="L13" i="12"/>
  <c r="M13" i="12"/>
  <c r="N13" i="12"/>
  <c r="O13" i="12"/>
  <c r="D13" i="12"/>
  <c r="E12" i="12"/>
  <c r="F12" i="12"/>
  <c r="G12" i="12"/>
  <c r="H12" i="12"/>
  <c r="I12" i="12"/>
  <c r="J12" i="12"/>
  <c r="K12" i="12"/>
  <c r="L12" i="12"/>
  <c r="M12" i="12"/>
  <c r="N12" i="12"/>
  <c r="O12" i="12"/>
  <c r="D12" i="12"/>
  <c r="G7" i="12"/>
  <c r="H7" i="12"/>
  <c r="I7" i="12"/>
  <c r="J7" i="12"/>
  <c r="K7" i="12"/>
  <c r="L7" i="12"/>
  <c r="M7" i="12"/>
  <c r="N7" i="12"/>
  <c r="O7" i="12"/>
  <c r="E3" i="12"/>
  <c r="F3" i="12"/>
  <c r="G3" i="12"/>
  <c r="H3" i="12"/>
  <c r="I3" i="12"/>
  <c r="J3" i="12"/>
  <c r="K3" i="12"/>
  <c r="L3" i="12"/>
  <c r="M3" i="12"/>
  <c r="N3" i="12"/>
  <c r="O3" i="12"/>
  <c r="E4" i="12"/>
  <c r="F4" i="12"/>
  <c r="G4" i="12"/>
  <c r="H4" i="12"/>
  <c r="I4" i="12"/>
  <c r="J4" i="12"/>
  <c r="K4" i="12"/>
  <c r="L4" i="12"/>
  <c r="M4" i="12"/>
  <c r="N4" i="12"/>
  <c r="O4" i="12"/>
  <c r="E5" i="12"/>
  <c r="F5" i="12"/>
  <c r="G5" i="12"/>
  <c r="H5" i="12"/>
  <c r="I5" i="12"/>
  <c r="J5" i="12"/>
  <c r="K5" i="12"/>
  <c r="L5" i="12"/>
  <c r="M5" i="12"/>
  <c r="N5" i="12"/>
  <c r="O5" i="12"/>
  <c r="E6" i="12"/>
  <c r="F6" i="12"/>
  <c r="G6" i="12"/>
  <c r="H6" i="12"/>
  <c r="I6" i="12"/>
  <c r="J6" i="12"/>
  <c r="K6" i="12"/>
  <c r="L6" i="12"/>
  <c r="M6" i="12"/>
  <c r="N6" i="12"/>
  <c r="O6" i="12"/>
  <c r="D7" i="12"/>
  <c r="E7" i="12"/>
  <c r="F7" i="12"/>
  <c r="D6" i="12"/>
  <c r="D5" i="12"/>
  <c r="D4" i="12"/>
  <c r="D3" i="12"/>
  <c r="E2" i="12"/>
  <c r="F2" i="12"/>
  <c r="G2" i="12"/>
  <c r="H2" i="12"/>
  <c r="I2" i="12"/>
  <c r="J2" i="12"/>
  <c r="K2" i="12"/>
  <c r="L2" i="12"/>
  <c r="M2" i="12"/>
  <c r="N2" i="12"/>
  <c r="O2" i="12"/>
  <c r="D2" i="12"/>
  <c r="A3" i="12"/>
  <c r="A4" i="12"/>
  <c r="A5" i="12"/>
  <c r="A6" i="12"/>
  <c r="A7" i="12"/>
  <c r="A8" i="12"/>
  <c r="A9" i="12"/>
  <c r="A10" i="12"/>
  <c r="A11" i="12"/>
  <c r="A12" i="12"/>
  <c r="A13" i="12"/>
  <c r="A14" i="12"/>
  <c r="A15" i="12"/>
  <c r="A16" i="12"/>
  <c r="A17" i="12"/>
  <c r="A18" i="12"/>
  <c r="A19" i="12"/>
  <c r="A20" i="12"/>
  <c r="A21" i="12"/>
  <c r="A22" i="12"/>
  <c r="A23" i="12"/>
  <c r="A24" i="12"/>
  <c r="A25" i="12"/>
  <c r="A26" i="12"/>
  <c r="A27" i="12"/>
  <c r="A28" i="12"/>
  <c r="A29" i="12"/>
  <c r="A30" i="12"/>
  <c r="A31" i="12"/>
  <c r="A32" i="12"/>
  <c r="A33" i="12"/>
  <c r="A34" i="12"/>
  <c r="A35" i="12"/>
  <c r="A36" i="12"/>
  <c r="A37" i="12"/>
  <c r="A38" i="12"/>
  <c r="A39" i="12"/>
  <c r="A40" i="12"/>
  <c r="A41" i="12"/>
  <c r="A42" i="12"/>
  <c r="A43" i="12"/>
  <c r="A44" i="12"/>
  <c r="A45" i="12"/>
  <c r="A46" i="12"/>
  <c r="A47" i="12"/>
  <c r="A48" i="12"/>
  <c r="A49" i="12"/>
  <c r="A50" i="12"/>
  <c r="A51" i="12"/>
  <c r="A52" i="12"/>
  <c r="A53" i="12"/>
  <c r="A2" i="12"/>
  <c r="D2" i="6"/>
  <c r="D3" i="6"/>
  <c r="D4" i="6"/>
  <c r="D5" i="6"/>
  <c r="D6" i="6"/>
  <c r="D7" i="6"/>
  <c r="D8" i="6"/>
  <c r="D9" i="6"/>
  <c r="D10" i="6"/>
  <c r="D11" i="6"/>
  <c r="D12" i="6"/>
  <c r="D13" i="6"/>
  <c r="D14" i="6"/>
  <c r="D15" i="6"/>
  <c r="D16" i="6"/>
  <c r="D17" i="6"/>
  <c r="D18" i="6"/>
  <c r="D19" i="6"/>
  <c r="D20" i="6"/>
  <c r="D21" i="6"/>
  <c r="D22" i="6"/>
  <c r="D23" i="6"/>
  <c r="D24" i="6"/>
  <c r="D25" i="6"/>
  <c r="D26" i="6"/>
  <c r="D27" i="6"/>
  <c r="D28" i="6"/>
  <c r="D29" i="6"/>
  <c r="D30" i="6"/>
  <c r="D31" i="6"/>
  <c r="D32" i="6"/>
  <c r="D33" i="6"/>
  <c r="D34" i="6"/>
  <c r="D35" i="6"/>
  <c r="D36" i="6"/>
  <c r="D37" i="6"/>
  <c r="D38" i="6"/>
  <c r="D39" i="6"/>
  <c r="D40" i="6"/>
  <c r="D41" i="6"/>
  <c r="D42" i="6"/>
  <c r="D43" i="6"/>
  <c r="D44" i="6"/>
  <c r="D45" i="6"/>
  <c r="D46" i="6"/>
  <c r="D47" i="6"/>
  <c r="D48" i="6"/>
  <c r="D49" i="6"/>
  <c r="D50" i="6"/>
  <c r="D51" i="6"/>
  <c r="D52" i="6"/>
  <c r="D53" i="6"/>
  <c r="D54" i="6"/>
  <c r="D55" i="6"/>
  <c r="D56" i="6"/>
  <c r="D57" i="6"/>
  <c r="D58" i="6"/>
  <c r="D59" i="6"/>
  <c r="D60" i="6"/>
  <c r="D61" i="6"/>
  <c r="D62" i="6"/>
  <c r="D63" i="6"/>
  <c r="D64" i="6"/>
  <c r="D65" i="6"/>
  <c r="D66" i="6"/>
  <c r="D67" i="6"/>
  <c r="D68" i="6"/>
  <c r="D69" i="6"/>
  <c r="D70" i="6"/>
  <c r="D71" i="6"/>
  <c r="D72" i="6"/>
  <c r="D73" i="6"/>
  <c r="D74" i="6"/>
  <c r="D75" i="6"/>
  <c r="D76" i="6"/>
  <c r="D77" i="6"/>
  <c r="D78" i="6"/>
  <c r="D79" i="6"/>
  <c r="D80" i="6"/>
  <c r="D81" i="6"/>
  <c r="D82" i="6"/>
  <c r="D83" i="6"/>
  <c r="D84" i="6"/>
  <c r="D85" i="6"/>
  <c r="D86" i="6"/>
  <c r="D87" i="6"/>
  <c r="D88" i="6"/>
  <c r="D89" i="6"/>
  <c r="D90" i="6"/>
  <c r="D91" i="6"/>
  <c r="D92" i="6"/>
  <c r="D93" i="6"/>
  <c r="D94" i="6"/>
  <c r="D95" i="6"/>
  <c r="D96" i="6"/>
  <c r="D97" i="6"/>
  <c r="D98" i="6"/>
  <c r="D99" i="6"/>
  <c r="D100" i="6"/>
  <c r="D101" i="6"/>
  <c r="D102" i="6"/>
  <c r="D103" i="6"/>
  <c r="D104" i="6"/>
  <c r="D105" i="6"/>
  <c r="D106" i="6"/>
  <c r="D107" i="6"/>
  <c r="D108" i="6"/>
  <c r="D109" i="6"/>
  <c r="D110" i="6"/>
  <c r="D111" i="6"/>
  <c r="D112" i="6"/>
  <c r="D113" i="6"/>
  <c r="D114" i="6"/>
  <c r="D115" i="6"/>
  <c r="D116" i="6"/>
  <c r="D117" i="6"/>
  <c r="D118" i="6"/>
  <c r="D119" i="6"/>
  <c r="D120" i="6"/>
  <c r="D121" i="6"/>
  <c r="D122" i="6"/>
  <c r="D123" i="6"/>
  <c r="D124" i="6"/>
  <c r="D125" i="6"/>
  <c r="D126" i="6"/>
  <c r="D127" i="6"/>
  <c r="D128" i="6"/>
  <c r="D129" i="6"/>
  <c r="D130" i="6"/>
  <c r="D131" i="6"/>
  <c r="D132" i="6"/>
  <c r="D133" i="6"/>
  <c r="D134" i="6"/>
  <c r="D135" i="6"/>
  <c r="D136" i="6"/>
  <c r="D137" i="6"/>
  <c r="D138" i="6"/>
  <c r="D139" i="6"/>
  <c r="D140" i="6"/>
  <c r="D141" i="6"/>
  <c r="D142" i="6"/>
  <c r="D143" i="6"/>
  <c r="D144" i="6"/>
  <c r="D145" i="6"/>
  <c r="D146" i="6"/>
  <c r="D147" i="6"/>
  <c r="D148" i="6"/>
  <c r="D149" i="6"/>
  <c r="D150" i="6"/>
  <c r="D151" i="6"/>
  <c r="D152" i="6"/>
  <c r="D153" i="6"/>
  <c r="D154" i="6"/>
  <c r="D155" i="6"/>
  <c r="D156" i="6"/>
  <c r="D157" i="6"/>
  <c r="D158" i="6"/>
  <c r="D159" i="6"/>
  <c r="D160" i="6"/>
  <c r="D161" i="6"/>
  <c r="D162" i="6"/>
  <c r="D163" i="6"/>
  <c r="D164" i="6"/>
  <c r="D165" i="6"/>
  <c r="D166" i="6"/>
  <c r="D167" i="6"/>
  <c r="D168" i="6"/>
  <c r="D169" i="6"/>
  <c r="D170" i="6"/>
  <c r="D171" i="6"/>
  <c r="D172" i="6"/>
  <c r="D173" i="6"/>
  <c r="D174" i="6"/>
  <c r="D175" i="6"/>
  <c r="D176" i="6"/>
  <c r="D177" i="6"/>
  <c r="D178" i="6"/>
  <c r="D179" i="6"/>
  <c r="D180" i="6"/>
  <c r="D181" i="6"/>
  <c r="D182" i="6"/>
  <c r="D183" i="6"/>
  <c r="D184" i="6"/>
  <c r="D185" i="6"/>
  <c r="D186" i="6"/>
  <c r="D187" i="6"/>
  <c r="D188" i="6"/>
  <c r="D189" i="6"/>
  <c r="D190" i="6"/>
  <c r="D191" i="6"/>
  <c r="D192" i="6"/>
  <c r="D193" i="6"/>
  <c r="D194" i="6"/>
  <c r="D195" i="6"/>
  <c r="D196" i="6"/>
  <c r="D197" i="6"/>
  <c r="D198" i="6"/>
  <c r="D199" i="6"/>
  <c r="D200" i="6"/>
  <c r="D201" i="6"/>
  <c r="D202" i="6"/>
  <c r="D203" i="6"/>
  <c r="D204" i="6"/>
  <c r="D205" i="6"/>
  <c r="D206" i="6"/>
  <c r="D207" i="6"/>
  <c r="D208" i="6"/>
  <c r="D209" i="6"/>
  <c r="D210" i="6"/>
  <c r="D211" i="6"/>
  <c r="D212" i="6"/>
  <c r="D213" i="6"/>
  <c r="D214" i="6"/>
  <c r="D215" i="6"/>
  <c r="D216" i="6"/>
  <c r="D217" i="6"/>
  <c r="D218" i="6"/>
  <c r="D219" i="6"/>
  <c r="D220" i="6"/>
  <c r="D221" i="6"/>
  <c r="D222" i="6"/>
  <c r="D223" i="6"/>
  <c r="D224" i="6"/>
  <c r="D225" i="6"/>
  <c r="D226" i="6"/>
  <c r="D227" i="6"/>
  <c r="D228" i="6"/>
  <c r="D229" i="6"/>
  <c r="D230" i="6"/>
  <c r="D231" i="6"/>
  <c r="D232" i="6"/>
  <c r="D233" i="6"/>
  <c r="D234" i="6"/>
  <c r="D235" i="6"/>
  <c r="D236" i="6"/>
  <c r="D237" i="6"/>
  <c r="D238" i="6"/>
  <c r="D239" i="6"/>
  <c r="D240" i="6"/>
  <c r="D241" i="6"/>
  <c r="D242" i="6"/>
  <c r="D243" i="6"/>
  <c r="D244" i="6"/>
  <c r="D245" i="6"/>
  <c r="D246" i="6"/>
  <c r="D247" i="6"/>
  <c r="D248" i="6"/>
  <c r="D249" i="6"/>
  <c r="D250" i="6"/>
  <c r="D251" i="6"/>
  <c r="D252" i="6"/>
  <c r="D253" i="6"/>
  <c r="D254" i="6"/>
  <c r="D255" i="6"/>
  <c r="D256" i="6"/>
  <c r="D257" i="6"/>
  <c r="D258" i="6"/>
  <c r="D259" i="6"/>
  <c r="D260" i="6"/>
  <c r="D261" i="6"/>
  <c r="D262" i="6"/>
  <c r="D263" i="6"/>
  <c r="D264" i="6"/>
  <c r="D265" i="6"/>
  <c r="D266" i="6"/>
  <c r="D267" i="6"/>
  <c r="D268" i="6"/>
  <c r="D269" i="6"/>
  <c r="D270" i="6"/>
  <c r="D271" i="6"/>
  <c r="D272" i="6"/>
  <c r="D273" i="6"/>
  <c r="D274" i="6"/>
  <c r="D275" i="6"/>
  <c r="D276" i="6"/>
  <c r="D277" i="6"/>
  <c r="D278" i="6"/>
  <c r="D279" i="6"/>
  <c r="D280" i="6"/>
  <c r="D281" i="6"/>
  <c r="D282" i="6"/>
  <c r="D283" i="6"/>
  <c r="D284" i="6"/>
  <c r="D285" i="6"/>
  <c r="D286" i="6"/>
  <c r="D287" i="6"/>
  <c r="D288" i="6"/>
  <c r="D289" i="6"/>
  <c r="D290" i="6"/>
  <c r="D291" i="6"/>
  <c r="D292" i="6"/>
  <c r="D293" i="6"/>
  <c r="D294" i="6"/>
  <c r="D295" i="6"/>
  <c r="D296" i="6"/>
  <c r="D297" i="6"/>
  <c r="D298" i="6"/>
  <c r="D299" i="6"/>
  <c r="D300" i="6"/>
  <c r="D301" i="6"/>
  <c r="D302" i="6"/>
  <c r="D303" i="6"/>
  <c r="D304" i="6"/>
  <c r="D305" i="6"/>
  <c r="D306" i="6"/>
  <c r="D307" i="6"/>
  <c r="D308" i="6"/>
  <c r="D309" i="6"/>
  <c r="D310" i="6"/>
  <c r="D311" i="6"/>
  <c r="D312" i="6"/>
  <c r="D313" i="6"/>
  <c r="D314" i="6"/>
  <c r="D315" i="6"/>
  <c r="D316" i="6"/>
  <c r="D317" i="6"/>
  <c r="D318" i="6"/>
  <c r="D319" i="6"/>
  <c r="D320" i="6"/>
  <c r="D321" i="6"/>
  <c r="D322" i="6"/>
  <c r="D323" i="6"/>
  <c r="D324" i="6"/>
  <c r="D325" i="6"/>
  <c r="D326" i="6"/>
  <c r="D327" i="6"/>
  <c r="D328" i="6"/>
  <c r="D329" i="6"/>
  <c r="D330" i="6"/>
  <c r="D331" i="6"/>
  <c r="D332" i="6"/>
  <c r="D333" i="6"/>
  <c r="D334" i="6"/>
  <c r="D335" i="6"/>
  <c r="D336" i="6"/>
  <c r="D337" i="6"/>
  <c r="D338" i="6"/>
  <c r="D339" i="6"/>
  <c r="D340" i="6"/>
  <c r="D341" i="6"/>
  <c r="D342" i="6"/>
  <c r="D343" i="6"/>
  <c r="D344" i="6"/>
  <c r="D345" i="6"/>
  <c r="D346" i="6"/>
  <c r="D347" i="6"/>
  <c r="D348" i="6"/>
  <c r="D349" i="6"/>
  <c r="D350" i="6"/>
  <c r="D351" i="6"/>
  <c r="D352" i="6"/>
  <c r="D353" i="6"/>
  <c r="D354" i="6"/>
  <c r="D355" i="6"/>
  <c r="D356" i="6"/>
  <c r="D357" i="6"/>
  <c r="D358" i="6"/>
  <c r="D359" i="6"/>
  <c r="D360" i="6"/>
  <c r="D361" i="6"/>
  <c r="D362" i="6"/>
  <c r="D363" i="6"/>
  <c r="D364" i="6"/>
  <c r="D365" i="6"/>
  <c r="D366" i="6"/>
  <c r="D367" i="6"/>
  <c r="D368" i="6"/>
  <c r="D369" i="6"/>
  <c r="D370" i="6"/>
  <c r="D371" i="6"/>
  <c r="D372" i="6"/>
  <c r="D373" i="6"/>
  <c r="D374" i="6"/>
  <c r="D375" i="6"/>
  <c r="D376" i="6"/>
  <c r="D377" i="6"/>
  <c r="D378" i="6"/>
  <c r="D379" i="6"/>
  <c r="D380" i="6"/>
  <c r="D381" i="6"/>
  <c r="D382" i="6"/>
  <c r="D383" i="6"/>
  <c r="D384" i="6"/>
  <c r="D385" i="6"/>
  <c r="D386" i="6"/>
  <c r="D387" i="6"/>
  <c r="D388" i="6"/>
  <c r="D389" i="6"/>
  <c r="D390" i="6"/>
  <c r="D391" i="6"/>
  <c r="D392" i="6"/>
  <c r="D393" i="6"/>
  <c r="D394" i="6"/>
  <c r="D395" i="6"/>
  <c r="D396" i="6"/>
  <c r="D397" i="6"/>
  <c r="D398" i="6"/>
  <c r="D399" i="6"/>
  <c r="D400" i="6"/>
  <c r="D401" i="6"/>
  <c r="D402" i="6"/>
  <c r="D403" i="6"/>
  <c r="D404" i="6"/>
  <c r="D405" i="6"/>
  <c r="D406" i="6"/>
  <c r="D407" i="6"/>
  <c r="D408" i="6"/>
  <c r="D409" i="6"/>
  <c r="D410" i="6"/>
  <c r="D411" i="6"/>
  <c r="D412" i="6"/>
  <c r="D413" i="6"/>
  <c r="D414" i="6"/>
  <c r="D415" i="6"/>
  <c r="D416" i="6"/>
  <c r="D417" i="6"/>
  <c r="D418" i="6"/>
  <c r="D419" i="6"/>
  <c r="D420" i="6"/>
  <c r="D421" i="6"/>
  <c r="D422" i="6"/>
  <c r="D423" i="6"/>
  <c r="D424" i="6"/>
  <c r="D425" i="6"/>
  <c r="D426" i="6"/>
  <c r="D427" i="6"/>
  <c r="D428" i="6"/>
  <c r="D429" i="6"/>
  <c r="D430" i="6"/>
  <c r="D431" i="6"/>
  <c r="D432" i="6"/>
  <c r="D433" i="6"/>
  <c r="D434" i="6"/>
  <c r="D435" i="6"/>
  <c r="D436" i="6"/>
  <c r="D437" i="6"/>
  <c r="D438" i="6"/>
  <c r="D439" i="6"/>
  <c r="D440" i="6"/>
  <c r="D441" i="6"/>
  <c r="D442" i="6"/>
  <c r="D443" i="6"/>
  <c r="D444" i="6"/>
  <c r="D445" i="6"/>
  <c r="D446" i="6"/>
  <c r="D447" i="6"/>
  <c r="D448" i="6"/>
  <c r="D449" i="6"/>
  <c r="D450" i="6"/>
  <c r="D451" i="6"/>
  <c r="D452" i="6"/>
  <c r="D453" i="6"/>
  <c r="D454" i="6"/>
  <c r="D455" i="6"/>
  <c r="D456" i="6"/>
  <c r="D457" i="6"/>
  <c r="D458" i="6"/>
  <c r="D459" i="6"/>
  <c r="D460" i="6"/>
  <c r="D461" i="6"/>
  <c r="D462" i="6"/>
  <c r="D463" i="6"/>
  <c r="D464" i="6"/>
  <c r="D465" i="6"/>
  <c r="D466" i="6"/>
  <c r="D467" i="6"/>
  <c r="D468" i="6"/>
  <c r="D469" i="6"/>
  <c r="D470" i="6"/>
  <c r="D471" i="6"/>
  <c r="D472" i="6"/>
  <c r="D473" i="6"/>
  <c r="D474" i="6"/>
  <c r="D475" i="6"/>
  <c r="D476" i="6"/>
  <c r="D477" i="6"/>
  <c r="D478" i="6"/>
  <c r="D479" i="6"/>
  <c r="D480" i="6"/>
  <c r="D481" i="6"/>
  <c r="D482" i="6"/>
  <c r="D483" i="6"/>
  <c r="D484" i="6"/>
  <c r="D485" i="6"/>
  <c r="D486" i="6"/>
  <c r="D487" i="6"/>
  <c r="D488" i="6"/>
  <c r="D489" i="6"/>
  <c r="D490" i="6"/>
  <c r="D491" i="6"/>
  <c r="D492" i="6"/>
  <c r="D493" i="6"/>
  <c r="D494" i="6"/>
  <c r="D495" i="6"/>
  <c r="D496" i="6"/>
  <c r="D497" i="6"/>
  <c r="D498" i="6"/>
  <c r="D499" i="6"/>
  <c r="D500" i="6"/>
  <c r="D501" i="6"/>
  <c r="D502" i="6"/>
  <c r="D503" i="6"/>
  <c r="D504" i="6"/>
  <c r="D505" i="6"/>
  <c r="D506" i="6"/>
  <c r="D507" i="6"/>
  <c r="D508" i="6"/>
  <c r="D509" i="6"/>
  <c r="D510" i="6"/>
  <c r="D511" i="6"/>
  <c r="D512" i="6"/>
  <c r="D513" i="6"/>
  <c r="D514" i="6"/>
  <c r="D515" i="6"/>
  <c r="D516" i="6"/>
  <c r="D517" i="6"/>
  <c r="D518" i="6"/>
  <c r="D519" i="6"/>
  <c r="D520" i="6"/>
  <c r="D521" i="6"/>
  <c r="D522" i="6"/>
  <c r="D523" i="6"/>
  <c r="D524" i="6"/>
  <c r="D525" i="6"/>
  <c r="D526" i="6"/>
  <c r="D527" i="6"/>
  <c r="D528" i="6"/>
  <c r="D529" i="6"/>
  <c r="D530" i="6"/>
  <c r="D531" i="6"/>
  <c r="D532" i="6"/>
  <c r="D533" i="6"/>
  <c r="D534" i="6"/>
  <c r="D535" i="6"/>
  <c r="D536" i="6"/>
  <c r="D537" i="6"/>
  <c r="D538" i="6"/>
  <c r="D539" i="6"/>
  <c r="D540" i="6"/>
  <c r="D541" i="6"/>
  <c r="D542" i="6"/>
  <c r="D543" i="6"/>
  <c r="D544" i="6"/>
  <c r="D545" i="6"/>
  <c r="D546" i="6"/>
  <c r="D547" i="6"/>
  <c r="D548" i="6"/>
  <c r="D549" i="6"/>
  <c r="D550" i="6"/>
  <c r="D551" i="6"/>
  <c r="D552" i="6"/>
  <c r="D553" i="6"/>
  <c r="D554" i="6"/>
  <c r="D555" i="6"/>
  <c r="D556" i="6"/>
  <c r="D557" i="6"/>
  <c r="D558" i="6"/>
  <c r="D559" i="6"/>
  <c r="D560" i="6"/>
  <c r="D561" i="6"/>
  <c r="D562" i="6"/>
  <c r="D563" i="6"/>
  <c r="D564" i="6"/>
  <c r="D565" i="6"/>
  <c r="D566" i="6"/>
  <c r="D567" i="6"/>
  <c r="D568" i="6"/>
  <c r="D569" i="6"/>
  <c r="D570" i="6"/>
  <c r="D571" i="6"/>
  <c r="D572" i="6"/>
  <c r="D573" i="6"/>
  <c r="D574" i="6"/>
  <c r="D575" i="6"/>
  <c r="D576" i="6"/>
  <c r="D577" i="6"/>
  <c r="D578" i="6"/>
  <c r="D579" i="6"/>
  <c r="D580" i="6"/>
  <c r="D581" i="6"/>
  <c r="D582" i="6"/>
  <c r="D583" i="6"/>
  <c r="D584" i="6"/>
  <c r="D585" i="6"/>
  <c r="D586" i="6"/>
  <c r="D587" i="6"/>
  <c r="D588" i="6"/>
  <c r="D589" i="6"/>
  <c r="D590" i="6"/>
  <c r="D591" i="6"/>
  <c r="D592" i="6"/>
  <c r="D593" i="6"/>
  <c r="D594" i="6"/>
  <c r="D595" i="6"/>
  <c r="D596" i="6"/>
  <c r="D597" i="6"/>
  <c r="D598" i="6"/>
  <c r="D599" i="6"/>
  <c r="D600" i="6"/>
  <c r="D601" i="6"/>
  <c r="D602" i="6"/>
  <c r="D603" i="6"/>
  <c r="D604" i="6"/>
  <c r="D605" i="6"/>
  <c r="D606" i="6"/>
  <c r="D607" i="6"/>
  <c r="D608" i="6"/>
  <c r="D609" i="6"/>
  <c r="D610" i="6"/>
  <c r="D611" i="6"/>
  <c r="D612" i="6"/>
  <c r="D613" i="6"/>
  <c r="D614" i="6"/>
  <c r="D615" i="6"/>
  <c r="D616" i="6"/>
  <c r="D617" i="6"/>
  <c r="D618" i="6"/>
  <c r="D619" i="6"/>
  <c r="D620" i="6"/>
  <c r="D621" i="6"/>
  <c r="D622" i="6"/>
  <c r="D623" i="6"/>
  <c r="D624" i="6"/>
  <c r="D625" i="6"/>
  <c r="D626" i="6"/>
  <c r="D627" i="6"/>
  <c r="D628" i="6"/>
  <c r="D629" i="6"/>
  <c r="D630" i="6"/>
  <c r="D631" i="6"/>
  <c r="D632" i="6"/>
  <c r="D633" i="6"/>
  <c r="D634" i="6"/>
  <c r="D635" i="6"/>
  <c r="D636" i="6"/>
  <c r="D637" i="6"/>
  <c r="D638" i="6"/>
  <c r="D639" i="6"/>
  <c r="D640" i="6"/>
  <c r="D641" i="6"/>
  <c r="D642" i="6"/>
  <c r="D643" i="6"/>
  <c r="D644" i="6"/>
  <c r="D645" i="6"/>
  <c r="D646" i="6"/>
  <c r="D647" i="6"/>
  <c r="D648" i="6"/>
  <c r="D649" i="6"/>
  <c r="D650" i="6"/>
  <c r="D651" i="6"/>
  <c r="D652" i="6"/>
  <c r="D653" i="6"/>
  <c r="D654" i="6"/>
  <c r="D655" i="6"/>
  <c r="D656" i="6"/>
  <c r="D657" i="6"/>
  <c r="D658" i="6"/>
  <c r="D659" i="6"/>
  <c r="D660" i="6"/>
  <c r="D661" i="6"/>
  <c r="D662" i="6"/>
  <c r="D663" i="6"/>
  <c r="D664" i="6"/>
  <c r="D665" i="6"/>
  <c r="D666" i="6"/>
  <c r="D667" i="6"/>
  <c r="D668" i="6"/>
  <c r="D669" i="6"/>
  <c r="D670" i="6"/>
  <c r="D671" i="6"/>
  <c r="D672" i="6"/>
  <c r="D673" i="6"/>
  <c r="D674" i="6"/>
  <c r="D675" i="6"/>
  <c r="D676" i="6"/>
  <c r="D677" i="6"/>
  <c r="D678" i="6"/>
  <c r="D679" i="6"/>
  <c r="D680" i="6"/>
  <c r="D681" i="6"/>
  <c r="D682" i="6"/>
  <c r="D683" i="6"/>
  <c r="D684" i="6"/>
  <c r="D685" i="6"/>
  <c r="D686" i="6"/>
  <c r="D687" i="6"/>
  <c r="D688" i="6"/>
  <c r="D689" i="6"/>
  <c r="D690" i="6"/>
  <c r="D691" i="6"/>
  <c r="D692" i="6"/>
  <c r="D693" i="6"/>
  <c r="D694" i="6"/>
  <c r="D695" i="6"/>
  <c r="D696" i="6"/>
  <c r="D697" i="6"/>
  <c r="D698" i="6"/>
  <c r="D699" i="6"/>
  <c r="D700" i="6"/>
  <c r="D701" i="6"/>
  <c r="D702" i="6"/>
  <c r="D703" i="6"/>
  <c r="D704" i="6"/>
  <c r="D705" i="6"/>
  <c r="D706" i="6"/>
  <c r="D707" i="6"/>
  <c r="D708" i="6"/>
  <c r="D709" i="6"/>
  <c r="D710" i="6"/>
  <c r="D711" i="6"/>
  <c r="D712" i="6"/>
  <c r="D713" i="6"/>
  <c r="D714" i="6"/>
  <c r="D715" i="6"/>
  <c r="D716" i="6"/>
  <c r="D717" i="6"/>
  <c r="D718" i="6"/>
  <c r="D719" i="6"/>
  <c r="D720" i="6"/>
  <c r="D721" i="6"/>
  <c r="D722" i="6"/>
  <c r="D723" i="6"/>
  <c r="D724" i="6"/>
  <c r="D725" i="6"/>
  <c r="D726" i="6"/>
  <c r="D727" i="6"/>
  <c r="D728" i="6"/>
  <c r="D729" i="6"/>
  <c r="D730" i="6"/>
  <c r="D731" i="6"/>
  <c r="D732" i="6"/>
  <c r="D733" i="6"/>
  <c r="D734" i="6"/>
  <c r="D735" i="6"/>
  <c r="D736" i="6"/>
  <c r="D737" i="6"/>
  <c r="D738" i="6"/>
  <c r="D739" i="6"/>
  <c r="D740" i="6"/>
  <c r="D741" i="6"/>
  <c r="D742" i="6"/>
  <c r="D743" i="6"/>
  <c r="D744" i="6"/>
  <c r="D745" i="6"/>
  <c r="D746" i="6"/>
  <c r="D747" i="6"/>
  <c r="D748" i="6"/>
  <c r="D749" i="6"/>
  <c r="D750" i="6"/>
  <c r="D751" i="6"/>
  <c r="D752" i="6"/>
  <c r="D753" i="6"/>
  <c r="D754" i="6"/>
  <c r="D755" i="6"/>
  <c r="D756" i="6"/>
  <c r="D757" i="6"/>
  <c r="D758" i="6"/>
  <c r="D759" i="6"/>
  <c r="D760" i="6"/>
  <c r="D761" i="6"/>
  <c r="D762" i="6"/>
  <c r="D763" i="6"/>
  <c r="D764" i="6"/>
  <c r="D765" i="6"/>
  <c r="D766" i="6"/>
  <c r="D767" i="6"/>
  <c r="D768" i="6"/>
  <c r="D769" i="6"/>
  <c r="D770" i="6"/>
  <c r="D771" i="6"/>
  <c r="D772" i="6"/>
  <c r="D773" i="6"/>
  <c r="D774" i="6"/>
  <c r="D775" i="6"/>
  <c r="D776" i="6"/>
  <c r="D777" i="6"/>
  <c r="D778" i="6"/>
  <c r="D779" i="6"/>
  <c r="D780" i="6"/>
  <c r="D781" i="6"/>
  <c r="D782" i="6"/>
  <c r="D783" i="6"/>
  <c r="D784" i="6"/>
  <c r="D785" i="6"/>
  <c r="D786" i="6"/>
  <c r="D787" i="6"/>
  <c r="D788" i="6"/>
  <c r="D789" i="6"/>
  <c r="D790" i="6"/>
  <c r="D791" i="6"/>
  <c r="D792" i="6"/>
  <c r="D793" i="6"/>
  <c r="D794" i="6"/>
  <c r="D795" i="6"/>
  <c r="D796" i="6"/>
  <c r="D797" i="6"/>
  <c r="D798" i="6"/>
  <c r="D799" i="6"/>
  <c r="D800" i="6"/>
  <c r="D801" i="6"/>
  <c r="D802" i="6"/>
  <c r="D803" i="6"/>
  <c r="D804" i="6"/>
  <c r="D805" i="6"/>
  <c r="D806" i="6"/>
  <c r="D807" i="6"/>
  <c r="D808" i="6"/>
  <c r="D809" i="6"/>
  <c r="D810" i="6"/>
  <c r="D811" i="6"/>
  <c r="D812" i="6"/>
  <c r="D813" i="6"/>
  <c r="D814" i="6"/>
  <c r="D815" i="6"/>
  <c r="D816" i="6"/>
  <c r="D817" i="6"/>
  <c r="D818" i="6"/>
  <c r="D819" i="6"/>
  <c r="D820" i="6"/>
  <c r="D821" i="6"/>
  <c r="D822" i="6"/>
  <c r="D823" i="6"/>
  <c r="D824" i="6"/>
  <c r="D825" i="6"/>
  <c r="D826" i="6"/>
  <c r="D827" i="6"/>
  <c r="D828" i="6"/>
  <c r="D829" i="6"/>
  <c r="D830" i="6"/>
  <c r="D831" i="6"/>
  <c r="D832" i="6"/>
  <c r="D833" i="6"/>
  <c r="D834" i="6"/>
  <c r="D835" i="6"/>
  <c r="D836" i="6"/>
  <c r="D837" i="6"/>
  <c r="D838" i="6"/>
  <c r="D839" i="6"/>
  <c r="D840" i="6"/>
  <c r="D841" i="6"/>
  <c r="D842" i="6"/>
  <c r="D843" i="6"/>
  <c r="D844" i="6"/>
  <c r="D845" i="6"/>
  <c r="D846" i="6"/>
  <c r="D847" i="6"/>
  <c r="D848" i="6"/>
  <c r="D849" i="6"/>
  <c r="D850" i="6"/>
  <c r="D851" i="6"/>
  <c r="D852" i="6"/>
  <c r="D853" i="6"/>
  <c r="D854" i="6"/>
  <c r="D855" i="6"/>
  <c r="D856" i="6"/>
  <c r="D857" i="6"/>
  <c r="D858" i="6"/>
  <c r="D859" i="6"/>
  <c r="D860" i="6"/>
  <c r="D861" i="6"/>
  <c r="D862" i="6"/>
  <c r="D863" i="6"/>
  <c r="D864" i="6"/>
  <c r="D865" i="6"/>
  <c r="D866" i="6"/>
  <c r="D867" i="6"/>
  <c r="D868" i="6"/>
  <c r="D869" i="6"/>
  <c r="D870" i="6"/>
  <c r="D871" i="6"/>
  <c r="D872" i="6"/>
  <c r="D873" i="6"/>
  <c r="D874" i="6"/>
  <c r="D875" i="6"/>
  <c r="D876" i="6"/>
  <c r="D877" i="6"/>
  <c r="D878" i="6"/>
  <c r="D879" i="6"/>
  <c r="D880" i="6"/>
  <c r="D881" i="6"/>
  <c r="D882" i="6"/>
  <c r="D883" i="6"/>
  <c r="D884" i="6"/>
  <c r="D885" i="6"/>
  <c r="D886" i="6"/>
  <c r="D887" i="6"/>
  <c r="D888" i="6"/>
  <c r="D889" i="6"/>
  <c r="D890" i="6"/>
  <c r="D891" i="6"/>
  <c r="D892" i="6"/>
  <c r="D893" i="6"/>
  <c r="D894" i="6"/>
  <c r="D895" i="6"/>
  <c r="D896" i="6"/>
  <c r="D897" i="6"/>
  <c r="D898" i="6"/>
  <c r="D899" i="6"/>
  <c r="D900" i="6"/>
  <c r="D901" i="6"/>
  <c r="D902" i="6"/>
  <c r="D903" i="6"/>
  <c r="D904" i="6"/>
  <c r="D905" i="6"/>
  <c r="D906" i="6"/>
  <c r="D907" i="6"/>
  <c r="D908" i="6"/>
  <c r="D909" i="6"/>
  <c r="D910" i="6"/>
  <c r="D911" i="6"/>
  <c r="D912" i="6"/>
  <c r="D913" i="6"/>
  <c r="D914" i="6"/>
  <c r="D915" i="6"/>
  <c r="D916" i="6"/>
  <c r="D917" i="6"/>
  <c r="D918" i="6"/>
  <c r="D919" i="6"/>
  <c r="D920" i="6"/>
  <c r="D921" i="6"/>
  <c r="D922" i="6"/>
  <c r="D923" i="6"/>
  <c r="D924" i="6"/>
  <c r="D925" i="6"/>
  <c r="D926" i="6"/>
  <c r="D927" i="6"/>
  <c r="D928" i="6"/>
  <c r="D929" i="6"/>
  <c r="D930" i="6"/>
  <c r="D931" i="6"/>
  <c r="D932" i="6"/>
  <c r="D933" i="6"/>
  <c r="D934" i="6"/>
  <c r="D935" i="6"/>
  <c r="D936" i="6"/>
  <c r="D937" i="6"/>
  <c r="D938" i="6"/>
  <c r="D939" i="6"/>
  <c r="D940" i="6"/>
  <c r="D941" i="6"/>
  <c r="D942" i="6"/>
  <c r="D943" i="6"/>
  <c r="D944" i="6"/>
  <c r="D945" i="6"/>
  <c r="D946" i="6"/>
  <c r="D947" i="6"/>
  <c r="D948" i="6"/>
  <c r="D949" i="6"/>
  <c r="D950" i="6"/>
  <c r="D951" i="6"/>
  <c r="D952" i="6"/>
  <c r="D953" i="6"/>
  <c r="D954" i="6"/>
  <c r="D955" i="6"/>
  <c r="D956" i="6"/>
  <c r="D957" i="6"/>
  <c r="D958" i="6"/>
  <c r="D959" i="6"/>
  <c r="D960" i="6"/>
  <c r="D961" i="6"/>
  <c r="D962" i="6"/>
  <c r="D963" i="6"/>
  <c r="D964" i="6"/>
  <c r="D965" i="6"/>
  <c r="D966" i="6"/>
  <c r="D967" i="6"/>
  <c r="D968" i="6"/>
  <c r="D969" i="6"/>
  <c r="D970" i="6"/>
  <c r="D971" i="6"/>
  <c r="D972" i="6"/>
  <c r="D973" i="6"/>
  <c r="D974" i="6"/>
  <c r="D975" i="6"/>
  <c r="D976" i="6"/>
  <c r="D977" i="6"/>
  <c r="D978" i="6"/>
  <c r="D979" i="6"/>
  <c r="D980" i="6"/>
  <c r="D981" i="6"/>
  <c r="D982" i="6"/>
  <c r="D983" i="6"/>
  <c r="D984" i="6"/>
  <c r="D985" i="6"/>
  <c r="D986" i="6"/>
  <c r="D987" i="6"/>
  <c r="D988" i="6"/>
  <c r="D989" i="6"/>
  <c r="D990" i="6"/>
  <c r="D991" i="6"/>
  <c r="D992" i="6"/>
  <c r="D993" i="6"/>
  <c r="D994" i="6"/>
  <c r="D995" i="6"/>
  <c r="D996" i="6"/>
  <c r="D997" i="6"/>
  <c r="D998" i="6"/>
  <c r="D999" i="6"/>
  <c r="D1000" i="6"/>
  <c r="D1001" i="6"/>
  <c r="D1002" i="6"/>
  <c r="D1003" i="6"/>
  <c r="D1004" i="6"/>
  <c r="D1005" i="6"/>
  <c r="D1006" i="6"/>
  <c r="D1007" i="6"/>
  <c r="D1008" i="6"/>
  <c r="D1009" i="6"/>
  <c r="D1010" i="6"/>
  <c r="D1011" i="6"/>
  <c r="D1012" i="6"/>
  <c r="D1013" i="6"/>
  <c r="D1014" i="6"/>
  <c r="D1015" i="6"/>
  <c r="D1016" i="6"/>
  <c r="D1017" i="6"/>
  <c r="D1018" i="6"/>
  <c r="D1019" i="6"/>
  <c r="D1020" i="6"/>
  <c r="D1021" i="6"/>
  <c r="D1022" i="6"/>
  <c r="D1023" i="6"/>
  <c r="D1024" i="6"/>
  <c r="D1025" i="6"/>
  <c r="D1026" i="6"/>
  <c r="D1027" i="6"/>
  <c r="D1028" i="6"/>
  <c r="D1029" i="6"/>
  <c r="D1030" i="6"/>
  <c r="D1031" i="6"/>
  <c r="D1032" i="6"/>
  <c r="D1033" i="6"/>
  <c r="D1034" i="6"/>
  <c r="D1035" i="6"/>
  <c r="D1036" i="6"/>
  <c r="D1037" i="6"/>
  <c r="D1038" i="6"/>
  <c r="D1039" i="6"/>
  <c r="D1040" i="6"/>
  <c r="D1041" i="6"/>
  <c r="D1042" i="6"/>
  <c r="D1043" i="6"/>
  <c r="D1044" i="6"/>
  <c r="D1045" i="6"/>
  <c r="D1046" i="6"/>
  <c r="D1047" i="6"/>
  <c r="D1048" i="6"/>
  <c r="D1049" i="6"/>
  <c r="D1050" i="6"/>
  <c r="D1051" i="6"/>
  <c r="D1052" i="6"/>
  <c r="D1053" i="6"/>
  <c r="D1054" i="6"/>
  <c r="D1055" i="6"/>
  <c r="D1056" i="6"/>
  <c r="D1057" i="6"/>
  <c r="D1058" i="6"/>
  <c r="D1059" i="6"/>
  <c r="D1060" i="6"/>
  <c r="D1061" i="6"/>
  <c r="D1062" i="6"/>
  <c r="D1063" i="6"/>
  <c r="D1064" i="6"/>
  <c r="D1065" i="6"/>
  <c r="D1066" i="6"/>
  <c r="D1067" i="6"/>
  <c r="D1068" i="6"/>
  <c r="D1069" i="6"/>
  <c r="D1070" i="6"/>
  <c r="D1071" i="6"/>
  <c r="D1072" i="6"/>
  <c r="D1073" i="6"/>
  <c r="D1074" i="6"/>
  <c r="D1075" i="6"/>
  <c r="D1076" i="6"/>
  <c r="D1077" i="6"/>
  <c r="D1078" i="6"/>
  <c r="D1079" i="6"/>
  <c r="D1080" i="6"/>
  <c r="D1081" i="6"/>
  <c r="D1082" i="6"/>
  <c r="D1083" i="6"/>
  <c r="D1084" i="6"/>
  <c r="D1085" i="6"/>
  <c r="D1086" i="6"/>
  <c r="D1087" i="6"/>
  <c r="D1088" i="6"/>
  <c r="D1089" i="6"/>
  <c r="D1090" i="6"/>
  <c r="D1091" i="6"/>
  <c r="D1092" i="6"/>
  <c r="D1093" i="6"/>
  <c r="D1094" i="6"/>
  <c r="D1095" i="6"/>
  <c r="D1096" i="6"/>
  <c r="D1097" i="6"/>
  <c r="D1098" i="6"/>
  <c r="D1099" i="6"/>
  <c r="D1100" i="6"/>
  <c r="D1101" i="6"/>
  <c r="D1102" i="6"/>
  <c r="D1103" i="6"/>
  <c r="D1104" i="6"/>
  <c r="D1105" i="6"/>
  <c r="D1106" i="6"/>
  <c r="D1107" i="6"/>
  <c r="D1108" i="6"/>
  <c r="D1109" i="6"/>
  <c r="D1110" i="6"/>
  <c r="D1111" i="6"/>
  <c r="D1112" i="6"/>
  <c r="D1113" i="6"/>
  <c r="D1114" i="6"/>
  <c r="D1115" i="6"/>
  <c r="D1116" i="6"/>
  <c r="D1117" i="6"/>
  <c r="D1118" i="6"/>
  <c r="D1119" i="6"/>
  <c r="D1120" i="6"/>
  <c r="D1121" i="6"/>
  <c r="D1122" i="6"/>
  <c r="D1123" i="6"/>
  <c r="D1124" i="6"/>
  <c r="D1125" i="6"/>
  <c r="D1126" i="6"/>
  <c r="D1127" i="6"/>
  <c r="D1128" i="6"/>
  <c r="D1129" i="6"/>
  <c r="D1130" i="6"/>
  <c r="D1131" i="6"/>
  <c r="D1132" i="6"/>
  <c r="D1133" i="6"/>
  <c r="D1134" i="6"/>
  <c r="D1135" i="6"/>
  <c r="D1136" i="6"/>
  <c r="D1137" i="6"/>
  <c r="D1138" i="6"/>
  <c r="D1139" i="6"/>
  <c r="D1140" i="6"/>
  <c r="D1141" i="6"/>
  <c r="D1142" i="6"/>
  <c r="D1143" i="6"/>
  <c r="D1144" i="6"/>
  <c r="D1145" i="6"/>
  <c r="D1146" i="6"/>
  <c r="D1147" i="6"/>
  <c r="D1148" i="6"/>
  <c r="D1149" i="6"/>
  <c r="D1150" i="6"/>
  <c r="D1151" i="6"/>
  <c r="D1152" i="6"/>
  <c r="D1153" i="6"/>
  <c r="D1154" i="6"/>
  <c r="D1155" i="6"/>
  <c r="D1156" i="6"/>
  <c r="D1157" i="6"/>
  <c r="D1158" i="6"/>
  <c r="D1159" i="6"/>
  <c r="D1160" i="6"/>
  <c r="D1161" i="6"/>
  <c r="D1162" i="6"/>
  <c r="D1163" i="6"/>
  <c r="D1164" i="6"/>
  <c r="D1165" i="6"/>
  <c r="D1166" i="6"/>
  <c r="D1167" i="6"/>
  <c r="D1168" i="6"/>
  <c r="D1169" i="6"/>
  <c r="D1170" i="6"/>
  <c r="D1171" i="6"/>
  <c r="D1172" i="6"/>
  <c r="D1173" i="6"/>
  <c r="D1174" i="6"/>
  <c r="D1175" i="6"/>
  <c r="D1176" i="6"/>
  <c r="D1177" i="6"/>
  <c r="D1178" i="6"/>
  <c r="D1179" i="6"/>
  <c r="D1180" i="6"/>
  <c r="D1181" i="6"/>
  <c r="D1182" i="6"/>
  <c r="D1183" i="6"/>
  <c r="D1184" i="6"/>
  <c r="D1185" i="6"/>
  <c r="D1186" i="6"/>
  <c r="D1187" i="6"/>
  <c r="D1188" i="6"/>
  <c r="D1189" i="6"/>
  <c r="D1190" i="6"/>
  <c r="D1191" i="6"/>
  <c r="D1192" i="6"/>
  <c r="D1193" i="6"/>
  <c r="D1194" i="6"/>
  <c r="D1195" i="6"/>
  <c r="D1196" i="6"/>
  <c r="D1197" i="6"/>
  <c r="D1198" i="6"/>
  <c r="D1199" i="6"/>
  <c r="D1200" i="6"/>
  <c r="D1201" i="6"/>
  <c r="D1202" i="6"/>
  <c r="D1203" i="6"/>
  <c r="D1204" i="6"/>
  <c r="D1205" i="6"/>
  <c r="D1206" i="6"/>
  <c r="D1207" i="6"/>
  <c r="D1208" i="6"/>
  <c r="D1209" i="6"/>
  <c r="D1210" i="6"/>
  <c r="D1211" i="6"/>
  <c r="D1212" i="6"/>
  <c r="D1213" i="6"/>
  <c r="D1214" i="6"/>
  <c r="D1215" i="6"/>
  <c r="D1216" i="6"/>
  <c r="D1217" i="6"/>
  <c r="D1218" i="6"/>
  <c r="D1219" i="6"/>
  <c r="D1220" i="6"/>
  <c r="D1221" i="6"/>
  <c r="D1222" i="6"/>
  <c r="D1223" i="6"/>
  <c r="D1224" i="6"/>
  <c r="D1225" i="6"/>
  <c r="D1226" i="6"/>
  <c r="D1227" i="6"/>
  <c r="D1228" i="6"/>
  <c r="D1229" i="6"/>
  <c r="D1230" i="6"/>
  <c r="D1231" i="6"/>
  <c r="D1232" i="6"/>
  <c r="D1233" i="6"/>
  <c r="D1234" i="6"/>
  <c r="D1235" i="6"/>
  <c r="D1236" i="6"/>
  <c r="D1237" i="6"/>
  <c r="D1238" i="6"/>
  <c r="D1239" i="6"/>
  <c r="D1240" i="6"/>
  <c r="D1241" i="6"/>
  <c r="D1242" i="6"/>
  <c r="D1243" i="6"/>
  <c r="D1244" i="6"/>
  <c r="D1245" i="6"/>
  <c r="D1246" i="6"/>
  <c r="D1247" i="6"/>
  <c r="D1248" i="6"/>
  <c r="D1249" i="6"/>
  <c r="D1250" i="6"/>
  <c r="D1251" i="6"/>
  <c r="D1252" i="6"/>
  <c r="D1253" i="6"/>
  <c r="D1254" i="6"/>
  <c r="D1255" i="6"/>
  <c r="D1256" i="6"/>
  <c r="D1257" i="6"/>
  <c r="D1258" i="6"/>
  <c r="D1259" i="6"/>
  <c r="D1260" i="6"/>
  <c r="D1261" i="6"/>
  <c r="D1262" i="6"/>
  <c r="D1263" i="6"/>
  <c r="D1264" i="6"/>
  <c r="D1265" i="6"/>
  <c r="D1266" i="6"/>
  <c r="D1267" i="6"/>
  <c r="D1268" i="6"/>
  <c r="D1269" i="6"/>
  <c r="D1270" i="6"/>
  <c r="D1271" i="6"/>
  <c r="D1272" i="6"/>
  <c r="D1273" i="6"/>
  <c r="D1274" i="6"/>
  <c r="D1275" i="6"/>
  <c r="D1276" i="6"/>
  <c r="D1277" i="6"/>
  <c r="D1278" i="6"/>
  <c r="D1279" i="6"/>
  <c r="D1280" i="6"/>
  <c r="D1281" i="6"/>
  <c r="D1282" i="6"/>
  <c r="D1283" i="6"/>
  <c r="D1284" i="6"/>
  <c r="D1285" i="6"/>
  <c r="D1286" i="6"/>
  <c r="D1287" i="6"/>
  <c r="D1288" i="6"/>
  <c r="D1289" i="6"/>
  <c r="D1290" i="6"/>
  <c r="D1291" i="6"/>
  <c r="D1292" i="6"/>
  <c r="D1293" i="6"/>
  <c r="D1294" i="6"/>
  <c r="D1295" i="6"/>
  <c r="D1296" i="6"/>
  <c r="D1297" i="6"/>
  <c r="D1298" i="6"/>
  <c r="D1299" i="6"/>
  <c r="D1300" i="6"/>
  <c r="D1301" i="6"/>
  <c r="D1302" i="6"/>
  <c r="D1303" i="6"/>
  <c r="D1304" i="6"/>
  <c r="D1305" i="6"/>
  <c r="D1306" i="6"/>
  <c r="D1307" i="6"/>
  <c r="D1308" i="6"/>
  <c r="D1309" i="6"/>
  <c r="D1310" i="6"/>
  <c r="D1311" i="6"/>
  <c r="D1312" i="6"/>
  <c r="D1313" i="6"/>
  <c r="D1314" i="6"/>
  <c r="D1315" i="6"/>
  <c r="D1316" i="6"/>
  <c r="D1317" i="6"/>
  <c r="D1318" i="6"/>
  <c r="D1319" i="6"/>
  <c r="D1320" i="6"/>
  <c r="D1321" i="6"/>
  <c r="D1322" i="6"/>
  <c r="D1323" i="6"/>
  <c r="D1324" i="6"/>
  <c r="D1325" i="6"/>
  <c r="D1326" i="6"/>
  <c r="D1327" i="6"/>
  <c r="D1328" i="6"/>
  <c r="D1329" i="6"/>
  <c r="D1330" i="6"/>
  <c r="D1331" i="6"/>
  <c r="D1332" i="6"/>
  <c r="D1333" i="6"/>
  <c r="D1334" i="6"/>
  <c r="D1335" i="6"/>
  <c r="D1336" i="6"/>
  <c r="D1337" i="6"/>
  <c r="D1338" i="6"/>
  <c r="D1339" i="6"/>
  <c r="D1340" i="6"/>
  <c r="D1341" i="6"/>
  <c r="D1342" i="6"/>
  <c r="D1343" i="6"/>
  <c r="D1344" i="6"/>
  <c r="D1345" i="6"/>
  <c r="D1346" i="6"/>
  <c r="D1347" i="6"/>
  <c r="D1348" i="6"/>
  <c r="D1349" i="6"/>
  <c r="D1350" i="6"/>
  <c r="D1351" i="6"/>
  <c r="D1352" i="6"/>
  <c r="D1353" i="6"/>
  <c r="D1354" i="6"/>
  <c r="D1355" i="6"/>
  <c r="D1356" i="6"/>
  <c r="D1357" i="6"/>
  <c r="D1358" i="6"/>
  <c r="D1359" i="6"/>
  <c r="D1360" i="6"/>
  <c r="D1361" i="6"/>
  <c r="D1362" i="6"/>
  <c r="D1363" i="6"/>
  <c r="D1364" i="6"/>
  <c r="D1365" i="6"/>
  <c r="D1366" i="6"/>
  <c r="D1367" i="6"/>
  <c r="D1368" i="6"/>
  <c r="D1369" i="6"/>
  <c r="D1370" i="6"/>
  <c r="D1371" i="6"/>
  <c r="D1372" i="6"/>
  <c r="D1373" i="6"/>
  <c r="D1374" i="6"/>
  <c r="D1375" i="6"/>
  <c r="D1376" i="6"/>
  <c r="D1377" i="6"/>
  <c r="D1378" i="6"/>
  <c r="D1379" i="6"/>
  <c r="D1380" i="6"/>
  <c r="D1381" i="6"/>
  <c r="D1382" i="6"/>
  <c r="D1383" i="6"/>
  <c r="D1384" i="6"/>
  <c r="D1385" i="6"/>
  <c r="D1386" i="6"/>
  <c r="D1387" i="6"/>
  <c r="D1388" i="6"/>
  <c r="D1389" i="6"/>
  <c r="D1390" i="6"/>
  <c r="D1391" i="6"/>
  <c r="D1392" i="6"/>
  <c r="D1393" i="6"/>
  <c r="D1394" i="6"/>
  <c r="D1395" i="6"/>
  <c r="D1396" i="6"/>
  <c r="D1397" i="6"/>
  <c r="D1398" i="6"/>
  <c r="D1399" i="6"/>
  <c r="D1400" i="6"/>
  <c r="D1401" i="6"/>
  <c r="D1402" i="6"/>
  <c r="D1403" i="6"/>
  <c r="D1404" i="6"/>
  <c r="D1405" i="6"/>
  <c r="D1406" i="6"/>
  <c r="D1407" i="6"/>
  <c r="D1408" i="6"/>
  <c r="D1409" i="6"/>
  <c r="D1410" i="6"/>
  <c r="D1411" i="6"/>
  <c r="D1412" i="6"/>
  <c r="D1413" i="6"/>
  <c r="D1414" i="6"/>
  <c r="D1415" i="6"/>
  <c r="D1416" i="6"/>
  <c r="D1417" i="6"/>
  <c r="D1418" i="6"/>
  <c r="D1419" i="6"/>
  <c r="D1420" i="6"/>
  <c r="D1421" i="6"/>
  <c r="D1422" i="6"/>
  <c r="D1423" i="6"/>
  <c r="D1424" i="6"/>
  <c r="D1425" i="6"/>
  <c r="D1426" i="6"/>
  <c r="D1427" i="6"/>
  <c r="D1428" i="6"/>
  <c r="D1429" i="6"/>
  <c r="D1430" i="6"/>
  <c r="D1431" i="6"/>
  <c r="D1432" i="6"/>
  <c r="D1433" i="6"/>
  <c r="D1434" i="6"/>
  <c r="D1435" i="6"/>
  <c r="D1436" i="6"/>
  <c r="D1437" i="6"/>
  <c r="D1438" i="6"/>
  <c r="D1439" i="6"/>
  <c r="D1440" i="6"/>
  <c r="D1441" i="6"/>
  <c r="D1442" i="6"/>
  <c r="D1443" i="6"/>
  <c r="D1444" i="6"/>
  <c r="D1445" i="6"/>
  <c r="D1446" i="6"/>
  <c r="D1447" i="6"/>
  <c r="D1448" i="6"/>
  <c r="D1449" i="6"/>
  <c r="D1450" i="6"/>
  <c r="D1451" i="6"/>
  <c r="D1452" i="6"/>
  <c r="D1453" i="6"/>
  <c r="D1454" i="6"/>
  <c r="D1455" i="6"/>
  <c r="D1456" i="6"/>
  <c r="D1457" i="6"/>
  <c r="D1458" i="6"/>
  <c r="D1459" i="6"/>
  <c r="D1460" i="6"/>
  <c r="D1461" i="6"/>
  <c r="D1462" i="6"/>
  <c r="D1463" i="6"/>
  <c r="D1464" i="6"/>
  <c r="D1465" i="6"/>
  <c r="D1466" i="6"/>
  <c r="D1467" i="6"/>
  <c r="D1468" i="6"/>
  <c r="D1469" i="6"/>
  <c r="D1470" i="6"/>
  <c r="D1471" i="6"/>
  <c r="D1472" i="6"/>
  <c r="D1473" i="6"/>
  <c r="D1474" i="6"/>
  <c r="D1475" i="6"/>
  <c r="D1476" i="6"/>
  <c r="D1477" i="6"/>
  <c r="D1478" i="6"/>
  <c r="D1479" i="6"/>
  <c r="D1480" i="6"/>
  <c r="D1481" i="6"/>
  <c r="D1482" i="6"/>
  <c r="D1483" i="6"/>
  <c r="D1484" i="6"/>
  <c r="D1485" i="6"/>
  <c r="D1486" i="6"/>
  <c r="D1487" i="6"/>
  <c r="D1488" i="6"/>
  <c r="D1489" i="6"/>
  <c r="D1490" i="6"/>
  <c r="D1491" i="6"/>
  <c r="D1492" i="6"/>
  <c r="D1493" i="6"/>
  <c r="D1494" i="6"/>
  <c r="D1495" i="6"/>
  <c r="D1496" i="6"/>
  <c r="D1497" i="6"/>
  <c r="D1498" i="6"/>
  <c r="D1499" i="6"/>
  <c r="D1500" i="6"/>
  <c r="D1501" i="6"/>
  <c r="D1502" i="6"/>
  <c r="D1503" i="6"/>
  <c r="D1504" i="6"/>
  <c r="D1505" i="6"/>
  <c r="D1506" i="6"/>
  <c r="D1507" i="6"/>
  <c r="D1508" i="6"/>
  <c r="D1509" i="6"/>
  <c r="D1510" i="6"/>
  <c r="D1511" i="6"/>
  <c r="D1512" i="6"/>
  <c r="D1513" i="6"/>
  <c r="D1514" i="6"/>
  <c r="D1515" i="6"/>
  <c r="D1516" i="6"/>
  <c r="D1517" i="6"/>
  <c r="D1518" i="6"/>
  <c r="D1519" i="6"/>
  <c r="D1520" i="6"/>
  <c r="D1521" i="6"/>
  <c r="D1522" i="6"/>
  <c r="D1523" i="6"/>
  <c r="D1524" i="6"/>
  <c r="D1525" i="6"/>
  <c r="D1526" i="6"/>
  <c r="D1527" i="6"/>
  <c r="D1528" i="6"/>
  <c r="D1529" i="6"/>
  <c r="D1530" i="6"/>
  <c r="D1531" i="6"/>
  <c r="D1532" i="6"/>
  <c r="D1533" i="6"/>
  <c r="D1534" i="6"/>
  <c r="D1535" i="6"/>
  <c r="D1536" i="6"/>
  <c r="D1537" i="6"/>
  <c r="D1538" i="6"/>
  <c r="D1539" i="6"/>
  <c r="D1540" i="6"/>
  <c r="D1541" i="6"/>
  <c r="D1542" i="6"/>
  <c r="D1543" i="6"/>
  <c r="D1544" i="6"/>
  <c r="D1545" i="6"/>
  <c r="D1546" i="6"/>
  <c r="D1547" i="6"/>
  <c r="D1548" i="6"/>
  <c r="D1549" i="6"/>
  <c r="D1550" i="6"/>
  <c r="D1551" i="6"/>
  <c r="D1552" i="6"/>
  <c r="D1553" i="6"/>
  <c r="D1554" i="6"/>
  <c r="D1555" i="6"/>
  <c r="D1556" i="6"/>
  <c r="D1557" i="6"/>
  <c r="D1558" i="6"/>
  <c r="D1559" i="6"/>
  <c r="D1560" i="6"/>
  <c r="D1561" i="6"/>
  <c r="D1562" i="6"/>
  <c r="D1563" i="6"/>
  <c r="D1564" i="6"/>
  <c r="D1565" i="6"/>
  <c r="D1566" i="6"/>
  <c r="D1567" i="6"/>
  <c r="D1568" i="6"/>
  <c r="D1569" i="6"/>
  <c r="D1570" i="6"/>
  <c r="D1571" i="6"/>
  <c r="D1572" i="6"/>
  <c r="D1573" i="6"/>
  <c r="D1574" i="6"/>
  <c r="D1575" i="6"/>
  <c r="D1576" i="6"/>
  <c r="D1577" i="6"/>
  <c r="D1578" i="6"/>
  <c r="D1579" i="6"/>
  <c r="D1580" i="6"/>
  <c r="D1581" i="6"/>
  <c r="D1582" i="6"/>
  <c r="D1583" i="6"/>
  <c r="D1584" i="6"/>
  <c r="D1585" i="6"/>
  <c r="D1586" i="6"/>
  <c r="D1587" i="6"/>
  <c r="D1588" i="6"/>
  <c r="D1589" i="6"/>
  <c r="D1590" i="6"/>
  <c r="D1591" i="6"/>
  <c r="D1592" i="6"/>
  <c r="D1593" i="6"/>
  <c r="D1594" i="6"/>
  <c r="D1595" i="6"/>
  <c r="D1596" i="6"/>
  <c r="D1597" i="6"/>
  <c r="D1598" i="6"/>
  <c r="D1599" i="6"/>
  <c r="D1600" i="6"/>
  <c r="D1601" i="6"/>
  <c r="D1602" i="6"/>
  <c r="D1603" i="6"/>
  <c r="D1604" i="6"/>
  <c r="D1605" i="6"/>
  <c r="D1606" i="6"/>
  <c r="D1607" i="6"/>
  <c r="D1608" i="6"/>
  <c r="D1609" i="6"/>
  <c r="D1610" i="6"/>
  <c r="D1611" i="6"/>
  <c r="D1612" i="6"/>
  <c r="D1613" i="6"/>
  <c r="D1614" i="6"/>
  <c r="D1615" i="6"/>
  <c r="D1616" i="6"/>
  <c r="D1617" i="6"/>
  <c r="D1618" i="6"/>
  <c r="D1619" i="6"/>
  <c r="D1620" i="6"/>
  <c r="D1621" i="6"/>
  <c r="D1622" i="6"/>
  <c r="D1623" i="6"/>
  <c r="D1624" i="6"/>
  <c r="D1625" i="6"/>
  <c r="D1626" i="6"/>
  <c r="D1627" i="6"/>
  <c r="D1628" i="6"/>
  <c r="D1629" i="6"/>
  <c r="D1630" i="6"/>
  <c r="D1631" i="6"/>
  <c r="D1632" i="6"/>
  <c r="D1633" i="6"/>
  <c r="D1634" i="6"/>
  <c r="D1635" i="6"/>
  <c r="D1636" i="6"/>
  <c r="D1637" i="6"/>
  <c r="D1638" i="6"/>
  <c r="D1639" i="6"/>
  <c r="D1640" i="6"/>
  <c r="D1641" i="6"/>
  <c r="D1642" i="6"/>
  <c r="D1643" i="6"/>
  <c r="D1644" i="6"/>
  <c r="D1645" i="6"/>
  <c r="D1646" i="6"/>
  <c r="D1647" i="6"/>
  <c r="D1648" i="6"/>
  <c r="D1649" i="6"/>
  <c r="D1650" i="6"/>
  <c r="D1651" i="6"/>
  <c r="D1652" i="6"/>
  <c r="D1653" i="6"/>
  <c r="D1654" i="6"/>
  <c r="D1655" i="6"/>
  <c r="D1656" i="6"/>
  <c r="D1657" i="6"/>
  <c r="D1658" i="6"/>
  <c r="D1659" i="6"/>
  <c r="D1660" i="6"/>
  <c r="D1661" i="6"/>
  <c r="D1662" i="6"/>
  <c r="D1663" i="6"/>
  <c r="D1664" i="6"/>
  <c r="D1665" i="6"/>
  <c r="D1666" i="6"/>
  <c r="D1667" i="6"/>
  <c r="D1668" i="6"/>
  <c r="D1669" i="6"/>
  <c r="D1670" i="6"/>
  <c r="D1671" i="6"/>
  <c r="D1672" i="6"/>
  <c r="D1673" i="6"/>
  <c r="D1674" i="6"/>
  <c r="D1675" i="6"/>
  <c r="D1676" i="6"/>
  <c r="D1677" i="6"/>
  <c r="D1678" i="6"/>
  <c r="D1679" i="6"/>
  <c r="D1680" i="6"/>
  <c r="D1681" i="6"/>
  <c r="D1682" i="6"/>
  <c r="D1683" i="6"/>
  <c r="D1684" i="6"/>
  <c r="D1685" i="6"/>
  <c r="D1686" i="6"/>
  <c r="D1687" i="6"/>
  <c r="D1688" i="6"/>
  <c r="D1689" i="6"/>
  <c r="D1690" i="6"/>
  <c r="D1691" i="6"/>
  <c r="D1692" i="6"/>
  <c r="D1693" i="6"/>
  <c r="D1694" i="6"/>
  <c r="D1695" i="6"/>
  <c r="D1696" i="6"/>
  <c r="D1697" i="6"/>
  <c r="D1698" i="6"/>
  <c r="D1699" i="6"/>
  <c r="D1700" i="6"/>
  <c r="D1701" i="6"/>
  <c r="D1702" i="6"/>
  <c r="D1703" i="6"/>
  <c r="D1704" i="6"/>
  <c r="D1705" i="6"/>
  <c r="D1706" i="6"/>
  <c r="D1707" i="6"/>
  <c r="D1708" i="6"/>
  <c r="D1709" i="6"/>
  <c r="D1710" i="6"/>
  <c r="D1711" i="6"/>
  <c r="D1712" i="6"/>
  <c r="D1713" i="6"/>
  <c r="D1714" i="6"/>
  <c r="D1715" i="6"/>
  <c r="D1716" i="6"/>
  <c r="D1717" i="6"/>
  <c r="D1718" i="6"/>
  <c r="D1719" i="6"/>
  <c r="D1720" i="6"/>
  <c r="D1721" i="6"/>
  <c r="D1722" i="6"/>
  <c r="D1723" i="6"/>
  <c r="D1724" i="6"/>
  <c r="D1725" i="6"/>
  <c r="D1726" i="6"/>
  <c r="D1727" i="6"/>
  <c r="D1728" i="6"/>
  <c r="D1729" i="6"/>
  <c r="D1730" i="6"/>
  <c r="D1731" i="6"/>
  <c r="D1732" i="6"/>
  <c r="D1733" i="6"/>
  <c r="D1734" i="6"/>
  <c r="D1735" i="6"/>
  <c r="D1736" i="6"/>
  <c r="D1737" i="6"/>
  <c r="D1738" i="6"/>
  <c r="D1739" i="6"/>
  <c r="D1740" i="6"/>
  <c r="D1741" i="6"/>
  <c r="D1742" i="6"/>
  <c r="D1743" i="6"/>
  <c r="D1744" i="6"/>
  <c r="D1745" i="6"/>
  <c r="D1746" i="6"/>
  <c r="D1747" i="6"/>
  <c r="D1748" i="6"/>
  <c r="D1749" i="6"/>
  <c r="D1750" i="6"/>
  <c r="D1751" i="6"/>
  <c r="D1752" i="6"/>
  <c r="D1753" i="6"/>
  <c r="D1754" i="6"/>
  <c r="D1755" i="6"/>
  <c r="D1756" i="6"/>
  <c r="D1757" i="6"/>
  <c r="D1758" i="6"/>
  <c r="D1759" i="6"/>
  <c r="D1760" i="6"/>
  <c r="D1761" i="6"/>
  <c r="D1762" i="6"/>
  <c r="D1763" i="6"/>
  <c r="D1764" i="6"/>
  <c r="D1765" i="6"/>
  <c r="D1766" i="6"/>
  <c r="D1767" i="6"/>
  <c r="D1768" i="6"/>
  <c r="D1769" i="6"/>
  <c r="D1770" i="6"/>
  <c r="D1771" i="6"/>
  <c r="D1772" i="6"/>
  <c r="D1773" i="6"/>
  <c r="D1774" i="6"/>
  <c r="D1775" i="6"/>
  <c r="D1776" i="6"/>
  <c r="D1777" i="6"/>
  <c r="D1778" i="6"/>
  <c r="D1779" i="6"/>
  <c r="D1780" i="6"/>
  <c r="D1781" i="6"/>
  <c r="D1782" i="6"/>
  <c r="D1783" i="6"/>
  <c r="D1784" i="6"/>
  <c r="D1785" i="6"/>
  <c r="D1786" i="6"/>
  <c r="D1787" i="6"/>
  <c r="D1788" i="6"/>
  <c r="D1789" i="6"/>
  <c r="D1790" i="6"/>
  <c r="D1791" i="6"/>
  <c r="D1792" i="6"/>
  <c r="D1793" i="6"/>
  <c r="D1794" i="6"/>
  <c r="D1795" i="6"/>
  <c r="D1796" i="6"/>
  <c r="D1797" i="6"/>
  <c r="D1798" i="6"/>
  <c r="D1799" i="6"/>
  <c r="D1800" i="6"/>
  <c r="D1801" i="6"/>
  <c r="D1802" i="6"/>
  <c r="D1803" i="6"/>
  <c r="D1804" i="6"/>
  <c r="D1805" i="6"/>
  <c r="D1806" i="6"/>
  <c r="D1807" i="6"/>
  <c r="D1808" i="6"/>
  <c r="D1809" i="6"/>
  <c r="D1810" i="6"/>
  <c r="D1811" i="6"/>
  <c r="D1812" i="6"/>
  <c r="D1813" i="6"/>
  <c r="D1814" i="6"/>
  <c r="D1815" i="6"/>
  <c r="D1816" i="6"/>
  <c r="D1817" i="6"/>
  <c r="D1818" i="6"/>
  <c r="D1819" i="6"/>
  <c r="D1820" i="6"/>
  <c r="D1821" i="6"/>
  <c r="D1822" i="6"/>
  <c r="D1823" i="6"/>
  <c r="D1824" i="6"/>
  <c r="D1825" i="6"/>
  <c r="D1826" i="6"/>
  <c r="D1827" i="6"/>
  <c r="D1828" i="6"/>
  <c r="D1829" i="6"/>
  <c r="D1830" i="6"/>
  <c r="D1831" i="6"/>
  <c r="D1832" i="6"/>
  <c r="D1833" i="6"/>
  <c r="D1834" i="6"/>
  <c r="D1835" i="6"/>
  <c r="D1836" i="6"/>
  <c r="D1837" i="6"/>
  <c r="D1838" i="6"/>
  <c r="D1839" i="6"/>
  <c r="D1840" i="6"/>
  <c r="D1841" i="6"/>
  <c r="D1842" i="6"/>
  <c r="D1843" i="6"/>
  <c r="D1844" i="6"/>
  <c r="D1845" i="6"/>
  <c r="D1846" i="6"/>
  <c r="D1847" i="6"/>
  <c r="D1848" i="6"/>
  <c r="D1849" i="6"/>
  <c r="D1850" i="6"/>
  <c r="D1851" i="6"/>
  <c r="D1852" i="6"/>
  <c r="D1853" i="6"/>
  <c r="D1854" i="6"/>
  <c r="D1855" i="6"/>
  <c r="D1856" i="6"/>
  <c r="D1857" i="6"/>
  <c r="D1858" i="6"/>
  <c r="D1859" i="6"/>
  <c r="D1860" i="6"/>
  <c r="D1861" i="6"/>
  <c r="D1862" i="6"/>
  <c r="D1863" i="6"/>
  <c r="D1864" i="6"/>
  <c r="D1865" i="6"/>
  <c r="D1866" i="6"/>
  <c r="D1867" i="6"/>
  <c r="D1868" i="6"/>
  <c r="D1869" i="6"/>
  <c r="D1870" i="6"/>
  <c r="D1871" i="6"/>
  <c r="D1872" i="6"/>
  <c r="D1873" i="6"/>
  <c r="D1874" i="6"/>
  <c r="D1875" i="6"/>
  <c r="D1876" i="6"/>
  <c r="D1877" i="6"/>
  <c r="D1878" i="6"/>
  <c r="D1879" i="6"/>
  <c r="D1880" i="6"/>
  <c r="D1881" i="6"/>
  <c r="D1882" i="6"/>
  <c r="D1883" i="6"/>
  <c r="D1884" i="6"/>
  <c r="D1885" i="6"/>
  <c r="D1886" i="6"/>
  <c r="D1887" i="6"/>
  <c r="D1888" i="6"/>
  <c r="D1889" i="6"/>
  <c r="D1890" i="6"/>
  <c r="D1891" i="6"/>
  <c r="D1892" i="6"/>
  <c r="D1893" i="6"/>
  <c r="D1894" i="6"/>
  <c r="D1895" i="6"/>
  <c r="D1896" i="6"/>
  <c r="D1897" i="6"/>
  <c r="D1898" i="6"/>
  <c r="D1899" i="6"/>
  <c r="D1900" i="6"/>
  <c r="D1901" i="6"/>
  <c r="D1902" i="6"/>
  <c r="D1903" i="6"/>
  <c r="D1904" i="6"/>
  <c r="D1905" i="6"/>
  <c r="D1906" i="6"/>
  <c r="D1907" i="6"/>
  <c r="D1908" i="6"/>
  <c r="D1909" i="6"/>
  <c r="D1910" i="6"/>
  <c r="D1911" i="6"/>
  <c r="D1912" i="6"/>
  <c r="D1913" i="6"/>
  <c r="D1914" i="6"/>
  <c r="D1915" i="6"/>
  <c r="D1916" i="6"/>
  <c r="D1917" i="6"/>
  <c r="D1918" i="6"/>
  <c r="D1919" i="6"/>
  <c r="D1920" i="6"/>
  <c r="D1921" i="6"/>
  <c r="D1922" i="6"/>
  <c r="D1923" i="6"/>
  <c r="D1924" i="6"/>
  <c r="D1925" i="6"/>
  <c r="D1926" i="6"/>
  <c r="D1927" i="6"/>
  <c r="D1928" i="6"/>
  <c r="D1929" i="6"/>
  <c r="D1930" i="6"/>
  <c r="D1931" i="6"/>
  <c r="D1932" i="6"/>
  <c r="D1933" i="6"/>
  <c r="D1934" i="6"/>
  <c r="D1935" i="6"/>
  <c r="D1936" i="6"/>
  <c r="D1937" i="6"/>
  <c r="D1938" i="6"/>
  <c r="D1939" i="6"/>
  <c r="D1940" i="6"/>
  <c r="D1941" i="6"/>
  <c r="D1942" i="6"/>
  <c r="D1943" i="6"/>
  <c r="D1944" i="6"/>
  <c r="D1945" i="6"/>
  <c r="D1946" i="6"/>
  <c r="D1947" i="6"/>
  <c r="D1948" i="6"/>
  <c r="D1949" i="6"/>
  <c r="D1950" i="6"/>
  <c r="D1951" i="6"/>
  <c r="D1952" i="6"/>
  <c r="D1953" i="6"/>
  <c r="D1954" i="6"/>
  <c r="D1955" i="6"/>
  <c r="D1956" i="6"/>
  <c r="D1957" i="6"/>
  <c r="D1958" i="6"/>
  <c r="D1959" i="6"/>
  <c r="D1960" i="6"/>
  <c r="D1961" i="6"/>
  <c r="D1962" i="6"/>
  <c r="D1963" i="6"/>
  <c r="D1964" i="6"/>
  <c r="D1965" i="6"/>
  <c r="D1966" i="6"/>
  <c r="D1967" i="6"/>
  <c r="D1968" i="6"/>
  <c r="D1969" i="6"/>
  <c r="D1970" i="6"/>
  <c r="D1971" i="6"/>
  <c r="D1972" i="6"/>
  <c r="D1973" i="6"/>
  <c r="D1974" i="6"/>
  <c r="D1975" i="6"/>
  <c r="D1976" i="6"/>
  <c r="D1977" i="6"/>
  <c r="D1978" i="6"/>
  <c r="D1979" i="6"/>
  <c r="D1980" i="6"/>
  <c r="D1981" i="6"/>
  <c r="D1982" i="6"/>
  <c r="D1983" i="6"/>
  <c r="D1984" i="6"/>
  <c r="D1985" i="6"/>
  <c r="D1986" i="6"/>
  <c r="D1987" i="6"/>
  <c r="D1988" i="6"/>
  <c r="D1989" i="6"/>
  <c r="D1990" i="6"/>
  <c r="D1991" i="6"/>
  <c r="D1992" i="6"/>
  <c r="D1993" i="6"/>
  <c r="D1994" i="6"/>
  <c r="D1995" i="6"/>
  <c r="D1996" i="6"/>
  <c r="D1997" i="6"/>
  <c r="D1998" i="6"/>
  <c r="D1999" i="6"/>
  <c r="D2000" i="6"/>
  <c r="D2001" i="6"/>
  <c r="D2002" i="6"/>
  <c r="D2003" i="6"/>
  <c r="D2004" i="6"/>
  <c r="D2005" i="6"/>
  <c r="D2006" i="6"/>
  <c r="D2007" i="6"/>
  <c r="D2008" i="6"/>
  <c r="D2009" i="6"/>
  <c r="D2010" i="6"/>
  <c r="D2011" i="6"/>
  <c r="D2012" i="6"/>
  <c r="D2013" i="6"/>
  <c r="D2014" i="6"/>
  <c r="D2015" i="6"/>
  <c r="D2016" i="6"/>
  <c r="D2017" i="6"/>
  <c r="D2018" i="6"/>
  <c r="D2019" i="6"/>
  <c r="D2020" i="6"/>
  <c r="D2021" i="6"/>
  <c r="D2022" i="6"/>
  <c r="D2023" i="6"/>
  <c r="D2024" i="6"/>
  <c r="D2025" i="6"/>
  <c r="D2026" i="6"/>
  <c r="D2027" i="6"/>
  <c r="D2028" i="6"/>
  <c r="D2029" i="6"/>
  <c r="D2030" i="6"/>
  <c r="D2031" i="6"/>
  <c r="D2032" i="6"/>
  <c r="D2033" i="6"/>
  <c r="D2034" i="6"/>
  <c r="D2035" i="6"/>
  <c r="D2036" i="6"/>
  <c r="D2037" i="6"/>
  <c r="D2038" i="6"/>
  <c r="D2039" i="6"/>
  <c r="D2040" i="6"/>
  <c r="D2041" i="6"/>
  <c r="D2042" i="6"/>
  <c r="D2043" i="6"/>
  <c r="D2044" i="6"/>
  <c r="D2045" i="6"/>
  <c r="D2046" i="6"/>
  <c r="D2047" i="6"/>
  <c r="D2048" i="6"/>
  <c r="D2049" i="6"/>
  <c r="D2050" i="6"/>
  <c r="D2051" i="6"/>
  <c r="D2052" i="6"/>
  <c r="D2053" i="6"/>
  <c r="D2054" i="6"/>
  <c r="D2055" i="6"/>
  <c r="D2056" i="6"/>
  <c r="D2057" i="6"/>
  <c r="D2058" i="6"/>
  <c r="D2059" i="6"/>
  <c r="D2060" i="6"/>
  <c r="D2061" i="6"/>
  <c r="D2062" i="6"/>
  <c r="D2063" i="6"/>
  <c r="D2064" i="6"/>
  <c r="D2065" i="6"/>
  <c r="D2066" i="6"/>
  <c r="D2067" i="6"/>
  <c r="D2068" i="6"/>
  <c r="D2069" i="6"/>
  <c r="D2070" i="6"/>
  <c r="D2071" i="6"/>
  <c r="D2072" i="6"/>
  <c r="D2073" i="6"/>
  <c r="D2074" i="6"/>
  <c r="D2075" i="6"/>
  <c r="D2076" i="6"/>
  <c r="D2077" i="6"/>
  <c r="D2078" i="6"/>
  <c r="D2079" i="6"/>
  <c r="D2080" i="6"/>
  <c r="D2081" i="6"/>
  <c r="D2082" i="6"/>
  <c r="D2083" i="6"/>
  <c r="D2084" i="6"/>
  <c r="D2085" i="6"/>
  <c r="D2086" i="6"/>
  <c r="D2087" i="6"/>
  <c r="D2088" i="6"/>
  <c r="D2089" i="6"/>
  <c r="D2090" i="6"/>
  <c r="D2091" i="6"/>
  <c r="D2092" i="6"/>
  <c r="D2093" i="6"/>
  <c r="D2094" i="6"/>
  <c r="D2095" i="6"/>
  <c r="D2096" i="6"/>
  <c r="D2097" i="6"/>
  <c r="D2098" i="6"/>
  <c r="D2099" i="6"/>
  <c r="D2100" i="6"/>
  <c r="D2101" i="6"/>
  <c r="D2102" i="6"/>
  <c r="D2103" i="6"/>
  <c r="D2104" i="6"/>
  <c r="D2105" i="6"/>
  <c r="D2106" i="6"/>
  <c r="D2107" i="6"/>
  <c r="D2108" i="6"/>
  <c r="D2109" i="6"/>
  <c r="D2110" i="6"/>
  <c r="D2111" i="6"/>
  <c r="D2112" i="6"/>
  <c r="D2113" i="6"/>
  <c r="D2114" i="6"/>
  <c r="D2115" i="6"/>
  <c r="D2116" i="6"/>
  <c r="D2117" i="6"/>
  <c r="D2118" i="6"/>
  <c r="D2119" i="6"/>
  <c r="D2120" i="6"/>
  <c r="D2121" i="6"/>
  <c r="D2122" i="6"/>
  <c r="D2123" i="6"/>
  <c r="D2124" i="6"/>
  <c r="D2125" i="6"/>
  <c r="D2126" i="6"/>
  <c r="D2127" i="6"/>
  <c r="D2128" i="6"/>
  <c r="D2129" i="6"/>
  <c r="D2130" i="6"/>
  <c r="D2131" i="6"/>
  <c r="D2132" i="6"/>
  <c r="D2133" i="6"/>
  <c r="D2134" i="6"/>
  <c r="D2135" i="6"/>
  <c r="D2136" i="6"/>
  <c r="D2137" i="6"/>
  <c r="D2138" i="6"/>
  <c r="D2139" i="6"/>
  <c r="D2140" i="6"/>
  <c r="D2141" i="6"/>
  <c r="D2142" i="6"/>
  <c r="D2143" i="6"/>
  <c r="D2144" i="6"/>
  <c r="D2145" i="6"/>
  <c r="D2146" i="6"/>
  <c r="D2147" i="6"/>
  <c r="D2148" i="6"/>
  <c r="D2149" i="6"/>
  <c r="D2150" i="6"/>
  <c r="D2151" i="6"/>
  <c r="D2152" i="6"/>
  <c r="D2153" i="6"/>
  <c r="D2154" i="6"/>
  <c r="D2155" i="6"/>
  <c r="D2156" i="6"/>
  <c r="D2157" i="6"/>
  <c r="D2158" i="6"/>
  <c r="D2159" i="6"/>
  <c r="D2160" i="6"/>
  <c r="D2161" i="6"/>
  <c r="D2162" i="6"/>
  <c r="D2163" i="6"/>
  <c r="D2164" i="6"/>
  <c r="D2165" i="6"/>
  <c r="D2166" i="6"/>
  <c r="D2167" i="6"/>
  <c r="D2168" i="6"/>
  <c r="P2" i="6" a="1"/>
  <c r="P2" i="6" s="1"/>
  <c r="P3" i="6" a="1"/>
  <c r="P3" i="6" s="1"/>
  <c r="P4" i="6" a="1"/>
  <c r="P4" i="6" s="1"/>
  <c r="P5" i="6" a="1"/>
  <c r="P5" i="6" s="1"/>
  <c r="P6" i="6" a="1"/>
  <c r="P6" i="6" s="1"/>
  <c r="P7" i="6" a="1"/>
  <c r="P7" i="6" s="1"/>
  <c r="P8" i="6" a="1"/>
  <c r="P8" i="6" s="1"/>
  <c r="P9" i="6" a="1"/>
  <c r="P9" i="6" s="1"/>
  <c r="P10" i="6" a="1"/>
  <c r="P10" i="6" s="1"/>
  <c r="P11" i="6" a="1"/>
  <c r="P11" i="6"/>
  <c r="P12" i="6" a="1"/>
  <c r="P12" i="6" s="1"/>
  <c r="P13" i="6" a="1"/>
  <c r="P13" i="6" s="1"/>
  <c r="P14" i="6" a="1"/>
  <c r="P14" i="6" s="1"/>
  <c r="P15" i="6" a="1"/>
  <c r="P15" i="6" s="1"/>
  <c r="P16" i="6" a="1"/>
  <c r="P16" i="6" s="1"/>
  <c r="P17" i="6" a="1"/>
  <c r="P17" i="6" s="1"/>
  <c r="P18" i="6" a="1"/>
  <c r="P18" i="6" s="1"/>
  <c r="P19" i="6" a="1"/>
  <c r="P19" i="6" s="1"/>
  <c r="P20" i="6" a="1"/>
  <c r="P20" i="6" s="1"/>
  <c r="P21" i="6" a="1"/>
  <c r="P21" i="6" s="1"/>
  <c r="P22" i="6" a="1"/>
  <c r="P22" i="6" s="1"/>
  <c r="P23" i="6" a="1"/>
  <c r="P23" i="6" s="1"/>
  <c r="P24" i="6" a="1"/>
  <c r="P24" i="6" s="1"/>
  <c r="P25" i="6" a="1"/>
  <c r="P25" i="6" s="1"/>
  <c r="P26" i="6" a="1"/>
  <c r="P26" i="6" s="1"/>
  <c r="P27" i="6" a="1"/>
  <c r="P27" i="6" s="1"/>
  <c r="P28" i="6" a="1"/>
  <c r="P28" i="6" s="1"/>
  <c r="P29" i="6" a="1"/>
  <c r="P29" i="6"/>
  <c r="P30" i="6" a="1"/>
  <c r="P30" i="6" s="1"/>
  <c r="P31" i="6" a="1"/>
  <c r="P31" i="6" s="1"/>
  <c r="P32" i="6" a="1"/>
  <c r="P32" i="6" s="1"/>
  <c r="P33" i="6" a="1"/>
  <c r="P33" i="6" s="1"/>
  <c r="P34" i="6" a="1"/>
  <c r="P34" i="6" s="1"/>
  <c r="P35" i="6" a="1"/>
  <c r="P35" i="6" s="1"/>
  <c r="P36" i="6" a="1"/>
  <c r="P36" i="6" s="1"/>
  <c r="P37" i="6" a="1"/>
  <c r="P37" i="6" s="1"/>
  <c r="P38" i="6" a="1"/>
  <c r="P38" i="6" s="1"/>
  <c r="P39" i="6" a="1"/>
  <c r="P39" i="6" s="1"/>
  <c r="P40" i="6" a="1"/>
  <c r="P40" i="6" s="1"/>
  <c r="P41" i="6" a="1"/>
  <c r="P41" i="6" s="1"/>
  <c r="P42" i="6" a="1"/>
  <c r="P42" i="6" s="1"/>
  <c r="P43" i="6" a="1"/>
  <c r="P43" i="6" s="1"/>
  <c r="P44" i="6" a="1"/>
  <c r="P44" i="6" s="1"/>
  <c r="P45" i="6" a="1"/>
  <c r="P45" i="6"/>
  <c r="P46" i="6" a="1"/>
  <c r="P46" i="6" s="1"/>
  <c r="P47" i="6" a="1"/>
  <c r="P47" i="6" s="1"/>
  <c r="P48" i="6" a="1"/>
  <c r="P48" i="6" s="1"/>
  <c r="P49" i="6" a="1"/>
  <c r="P49" i="6" s="1"/>
  <c r="P50" i="6" a="1"/>
  <c r="P50" i="6" s="1"/>
  <c r="P51" i="6" a="1"/>
  <c r="P51" i="6" s="1"/>
  <c r="P52" i="6" a="1"/>
  <c r="P52" i="6" s="1"/>
  <c r="P53" i="6" a="1"/>
  <c r="P53" i="6"/>
  <c r="P54" i="6" a="1"/>
  <c r="P54" i="6" s="1"/>
  <c r="P55" i="6" a="1"/>
  <c r="P55" i="6" s="1"/>
  <c r="P56" i="6" a="1"/>
  <c r="P56" i="6" s="1"/>
  <c r="P57" i="6" a="1"/>
  <c r="P57" i="6" s="1"/>
  <c r="P58" i="6" a="1"/>
  <c r="P58" i="6" s="1"/>
  <c r="P59" i="6" a="1"/>
  <c r="P59" i="6" s="1"/>
  <c r="P60" i="6" a="1"/>
  <c r="P60" i="6" s="1"/>
  <c r="P61" i="6" a="1"/>
  <c r="P61" i="6"/>
  <c r="P62" i="6" a="1"/>
  <c r="P62" i="6" s="1"/>
  <c r="P63" i="6" a="1"/>
  <c r="P63" i="6" s="1"/>
  <c r="P64" i="6" a="1"/>
  <c r="P64" i="6" s="1"/>
  <c r="P65" i="6" a="1"/>
  <c r="P65" i="6" s="1"/>
  <c r="P66" i="6" a="1"/>
  <c r="P66" i="6" s="1"/>
  <c r="P67" i="6" a="1"/>
  <c r="P67" i="6" s="1"/>
  <c r="P68" i="6" a="1"/>
  <c r="P68" i="6" s="1"/>
  <c r="P69" i="6" a="1"/>
  <c r="P69" i="6" s="1"/>
  <c r="P70" i="6" a="1"/>
  <c r="P70" i="6" s="1"/>
  <c r="P71" i="6" a="1"/>
  <c r="P71" i="6" s="1"/>
  <c r="P72" i="6" a="1"/>
  <c r="P72" i="6" s="1"/>
  <c r="P73" i="6" a="1"/>
  <c r="P73" i="6" s="1"/>
  <c r="P74" i="6" a="1"/>
  <c r="P74" i="6" s="1"/>
  <c r="P75" i="6" a="1"/>
  <c r="P75" i="6" s="1"/>
  <c r="P76" i="6" a="1"/>
  <c r="P76" i="6" s="1"/>
  <c r="P77" i="6" a="1"/>
  <c r="P77" i="6"/>
  <c r="P78" i="6" a="1"/>
  <c r="P78" i="6" s="1"/>
  <c r="P79" i="6" a="1"/>
  <c r="P79" i="6" s="1"/>
  <c r="P80" i="6" a="1"/>
  <c r="P80" i="6" s="1"/>
  <c r="P81" i="6" a="1"/>
  <c r="P81" i="6" s="1"/>
  <c r="P82" i="6" a="1"/>
  <c r="P82" i="6" s="1"/>
  <c r="P83" i="6" a="1"/>
  <c r="P83" i="6" s="1"/>
  <c r="P84" i="6" a="1"/>
  <c r="P84" i="6" s="1"/>
  <c r="P85" i="6" a="1"/>
  <c r="P85" i="6"/>
  <c r="P86" i="6" a="1"/>
  <c r="P86" i="6" s="1"/>
  <c r="P87" i="6" a="1"/>
  <c r="P87" i="6" s="1"/>
  <c r="P88" i="6" a="1"/>
  <c r="P88" i="6" s="1"/>
  <c r="P89" i="6" a="1"/>
  <c r="P89" i="6" s="1"/>
  <c r="P90" i="6" a="1"/>
  <c r="P90" i="6" s="1"/>
  <c r="P91" i="6" a="1"/>
  <c r="P91" i="6" s="1"/>
  <c r="P92" i="6" a="1"/>
  <c r="P92" i="6" s="1"/>
  <c r="P93" i="6" a="1"/>
  <c r="P93" i="6"/>
  <c r="P94" i="6" a="1"/>
  <c r="P94" i="6" s="1"/>
  <c r="P95" i="6" a="1"/>
  <c r="P95" i="6" s="1"/>
  <c r="P96" i="6" a="1"/>
  <c r="P96" i="6" s="1"/>
  <c r="P97" i="6" a="1"/>
  <c r="P97" i="6" s="1"/>
  <c r="P98" i="6" a="1"/>
  <c r="P98" i="6" s="1"/>
  <c r="P99" i="6" a="1"/>
  <c r="P99" i="6" s="1"/>
  <c r="P100" i="6" a="1"/>
  <c r="P100" i="6" s="1"/>
  <c r="P101" i="6" a="1"/>
  <c r="P101" i="6" s="1"/>
  <c r="P102" i="6" a="1"/>
  <c r="P102" i="6" s="1"/>
  <c r="P103" i="6" a="1"/>
  <c r="P103" i="6" s="1"/>
  <c r="P104" i="6" a="1"/>
  <c r="P104" i="6" s="1"/>
  <c r="P105" i="6" a="1"/>
  <c r="P105" i="6" s="1"/>
  <c r="P106" i="6" a="1"/>
  <c r="P106" i="6" s="1"/>
  <c r="P107" i="6" a="1"/>
  <c r="P107" i="6" s="1"/>
  <c r="P108" i="6" a="1"/>
  <c r="P108" i="6" s="1"/>
  <c r="P109" i="6" a="1"/>
  <c r="P109" i="6"/>
  <c r="P110" i="6" a="1"/>
  <c r="P110" i="6" s="1"/>
  <c r="P111" i="6" a="1"/>
  <c r="P111" i="6" s="1"/>
  <c r="P112" i="6" a="1"/>
  <c r="P112" i="6" s="1"/>
  <c r="P113" i="6" a="1"/>
  <c r="P113" i="6" s="1"/>
  <c r="P114" i="6" a="1"/>
  <c r="P114" i="6" s="1"/>
  <c r="P115" i="6" a="1"/>
  <c r="P115" i="6" s="1"/>
  <c r="P116" i="6" a="1"/>
  <c r="P116" i="6" s="1"/>
  <c r="P117" i="6" a="1"/>
  <c r="P117" i="6"/>
  <c r="P118" i="6" a="1"/>
  <c r="P118" i="6" s="1"/>
  <c r="P119" i="6" a="1"/>
  <c r="P119" i="6" s="1"/>
  <c r="P120" i="6" a="1"/>
  <c r="P120" i="6" s="1"/>
  <c r="P121" i="6" a="1"/>
  <c r="P121" i="6" s="1"/>
  <c r="P122" i="6" a="1"/>
  <c r="P122" i="6" s="1"/>
  <c r="P123" i="6" a="1"/>
  <c r="P123" i="6" s="1"/>
  <c r="P124" i="6" a="1"/>
  <c r="P124" i="6" s="1"/>
  <c r="P125" i="6" a="1"/>
  <c r="P125" i="6"/>
  <c r="P126" i="6" a="1"/>
  <c r="P126" i="6" s="1"/>
  <c r="P127" i="6" a="1"/>
  <c r="P127" i="6" s="1"/>
  <c r="P128" i="6" a="1"/>
  <c r="P128" i="6" s="1"/>
  <c r="P129" i="6" a="1"/>
  <c r="P129" i="6" s="1"/>
  <c r="P130" i="6" a="1"/>
  <c r="P130" i="6" s="1"/>
  <c r="P131" i="6" a="1"/>
  <c r="P131" i="6" s="1"/>
  <c r="P132" i="6" a="1"/>
  <c r="P132" i="6" s="1"/>
  <c r="P133" i="6" a="1"/>
  <c r="P133" i="6" s="1"/>
  <c r="P134" i="6" a="1"/>
  <c r="P134" i="6" s="1"/>
  <c r="P135" i="6" a="1"/>
  <c r="P135" i="6" s="1"/>
  <c r="P136" i="6" a="1"/>
  <c r="P136" i="6" s="1"/>
  <c r="P137" i="6" a="1"/>
  <c r="P137" i="6" s="1"/>
  <c r="P138" i="6" a="1"/>
  <c r="P138" i="6" s="1"/>
  <c r="P139" i="6" a="1"/>
  <c r="P139" i="6" s="1"/>
  <c r="P140" i="6" a="1"/>
  <c r="P140" i="6" s="1"/>
  <c r="P141" i="6" a="1"/>
  <c r="P141" i="6"/>
  <c r="P142" i="6" a="1"/>
  <c r="P142" i="6" s="1"/>
  <c r="P143" i="6" a="1"/>
  <c r="P143" i="6" s="1"/>
  <c r="P144" i="6" a="1"/>
  <c r="P144" i="6" s="1"/>
  <c r="P145" i="6" a="1"/>
  <c r="P145" i="6" s="1"/>
  <c r="P146" i="6" a="1"/>
  <c r="P146" i="6" s="1"/>
  <c r="P147" i="6" a="1"/>
  <c r="P147" i="6" s="1"/>
  <c r="P148" i="6" a="1"/>
  <c r="P148" i="6" s="1"/>
  <c r="P149" i="6" a="1"/>
  <c r="P149" i="6"/>
  <c r="P150" i="6" a="1"/>
  <c r="P150" i="6" s="1"/>
  <c r="P151" i="6" a="1"/>
  <c r="P151" i="6" s="1"/>
  <c r="P152" i="6" a="1"/>
  <c r="P152" i="6" s="1"/>
  <c r="P153" i="6" a="1"/>
  <c r="P153" i="6" s="1"/>
  <c r="P154" i="6" a="1"/>
  <c r="P154" i="6" s="1"/>
  <c r="P155" i="6" a="1"/>
  <c r="P155" i="6" s="1"/>
  <c r="P156" i="6" a="1"/>
  <c r="P156" i="6" s="1"/>
  <c r="P157" i="6" a="1"/>
  <c r="P157" i="6"/>
  <c r="P158" i="6" a="1"/>
  <c r="P158" i="6" s="1"/>
  <c r="P159" i="6" a="1"/>
  <c r="P159" i="6" s="1"/>
  <c r="P160" i="6" a="1"/>
  <c r="P160" i="6" s="1"/>
  <c r="P161" i="6" a="1"/>
  <c r="P161" i="6" s="1"/>
  <c r="P162" i="6" a="1"/>
  <c r="P162" i="6" s="1"/>
  <c r="P163" i="6" a="1"/>
  <c r="P163" i="6" s="1"/>
  <c r="P164" i="6" a="1"/>
  <c r="P164" i="6" s="1"/>
  <c r="P165" i="6" a="1"/>
  <c r="P165" i="6" s="1"/>
  <c r="P166" i="6" a="1"/>
  <c r="P166" i="6" s="1"/>
  <c r="P167" i="6" a="1"/>
  <c r="P167" i="6"/>
  <c r="P168" i="6" a="1"/>
  <c r="P168" i="6" s="1"/>
  <c r="P169" i="6" a="1"/>
  <c r="P169" i="6" s="1"/>
  <c r="P170" i="6" a="1"/>
  <c r="P170" i="6" s="1"/>
  <c r="P171" i="6" a="1"/>
  <c r="P171" i="6" s="1"/>
  <c r="P172" i="6" a="1"/>
  <c r="P172" i="6" s="1"/>
  <c r="P173" i="6" a="1"/>
  <c r="P173" i="6" s="1"/>
  <c r="P174" i="6" a="1"/>
  <c r="P174" i="6" s="1"/>
  <c r="P175" i="6" a="1"/>
  <c r="P175" i="6" s="1"/>
  <c r="P176" i="6" a="1"/>
  <c r="P176" i="6" s="1"/>
  <c r="P177" i="6" a="1"/>
  <c r="P177" i="6" s="1"/>
  <c r="P178" i="6" a="1"/>
  <c r="P178" i="6"/>
  <c r="P179" i="6" a="1"/>
  <c r="P179" i="6" s="1"/>
  <c r="P180" i="6" a="1"/>
  <c r="P180" i="6" s="1"/>
  <c r="P181" i="6" a="1"/>
  <c r="P181" i="6" s="1"/>
  <c r="P182" i="6" a="1"/>
  <c r="P182" i="6" s="1"/>
  <c r="P183" i="6" a="1"/>
  <c r="P183" i="6" s="1"/>
  <c r="P184" i="6" a="1"/>
  <c r="P184" i="6" s="1"/>
  <c r="P185" i="6" a="1"/>
  <c r="P185" i="6" s="1"/>
  <c r="P186" i="6" a="1"/>
  <c r="P186" i="6"/>
  <c r="P187" i="6" a="1"/>
  <c r="P187" i="6" s="1"/>
  <c r="P188" i="6" a="1"/>
  <c r="P188" i="6" s="1"/>
  <c r="P189" i="6" a="1"/>
  <c r="P189" i="6" s="1"/>
  <c r="P190" i="6" a="1"/>
  <c r="P190" i="6" s="1"/>
  <c r="P191" i="6" a="1"/>
  <c r="P191" i="6" s="1"/>
  <c r="P192" i="6" a="1"/>
  <c r="P192" i="6" s="1"/>
  <c r="P193" i="6" a="1"/>
  <c r="P193" i="6" s="1"/>
  <c r="P194" i="6" a="1"/>
  <c r="P194" i="6" s="1"/>
  <c r="P195" i="6" a="1"/>
  <c r="P195" i="6" s="1"/>
  <c r="P196" i="6" a="1"/>
  <c r="P196" i="6" s="1"/>
  <c r="P197" i="6" a="1"/>
  <c r="P197" i="6" s="1"/>
  <c r="P198" i="6" a="1"/>
  <c r="P198" i="6" s="1"/>
  <c r="P199" i="6" a="1"/>
  <c r="P199" i="6" s="1"/>
  <c r="P200" i="6" a="1"/>
  <c r="P200" i="6" s="1"/>
  <c r="P201" i="6" a="1"/>
  <c r="P201" i="6" s="1"/>
  <c r="P202" i="6" a="1"/>
  <c r="P202" i="6"/>
  <c r="P203" i="6" a="1"/>
  <c r="P203" i="6" s="1"/>
  <c r="P204" i="6" a="1"/>
  <c r="P204" i="6" s="1"/>
  <c r="P205" i="6" a="1"/>
  <c r="P205" i="6" s="1"/>
  <c r="P206" i="6" a="1"/>
  <c r="P206" i="6" s="1"/>
  <c r="P207" i="6" a="1"/>
  <c r="P207" i="6" s="1"/>
  <c r="P208" i="6" a="1"/>
  <c r="P208" i="6" s="1"/>
  <c r="P209" i="6" a="1"/>
  <c r="P209" i="6" s="1"/>
  <c r="P210" i="6" a="1"/>
  <c r="P210" i="6"/>
  <c r="P211" i="6" a="1"/>
  <c r="P211" i="6" s="1"/>
  <c r="P212" i="6" a="1"/>
  <c r="P212" i="6" s="1"/>
  <c r="P213" i="6" a="1"/>
  <c r="P213" i="6" s="1"/>
  <c r="P214" i="6" a="1"/>
  <c r="P214" i="6" s="1"/>
  <c r="P215" i="6" a="1"/>
  <c r="P215" i="6" s="1"/>
  <c r="P216" i="6" a="1"/>
  <c r="P216" i="6" s="1"/>
  <c r="P217" i="6" a="1"/>
  <c r="P217" i="6" s="1"/>
  <c r="P218" i="6" a="1"/>
  <c r="P218" i="6"/>
  <c r="P219" i="6" a="1"/>
  <c r="P219" i="6" s="1"/>
  <c r="P220" i="6" a="1"/>
  <c r="P220" i="6" s="1"/>
  <c r="P221" i="6" a="1"/>
  <c r="P221" i="6" s="1"/>
  <c r="P222" i="6" a="1"/>
  <c r="P222" i="6" s="1"/>
  <c r="P223" i="6" a="1"/>
  <c r="P223" i="6" s="1"/>
  <c r="P224" i="6" a="1"/>
  <c r="P224" i="6" s="1"/>
  <c r="P225" i="6" a="1"/>
  <c r="P225" i="6" s="1"/>
  <c r="P226" i="6" a="1"/>
  <c r="P226" i="6" s="1"/>
  <c r="P227" i="6" a="1"/>
  <c r="P227" i="6" s="1"/>
  <c r="P228" i="6" a="1"/>
  <c r="P228" i="6" s="1"/>
  <c r="P229" i="6" a="1"/>
  <c r="P229" i="6" s="1"/>
  <c r="P230" i="6" a="1"/>
  <c r="P230" i="6" s="1"/>
  <c r="P231" i="6" a="1"/>
  <c r="P231" i="6" s="1"/>
  <c r="P232" i="6" a="1"/>
  <c r="P232" i="6" s="1"/>
  <c r="P233" i="6" a="1"/>
  <c r="P233" i="6" s="1"/>
  <c r="P234" i="6" a="1"/>
  <c r="P234" i="6"/>
  <c r="P235" i="6" a="1"/>
  <c r="P235" i="6" s="1"/>
  <c r="P236" i="6" a="1"/>
  <c r="P236" i="6" s="1"/>
  <c r="P237" i="6" a="1"/>
  <c r="P237" i="6" s="1"/>
  <c r="P238" i="6" a="1"/>
  <c r="P238" i="6" s="1"/>
  <c r="P239" i="6" a="1"/>
  <c r="P239" i="6" s="1"/>
  <c r="P240" i="6" a="1"/>
  <c r="P240" i="6" s="1"/>
  <c r="P241" i="6" a="1"/>
  <c r="P241" i="6" s="1"/>
  <c r="P242" i="6" a="1"/>
  <c r="P242" i="6"/>
  <c r="P243" i="6" a="1"/>
  <c r="P243" i="6" s="1"/>
  <c r="P244" i="6" a="1"/>
  <c r="P244" i="6" s="1"/>
  <c r="P245" i="6" a="1"/>
  <c r="P245" i="6" s="1"/>
  <c r="P246" i="6" a="1"/>
  <c r="P246" i="6" s="1"/>
  <c r="P247" i="6" a="1"/>
  <c r="P247" i="6" s="1"/>
  <c r="P248" i="6" a="1"/>
  <c r="P248" i="6" s="1"/>
  <c r="P249" i="6" a="1"/>
  <c r="P249" i="6" s="1"/>
  <c r="P250" i="6" a="1"/>
  <c r="P250" i="6"/>
  <c r="P251" i="6" a="1"/>
  <c r="P251" i="6" s="1"/>
  <c r="P252" i="6" a="1"/>
  <c r="P252" i="6" s="1"/>
  <c r="P253" i="6" a="1"/>
  <c r="P253" i="6" s="1"/>
  <c r="P254" i="6" a="1"/>
  <c r="P254" i="6" s="1"/>
  <c r="P255" i="6" a="1"/>
  <c r="P255" i="6" s="1"/>
  <c r="P256" i="6" a="1"/>
  <c r="P256" i="6" s="1"/>
  <c r="P257" i="6" a="1"/>
  <c r="P257" i="6" s="1"/>
  <c r="P258" i="6" a="1"/>
  <c r="P258" i="6" s="1"/>
  <c r="P259" i="6" a="1"/>
  <c r="P259" i="6" s="1"/>
  <c r="P260" i="6" a="1"/>
  <c r="P260" i="6" s="1"/>
  <c r="P261" i="6" a="1"/>
  <c r="P261" i="6" s="1"/>
  <c r="P262" i="6" a="1"/>
  <c r="P262" i="6" s="1"/>
  <c r="P263" i="6" a="1"/>
  <c r="P263" i="6" s="1"/>
  <c r="P264" i="6" a="1"/>
  <c r="P264" i="6" s="1"/>
  <c r="P265" i="6" a="1"/>
  <c r="P265" i="6" s="1"/>
  <c r="P266" i="6" a="1"/>
  <c r="P266" i="6"/>
  <c r="P267" i="6" a="1"/>
  <c r="P267" i="6" s="1"/>
  <c r="P268" i="6" a="1"/>
  <c r="P268" i="6" s="1"/>
  <c r="P269" i="6" a="1"/>
  <c r="P269" i="6" s="1"/>
  <c r="P270" i="6" a="1"/>
  <c r="P270" i="6" s="1"/>
  <c r="P271" i="6" a="1"/>
  <c r="P271" i="6" s="1"/>
  <c r="P272" i="6" a="1"/>
  <c r="P272" i="6" s="1"/>
  <c r="P273" i="6" a="1"/>
  <c r="P273" i="6" s="1"/>
  <c r="P274" i="6" a="1"/>
  <c r="P274" i="6"/>
  <c r="P275" i="6" a="1"/>
  <c r="P275" i="6" s="1"/>
  <c r="P276" i="6" a="1"/>
  <c r="P276" i="6" s="1"/>
  <c r="P277" i="6" a="1"/>
  <c r="P277" i="6" s="1"/>
  <c r="P278" i="6" a="1"/>
  <c r="P278" i="6" s="1"/>
  <c r="P279" i="6" a="1"/>
  <c r="P279" i="6" s="1"/>
  <c r="P280" i="6" a="1"/>
  <c r="P280" i="6" s="1"/>
  <c r="P281" i="6" a="1"/>
  <c r="P281" i="6" s="1"/>
  <c r="P282" i="6" a="1"/>
  <c r="P282" i="6"/>
  <c r="P283" i="6" a="1"/>
  <c r="P283" i="6" s="1"/>
  <c r="P284" i="6" a="1"/>
  <c r="P284" i="6" s="1"/>
  <c r="P285" i="6" a="1"/>
  <c r="P285" i="6" s="1"/>
  <c r="P286" i="6" a="1"/>
  <c r="P286" i="6" s="1"/>
  <c r="P287" i="6" a="1"/>
  <c r="P287" i="6" s="1"/>
  <c r="P288" i="6" a="1"/>
  <c r="P288" i="6" s="1"/>
  <c r="P289" i="6" a="1"/>
  <c r="P289" i="6" s="1"/>
  <c r="P290" i="6" a="1"/>
  <c r="P290" i="6" s="1"/>
  <c r="P291" i="6" a="1"/>
  <c r="P291" i="6" s="1"/>
  <c r="P292" i="6" a="1"/>
  <c r="P292" i="6" s="1"/>
  <c r="P293" i="6" a="1"/>
  <c r="P293" i="6" s="1"/>
  <c r="P294" i="6" a="1"/>
  <c r="P294" i="6" s="1"/>
  <c r="P295" i="6" a="1"/>
  <c r="P295" i="6" s="1"/>
  <c r="P296" i="6" a="1"/>
  <c r="P296" i="6" s="1"/>
  <c r="P297" i="6" a="1"/>
  <c r="P297" i="6" s="1"/>
  <c r="P298" i="6" a="1"/>
  <c r="P298" i="6"/>
  <c r="P299" i="6" a="1"/>
  <c r="P299" i="6" s="1"/>
  <c r="P300" i="6" a="1"/>
  <c r="P300" i="6" s="1"/>
  <c r="P301" i="6" a="1"/>
  <c r="P301" i="6" s="1"/>
  <c r="P302" i="6" a="1"/>
  <c r="P302" i="6" s="1"/>
  <c r="P303" i="6" a="1"/>
  <c r="P303" i="6" s="1"/>
  <c r="P304" i="6" a="1"/>
  <c r="P304" i="6" s="1"/>
  <c r="P305" i="6" a="1"/>
  <c r="P305" i="6" s="1"/>
  <c r="P306" i="6" a="1"/>
  <c r="P306" i="6" s="1"/>
  <c r="P307" i="6" a="1"/>
  <c r="P307" i="6" s="1"/>
  <c r="P308" i="6" a="1"/>
  <c r="P308" i="6" s="1"/>
  <c r="P309" i="6" a="1"/>
  <c r="P309" i="6"/>
  <c r="P310" i="6" a="1"/>
  <c r="P310" i="6" s="1"/>
  <c r="P311" i="6" a="1"/>
  <c r="P311" i="6" s="1"/>
  <c r="P312" i="6" a="1"/>
  <c r="P312" i="6" s="1"/>
  <c r="P313" i="6" a="1"/>
  <c r="P313" i="6" s="1"/>
  <c r="P314" i="6" a="1"/>
  <c r="P314" i="6" s="1"/>
  <c r="P315" i="6" a="1"/>
  <c r="P315" i="6" s="1"/>
  <c r="P316" i="6" a="1"/>
  <c r="P316" i="6" s="1"/>
  <c r="P317" i="6" a="1"/>
  <c r="P317" i="6"/>
  <c r="P318" i="6" a="1"/>
  <c r="P318" i="6" s="1"/>
  <c r="P319" i="6" a="1"/>
  <c r="P319" i="6" s="1"/>
  <c r="P320" i="6" a="1"/>
  <c r="P320" i="6" s="1"/>
  <c r="P321" i="6" a="1"/>
  <c r="P321" i="6" s="1"/>
  <c r="P322" i="6" a="1"/>
  <c r="P322" i="6" s="1"/>
  <c r="P323" i="6" a="1"/>
  <c r="P323" i="6" s="1"/>
  <c r="P324" i="6" a="1"/>
  <c r="P324" i="6" s="1"/>
  <c r="P325" i="6" a="1"/>
  <c r="P325" i="6"/>
  <c r="P326" i="6" a="1"/>
  <c r="P326" i="6" s="1"/>
  <c r="P327" i="6" a="1"/>
  <c r="P327" i="6" s="1"/>
  <c r="P328" i="6" a="1"/>
  <c r="P328" i="6" s="1"/>
  <c r="P329" i="6" a="1"/>
  <c r="P329" i="6" s="1"/>
  <c r="P330" i="6" a="1"/>
  <c r="P330" i="6" s="1"/>
  <c r="P331" i="6" a="1"/>
  <c r="P331" i="6" s="1"/>
  <c r="P332" i="6" a="1"/>
  <c r="P332" i="6" s="1"/>
  <c r="P333" i="6" a="1"/>
  <c r="P333" i="6" s="1"/>
  <c r="P334" i="6" a="1"/>
  <c r="P334" i="6" s="1"/>
  <c r="P335" i="6" a="1"/>
  <c r="P335" i="6" s="1"/>
  <c r="P336" i="6" a="1"/>
  <c r="P336" i="6" s="1"/>
  <c r="P337" i="6" a="1"/>
  <c r="P337" i="6" s="1"/>
  <c r="P338" i="6" a="1"/>
  <c r="P338" i="6" s="1"/>
  <c r="P339" i="6" a="1"/>
  <c r="P339" i="6" s="1"/>
  <c r="P340" i="6" a="1"/>
  <c r="P340" i="6" s="1"/>
  <c r="P341" i="6" a="1"/>
  <c r="P341" i="6"/>
  <c r="P342" i="6" a="1"/>
  <c r="P342" i="6" s="1"/>
  <c r="P343" i="6" a="1"/>
  <c r="P343" i="6" s="1"/>
  <c r="P344" i="6" a="1"/>
  <c r="P344" i="6" s="1"/>
  <c r="P345" i="6" a="1"/>
  <c r="P345" i="6" s="1"/>
  <c r="P346" i="6" a="1"/>
  <c r="P346" i="6" s="1"/>
  <c r="P347" i="6" a="1"/>
  <c r="P347" i="6" s="1"/>
  <c r="P348" i="6" a="1"/>
  <c r="P348" i="6" s="1"/>
  <c r="P349" i="6" a="1"/>
  <c r="P349" i="6" s="1"/>
  <c r="P350" i="6" a="1"/>
  <c r="P350" i="6" s="1"/>
  <c r="P351" i="6" a="1"/>
  <c r="P351" i="6" s="1"/>
  <c r="P352" i="6" a="1"/>
  <c r="P352" i="6" s="1"/>
  <c r="P353" i="6" a="1"/>
  <c r="P353" i="6" s="1"/>
  <c r="P354" i="6" a="1"/>
  <c r="P354" i="6" s="1"/>
  <c r="P355" i="6" a="1"/>
  <c r="P355" i="6" s="1"/>
  <c r="P356" i="6" a="1"/>
  <c r="P356" i="6" s="1"/>
  <c r="P357" i="6" a="1"/>
  <c r="P357" i="6" s="1"/>
  <c r="P358" i="6" a="1"/>
  <c r="P358" i="6" s="1"/>
  <c r="P359" i="6" a="1"/>
  <c r="P359" i="6" s="1"/>
  <c r="P360" i="6" a="1"/>
  <c r="P360" i="6" s="1"/>
  <c r="P361" i="6" a="1"/>
  <c r="P361" i="6" s="1"/>
  <c r="P362" i="6" a="1"/>
  <c r="P362" i="6" s="1"/>
  <c r="P363" i="6" a="1"/>
  <c r="P363" i="6" s="1"/>
  <c r="P364" i="6" a="1"/>
  <c r="P364" i="6" s="1"/>
  <c r="P365" i="6" a="1"/>
  <c r="P365" i="6" s="1"/>
  <c r="P366" i="6" a="1"/>
  <c r="P366" i="6" s="1"/>
  <c r="P367" i="6" a="1"/>
  <c r="P367" i="6" s="1"/>
  <c r="P368" i="6" a="1"/>
  <c r="P368" i="6" s="1"/>
  <c r="P369" i="6" a="1"/>
  <c r="P369" i="6" s="1"/>
  <c r="P370" i="6" a="1"/>
  <c r="P370" i="6" s="1"/>
  <c r="P371" i="6" a="1"/>
  <c r="P371" i="6" s="1"/>
  <c r="P372" i="6" a="1"/>
  <c r="P372" i="6" s="1"/>
  <c r="P373" i="6" a="1"/>
  <c r="P373" i="6"/>
  <c r="P374" i="6" a="1"/>
  <c r="P374" i="6" s="1"/>
  <c r="P375" i="6" a="1"/>
  <c r="P375" i="6" s="1"/>
  <c r="P376" i="6" a="1"/>
  <c r="P376" i="6" s="1"/>
  <c r="P377" i="6" a="1"/>
  <c r="P377" i="6" s="1"/>
  <c r="P378" i="6" a="1"/>
  <c r="P378" i="6" s="1"/>
  <c r="P379" i="6" a="1"/>
  <c r="P379" i="6" s="1"/>
  <c r="P380" i="6" a="1"/>
  <c r="P380" i="6" s="1"/>
  <c r="P381" i="6" a="1"/>
  <c r="P381" i="6"/>
  <c r="P382" i="6" a="1"/>
  <c r="P382" i="6" s="1"/>
  <c r="P383" i="6" a="1"/>
  <c r="P383" i="6" s="1"/>
  <c r="P384" i="6" a="1"/>
  <c r="P384" i="6" s="1"/>
  <c r="P385" i="6" a="1"/>
  <c r="P385" i="6" s="1"/>
  <c r="P386" i="6" a="1"/>
  <c r="P386" i="6" s="1"/>
  <c r="P387" i="6" a="1"/>
  <c r="P387" i="6" s="1"/>
  <c r="P388" i="6" a="1"/>
  <c r="P388" i="6" s="1"/>
  <c r="P389" i="6" a="1"/>
  <c r="P389" i="6" s="1"/>
  <c r="P390" i="6" a="1"/>
  <c r="P390" i="6" s="1"/>
  <c r="P391" i="6" a="1"/>
  <c r="P391" i="6" s="1"/>
  <c r="P392" i="6" a="1"/>
  <c r="P392" i="6" s="1"/>
  <c r="P393" i="6" a="1"/>
  <c r="P393" i="6" s="1"/>
  <c r="P394" i="6" a="1"/>
  <c r="P394" i="6" s="1"/>
  <c r="P395" i="6" a="1"/>
  <c r="P395" i="6" s="1"/>
  <c r="P396" i="6" a="1"/>
  <c r="P396" i="6" s="1"/>
  <c r="P397" i="6" a="1"/>
  <c r="P397" i="6" s="1"/>
  <c r="P398" i="6" a="1"/>
  <c r="P398" i="6" s="1"/>
  <c r="P399" i="6" a="1"/>
  <c r="P399" i="6" s="1"/>
  <c r="P400" i="6" a="1"/>
  <c r="P400" i="6" s="1"/>
  <c r="P401" i="6" a="1"/>
  <c r="P401" i="6" s="1"/>
  <c r="P402" i="6" a="1"/>
  <c r="P402" i="6" s="1"/>
  <c r="P403" i="6" a="1"/>
  <c r="P403" i="6" s="1"/>
  <c r="P404" i="6" a="1"/>
  <c r="P404" i="6" s="1"/>
  <c r="P405" i="6" a="1"/>
  <c r="P405" i="6"/>
  <c r="P406" i="6" a="1"/>
  <c r="P406" i="6" s="1"/>
  <c r="P407" i="6" a="1"/>
  <c r="P407" i="6" s="1"/>
  <c r="P408" i="6" a="1"/>
  <c r="P408" i="6" s="1"/>
  <c r="P409" i="6" a="1"/>
  <c r="P409" i="6" s="1"/>
  <c r="P410" i="6" a="1"/>
  <c r="P410" i="6" s="1"/>
  <c r="P411" i="6" a="1"/>
  <c r="P411" i="6" s="1"/>
  <c r="P412" i="6" a="1"/>
  <c r="P412" i="6" s="1"/>
  <c r="P413" i="6" a="1"/>
  <c r="P413" i="6" s="1"/>
  <c r="P414" i="6" a="1"/>
  <c r="P414" i="6" s="1"/>
  <c r="P415" i="6" a="1"/>
  <c r="P415" i="6" s="1"/>
  <c r="P416" i="6" a="1"/>
  <c r="P416" i="6" s="1"/>
  <c r="P417" i="6" a="1"/>
  <c r="P417" i="6" s="1"/>
  <c r="P418" i="6" a="1"/>
  <c r="P418" i="6" s="1"/>
  <c r="P419" i="6" a="1"/>
  <c r="P419" i="6" s="1"/>
  <c r="P420" i="6" a="1"/>
  <c r="P420" i="6" s="1"/>
  <c r="P421" i="6" a="1"/>
  <c r="P421" i="6"/>
  <c r="P422" i="6" a="1"/>
  <c r="P422" i="6" s="1"/>
  <c r="P423" i="6" a="1"/>
  <c r="P423" i="6" s="1"/>
  <c r="P424" i="6" a="1"/>
  <c r="P424" i="6" s="1"/>
  <c r="P425" i="6" a="1"/>
  <c r="P425" i="6" s="1"/>
  <c r="P426" i="6" a="1"/>
  <c r="P426" i="6" s="1"/>
  <c r="P427" i="6" a="1"/>
  <c r="P427" i="6" s="1"/>
  <c r="P428" i="6" a="1"/>
  <c r="P428" i="6" s="1"/>
  <c r="P429" i="6" a="1"/>
  <c r="P429" i="6" s="1"/>
  <c r="P430" i="6" a="1"/>
  <c r="P430" i="6" s="1"/>
  <c r="P431" i="6" a="1"/>
  <c r="P431" i="6" s="1"/>
  <c r="P432" i="6" a="1"/>
  <c r="P432" i="6" s="1"/>
  <c r="P433" i="6" a="1"/>
  <c r="P433" i="6" s="1"/>
  <c r="P434" i="6" a="1"/>
  <c r="P434" i="6" s="1"/>
  <c r="P435" i="6" a="1"/>
  <c r="P435" i="6" s="1"/>
  <c r="P436" i="6" a="1"/>
  <c r="P436" i="6" s="1"/>
  <c r="P437" i="6" a="1"/>
  <c r="P437" i="6" s="1"/>
  <c r="P438" i="6" a="1"/>
  <c r="P438" i="6" s="1"/>
  <c r="P439" i="6" a="1"/>
  <c r="P439" i="6" s="1"/>
  <c r="P440" i="6" a="1"/>
  <c r="P440" i="6" s="1"/>
  <c r="P441" i="6" a="1"/>
  <c r="P441" i="6" s="1"/>
  <c r="P442" i="6" a="1"/>
  <c r="P442" i="6" s="1"/>
  <c r="P443" i="6" a="1"/>
  <c r="P443" i="6" s="1"/>
  <c r="P444" i="6" a="1"/>
  <c r="P444" i="6" s="1"/>
  <c r="P445" i="6" a="1"/>
  <c r="P445" i="6" s="1"/>
  <c r="P446" i="6" a="1"/>
  <c r="P446" i="6" s="1"/>
  <c r="P447" i="6" a="1"/>
  <c r="P447" i="6" s="1"/>
  <c r="P448" i="6" a="1"/>
  <c r="P448" i="6" s="1"/>
  <c r="P449" i="6" a="1"/>
  <c r="P449" i="6" s="1"/>
  <c r="P450" i="6" a="1"/>
  <c r="P450" i="6" s="1"/>
  <c r="P451" i="6" a="1"/>
  <c r="P451" i="6" s="1"/>
  <c r="P452" i="6" a="1"/>
  <c r="P452" i="6" s="1"/>
  <c r="P453" i="6" a="1"/>
  <c r="P453" i="6" s="1"/>
  <c r="P454" i="6" a="1"/>
  <c r="P454" i="6" s="1"/>
  <c r="P455" i="6" a="1"/>
  <c r="P455" i="6" s="1"/>
  <c r="P456" i="6" a="1"/>
  <c r="P456" i="6" s="1"/>
  <c r="P457" i="6" a="1"/>
  <c r="P457" i="6" s="1"/>
  <c r="P458" i="6" a="1"/>
  <c r="P458" i="6" s="1"/>
  <c r="P459" i="6" a="1"/>
  <c r="P459" i="6" s="1"/>
  <c r="P460" i="6" a="1"/>
  <c r="P460" i="6" s="1"/>
  <c r="P461" i="6" a="1"/>
  <c r="P461" i="6" s="1"/>
  <c r="P462" i="6" a="1"/>
  <c r="P462" i="6" s="1"/>
  <c r="P463" i="6" a="1"/>
  <c r="P463" i="6" s="1"/>
  <c r="P464" i="6" a="1"/>
  <c r="P464" i="6" s="1"/>
  <c r="P465" i="6" a="1"/>
  <c r="P465" i="6" s="1"/>
  <c r="P466" i="6" a="1"/>
  <c r="P466" i="6" s="1"/>
  <c r="P467" i="6" a="1"/>
  <c r="P467" i="6" s="1"/>
  <c r="P468" i="6" a="1"/>
  <c r="P468" i="6" s="1"/>
  <c r="P469" i="6" a="1"/>
  <c r="P469" i="6" s="1"/>
  <c r="P470" i="6" a="1"/>
  <c r="P470" i="6" s="1"/>
  <c r="P471" i="6" a="1"/>
  <c r="P471" i="6" s="1"/>
  <c r="P472" i="6" a="1"/>
  <c r="P472" i="6" s="1"/>
  <c r="P473" i="6" a="1"/>
  <c r="P473" i="6" s="1"/>
  <c r="P474" i="6" a="1"/>
  <c r="P474" i="6" s="1"/>
  <c r="P475" i="6" a="1"/>
  <c r="P475" i="6" s="1"/>
  <c r="P476" i="6" a="1"/>
  <c r="P476" i="6" s="1"/>
  <c r="P477" i="6" a="1"/>
  <c r="P477" i="6" s="1"/>
  <c r="P478" i="6" a="1"/>
  <c r="P478" i="6" s="1"/>
  <c r="P479" i="6" a="1"/>
  <c r="P479" i="6" s="1"/>
  <c r="P480" i="6" a="1"/>
  <c r="P480" i="6" s="1"/>
  <c r="P481" i="6" a="1"/>
  <c r="P481" i="6" s="1"/>
  <c r="P482" i="6" a="1"/>
  <c r="P482" i="6" s="1"/>
  <c r="P483" i="6" a="1"/>
  <c r="P483" i="6" s="1"/>
  <c r="P484" i="6" a="1"/>
  <c r="P484" i="6" s="1"/>
  <c r="P485" i="6" a="1"/>
  <c r="P485" i="6"/>
  <c r="P486" i="6" a="1"/>
  <c r="P486" i="6" s="1"/>
  <c r="P487" i="6" a="1"/>
  <c r="P487" i="6" s="1"/>
  <c r="P488" i="6" a="1"/>
  <c r="P488" i="6" s="1"/>
  <c r="P489" i="6" a="1"/>
  <c r="P489" i="6" s="1"/>
  <c r="P490" i="6" a="1"/>
  <c r="P490" i="6" s="1"/>
  <c r="P491" i="6" a="1"/>
  <c r="P491" i="6" s="1"/>
  <c r="P492" i="6" a="1"/>
  <c r="P492" i="6" s="1"/>
  <c r="P493" i="6" a="1"/>
  <c r="P493" i="6" s="1"/>
  <c r="P494" i="6" a="1"/>
  <c r="P494" i="6" s="1"/>
  <c r="P495" i="6" a="1"/>
  <c r="P495" i="6" s="1"/>
  <c r="P496" i="6" a="1"/>
  <c r="P496" i="6" s="1"/>
  <c r="P497" i="6" a="1"/>
  <c r="P497" i="6" s="1"/>
  <c r="P498" i="6" a="1"/>
  <c r="P498" i="6" s="1"/>
  <c r="P499" i="6" a="1"/>
  <c r="P499" i="6" s="1"/>
  <c r="P500" i="6" a="1"/>
  <c r="P500" i="6" s="1"/>
  <c r="P501" i="6" a="1"/>
  <c r="P501" i="6"/>
  <c r="P502" i="6" a="1"/>
  <c r="P502" i="6" s="1"/>
  <c r="P503" i="6" a="1"/>
  <c r="P503" i="6" s="1"/>
  <c r="P504" i="6" a="1"/>
  <c r="P504" i="6" s="1"/>
  <c r="P505" i="6" a="1"/>
  <c r="P505" i="6" s="1"/>
  <c r="P506" i="6" a="1"/>
  <c r="P506" i="6" s="1"/>
  <c r="P507" i="6" a="1"/>
  <c r="P507" i="6" s="1"/>
  <c r="P508" i="6" a="1"/>
  <c r="P508" i="6" s="1"/>
  <c r="P509" i="6" a="1"/>
  <c r="P509" i="6" s="1"/>
  <c r="P510" i="6" a="1"/>
  <c r="P510" i="6" s="1"/>
  <c r="P511" i="6" a="1"/>
  <c r="P511" i="6" s="1"/>
  <c r="P512" i="6" a="1"/>
  <c r="P512" i="6" s="1"/>
  <c r="P513" i="6" a="1"/>
  <c r="P513" i="6" s="1"/>
  <c r="P514" i="6" a="1"/>
  <c r="P514" i="6" s="1"/>
  <c r="P515" i="6" a="1"/>
  <c r="P515" i="6" s="1"/>
  <c r="P516" i="6" a="1"/>
  <c r="P516" i="6" s="1"/>
  <c r="P517" i="6" a="1"/>
  <c r="P517" i="6" s="1"/>
  <c r="P518" i="6" a="1"/>
  <c r="P518" i="6" s="1"/>
  <c r="P519" i="6" a="1"/>
  <c r="P519" i="6" s="1"/>
  <c r="P520" i="6" a="1"/>
  <c r="P520" i="6" s="1"/>
  <c r="P521" i="6" a="1"/>
  <c r="P521" i="6" s="1"/>
  <c r="P522" i="6" a="1"/>
  <c r="P522" i="6" s="1"/>
  <c r="P523" i="6" a="1"/>
  <c r="P523" i="6" s="1"/>
  <c r="P524" i="6" a="1"/>
  <c r="P524" i="6" s="1"/>
  <c r="P525" i="6" a="1"/>
  <c r="P525" i="6" s="1"/>
  <c r="P526" i="6" a="1"/>
  <c r="P526" i="6" s="1"/>
  <c r="P527" i="6" a="1"/>
  <c r="P527" i="6" s="1"/>
  <c r="P528" i="6" a="1"/>
  <c r="P528" i="6" s="1"/>
  <c r="P529" i="6" a="1"/>
  <c r="P529" i="6" s="1"/>
  <c r="P530" i="6" a="1"/>
  <c r="P530" i="6" s="1"/>
  <c r="P531" i="6" a="1"/>
  <c r="P531" i="6" s="1"/>
  <c r="P532" i="6" a="1"/>
  <c r="P532" i="6" s="1"/>
  <c r="P533" i="6" a="1"/>
  <c r="P533" i="6"/>
  <c r="P534" i="6" a="1"/>
  <c r="P534" i="6" s="1"/>
  <c r="P535" i="6" a="1"/>
  <c r="P535" i="6" s="1"/>
  <c r="P536" i="6" a="1"/>
  <c r="P536" i="6" s="1"/>
  <c r="P537" i="6" a="1"/>
  <c r="P537" i="6" s="1"/>
  <c r="P538" i="6" a="1"/>
  <c r="P538" i="6" s="1"/>
  <c r="P539" i="6" a="1"/>
  <c r="P539" i="6" s="1"/>
  <c r="P540" i="6" a="1"/>
  <c r="P540" i="6" s="1"/>
  <c r="P541" i="6" a="1"/>
  <c r="P541" i="6" s="1"/>
  <c r="P542" i="6" a="1"/>
  <c r="P542" i="6" s="1"/>
  <c r="P543" i="6" a="1"/>
  <c r="P543" i="6" s="1"/>
  <c r="P544" i="6" a="1"/>
  <c r="P544" i="6" s="1"/>
  <c r="P545" i="6" a="1"/>
  <c r="P545" i="6" s="1"/>
  <c r="P546" i="6" a="1"/>
  <c r="P546" i="6" s="1"/>
  <c r="P547" i="6" a="1"/>
  <c r="P547" i="6" s="1"/>
  <c r="P548" i="6" a="1"/>
  <c r="P548" i="6" s="1"/>
  <c r="P549" i="6" a="1"/>
  <c r="P549" i="6" s="1"/>
  <c r="P550" i="6" a="1"/>
  <c r="P550" i="6" s="1"/>
  <c r="P551" i="6" a="1"/>
  <c r="P551" i="6" s="1"/>
  <c r="P552" i="6" a="1"/>
  <c r="P552" i="6" s="1"/>
  <c r="P553" i="6" a="1"/>
  <c r="P553" i="6" s="1"/>
  <c r="P554" i="6" a="1"/>
  <c r="P554" i="6" s="1"/>
  <c r="P555" i="6" a="1"/>
  <c r="P555" i="6" s="1"/>
  <c r="P556" i="6" a="1"/>
  <c r="P556" i="6" s="1"/>
  <c r="P557" i="6" a="1"/>
  <c r="P557" i="6" s="1"/>
  <c r="P558" i="6" a="1"/>
  <c r="P558" i="6" s="1"/>
  <c r="P559" i="6" a="1"/>
  <c r="P559" i="6" s="1"/>
  <c r="P560" i="6" a="1"/>
  <c r="P560" i="6" s="1"/>
  <c r="P561" i="6" a="1"/>
  <c r="P561" i="6" s="1"/>
  <c r="P562" i="6" a="1"/>
  <c r="P562" i="6" s="1"/>
  <c r="P563" i="6" a="1"/>
  <c r="P563" i="6" s="1"/>
  <c r="P564" i="6" a="1"/>
  <c r="P564" i="6" s="1"/>
  <c r="P565" i="6" a="1"/>
  <c r="P565" i="6"/>
  <c r="P566" i="6" a="1"/>
  <c r="P566" i="6" s="1"/>
  <c r="P567" i="6" a="1"/>
  <c r="P567" i="6" s="1"/>
  <c r="P568" i="6" a="1"/>
  <c r="P568" i="6" s="1"/>
  <c r="P569" i="6" a="1"/>
  <c r="P569" i="6" s="1"/>
  <c r="P570" i="6" a="1"/>
  <c r="P570" i="6" s="1"/>
  <c r="P571" i="6" a="1"/>
  <c r="P571" i="6" s="1"/>
  <c r="P572" i="6" a="1"/>
  <c r="P572" i="6" s="1"/>
  <c r="P573" i="6" a="1"/>
  <c r="P573" i="6" s="1"/>
  <c r="P574" i="6" a="1"/>
  <c r="P574" i="6" s="1"/>
  <c r="P575" i="6" a="1"/>
  <c r="P575" i="6" s="1"/>
  <c r="P576" i="6" a="1"/>
  <c r="P576" i="6" s="1"/>
  <c r="P577" i="6" a="1"/>
  <c r="P577" i="6" s="1"/>
  <c r="P578" i="6" a="1"/>
  <c r="P578" i="6" s="1"/>
  <c r="P579" i="6" a="1"/>
  <c r="P579" i="6" s="1"/>
  <c r="P580" i="6" a="1"/>
  <c r="P580" i="6" s="1"/>
  <c r="P581" i="6" a="1"/>
  <c r="P581" i="6" s="1"/>
  <c r="P582" i="6" a="1"/>
  <c r="P582" i="6" s="1"/>
  <c r="P583" i="6" a="1"/>
  <c r="P583" i="6" s="1"/>
  <c r="P584" i="6" a="1"/>
  <c r="P584" i="6" s="1"/>
  <c r="P585" i="6" a="1"/>
  <c r="P585" i="6" s="1"/>
  <c r="P586" i="6" a="1"/>
  <c r="P586" i="6" s="1"/>
  <c r="P587" i="6" a="1"/>
  <c r="P587" i="6" s="1"/>
  <c r="P588" i="6" a="1"/>
  <c r="P588" i="6" s="1"/>
  <c r="P589" i="6" a="1"/>
  <c r="P589" i="6"/>
  <c r="P590" i="6" a="1"/>
  <c r="P590" i="6" s="1"/>
  <c r="P591" i="6" a="1"/>
  <c r="P591" i="6" s="1"/>
  <c r="P592" i="6" a="1"/>
  <c r="P592" i="6" s="1"/>
  <c r="P593" i="6" a="1"/>
  <c r="P593" i="6" s="1"/>
  <c r="P594" i="6" a="1"/>
  <c r="P594" i="6" s="1"/>
  <c r="P595" i="6" a="1"/>
  <c r="P595" i="6" s="1"/>
  <c r="P596" i="6" a="1"/>
  <c r="P596" i="6" s="1"/>
  <c r="P597" i="6" a="1"/>
  <c r="P597" i="6" s="1"/>
  <c r="P598" i="6" a="1"/>
  <c r="P598" i="6" s="1"/>
  <c r="P599" i="6" a="1"/>
  <c r="P599" i="6" s="1"/>
  <c r="P600" i="6" a="1"/>
  <c r="P600" i="6" s="1"/>
  <c r="P601" i="6" a="1"/>
  <c r="P601" i="6" s="1"/>
  <c r="P602" i="6" a="1"/>
  <c r="P602" i="6" s="1"/>
  <c r="P603" i="6" a="1"/>
  <c r="P603" i="6" s="1"/>
  <c r="P604" i="6" a="1"/>
  <c r="P604" i="6" s="1"/>
  <c r="P605" i="6" a="1"/>
  <c r="P605" i="6" s="1"/>
  <c r="P606" i="6" a="1"/>
  <c r="P606" i="6" s="1"/>
  <c r="P607" i="6" a="1"/>
  <c r="P607" i="6" s="1"/>
  <c r="P608" i="6" a="1"/>
  <c r="P608" i="6" s="1"/>
  <c r="P609" i="6" a="1"/>
  <c r="P609" i="6" s="1"/>
  <c r="P610" i="6" a="1"/>
  <c r="P610" i="6" s="1"/>
  <c r="P611" i="6" a="1"/>
  <c r="P611" i="6" s="1"/>
  <c r="P612" i="6" a="1"/>
  <c r="P612" i="6" s="1"/>
  <c r="P613" i="6" a="1"/>
  <c r="P613" i="6" s="1"/>
  <c r="P614" i="6" a="1"/>
  <c r="P614" i="6" s="1"/>
  <c r="P615" i="6" a="1"/>
  <c r="P615" i="6" s="1"/>
  <c r="P616" i="6" a="1"/>
  <c r="P616" i="6" s="1"/>
  <c r="P617" i="6" a="1"/>
  <c r="P617" i="6" s="1"/>
  <c r="P618" i="6" a="1"/>
  <c r="P618" i="6" s="1"/>
  <c r="P619" i="6" a="1"/>
  <c r="P619" i="6" s="1"/>
  <c r="P620" i="6" a="1"/>
  <c r="P620" i="6" s="1"/>
  <c r="P621" i="6" a="1"/>
  <c r="P621" i="6" s="1"/>
  <c r="P622" i="6" a="1"/>
  <c r="P622" i="6" s="1"/>
  <c r="P623" i="6" a="1"/>
  <c r="P623" i="6" s="1"/>
  <c r="P624" i="6" a="1"/>
  <c r="P624" i="6"/>
  <c r="P625" i="6" a="1"/>
  <c r="P625" i="6" s="1"/>
  <c r="P626" i="6" a="1"/>
  <c r="P626" i="6" s="1"/>
  <c r="P627" i="6" a="1"/>
  <c r="P627" i="6" s="1"/>
  <c r="P628" i="6" a="1"/>
  <c r="P628" i="6" s="1"/>
  <c r="P629" i="6" a="1"/>
  <c r="P629" i="6" s="1"/>
  <c r="P630" i="6" a="1"/>
  <c r="P630" i="6" s="1"/>
  <c r="P631" i="6" a="1"/>
  <c r="P631" i="6" s="1"/>
  <c r="P632" i="6" a="1"/>
  <c r="P632" i="6" s="1"/>
  <c r="P633" i="6" a="1"/>
  <c r="P633" i="6" s="1"/>
  <c r="P634" i="6" a="1"/>
  <c r="P634" i="6" s="1"/>
  <c r="P635" i="6" a="1"/>
  <c r="P635" i="6" s="1"/>
  <c r="P636" i="6" a="1"/>
  <c r="P636" i="6" s="1"/>
  <c r="P637" i="6" a="1"/>
  <c r="P637" i="6" s="1"/>
  <c r="P638" i="6" a="1"/>
  <c r="P638" i="6" s="1"/>
  <c r="P639" i="6" a="1"/>
  <c r="P639" i="6" s="1"/>
  <c r="P640" i="6" a="1"/>
  <c r="P640" i="6" s="1"/>
  <c r="P641" i="6" a="1"/>
  <c r="P641" i="6" s="1"/>
  <c r="P642" i="6" a="1"/>
  <c r="P642" i="6" s="1"/>
  <c r="P643" i="6" a="1"/>
  <c r="P643" i="6" s="1"/>
  <c r="P644" i="6" a="1"/>
  <c r="P644" i="6" s="1"/>
  <c r="P645" i="6" a="1"/>
  <c r="P645" i="6" s="1"/>
  <c r="P646" i="6" a="1"/>
  <c r="P646" i="6" s="1"/>
  <c r="P647" i="6" a="1"/>
  <c r="P647" i="6" s="1"/>
  <c r="P648" i="6" a="1"/>
  <c r="P648" i="6" s="1"/>
  <c r="P649" i="6" a="1"/>
  <c r="P649" i="6" s="1"/>
  <c r="P650" i="6" a="1"/>
  <c r="P650" i="6" s="1"/>
  <c r="P651" i="6" a="1"/>
  <c r="P651" i="6" s="1"/>
  <c r="P652" i="6" a="1"/>
  <c r="P652" i="6" s="1"/>
  <c r="P653" i="6" a="1"/>
  <c r="P653" i="6" s="1"/>
  <c r="P654" i="6" a="1"/>
  <c r="P654" i="6" s="1"/>
  <c r="P655" i="6" a="1"/>
  <c r="P655" i="6" s="1"/>
  <c r="P656" i="6" a="1"/>
  <c r="P656" i="6"/>
  <c r="P657" i="6" a="1"/>
  <c r="P657" i="6" s="1"/>
  <c r="P658" i="6" a="1"/>
  <c r="P658" i="6" s="1"/>
  <c r="P659" i="6" a="1"/>
  <c r="P659" i="6" s="1"/>
  <c r="P660" i="6" a="1"/>
  <c r="P660" i="6" s="1"/>
  <c r="P661" i="6" a="1"/>
  <c r="P661" i="6" s="1"/>
  <c r="P662" i="6" a="1"/>
  <c r="P662" i="6" s="1"/>
  <c r="P663" i="6" a="1"/>
  <c r="P663" i="6" s="1"/>
  <c r="P664" i="6" a="1"/>
  <c r="P664" i="6" s="1"/>
  <c r="P665" i="6" a="1"/>
  <c r="P665" i="6" s="1"/>
  <c r="P666" i="6" a="1"/>
  <c r="P666" i="6" s="1"/>
  <c r="P667" i="6" a="1"/>
  <c r="P667" i="6" s="1"/>
  <c r="P668" i="6" a="1"/>
  <c r="P668" i="6" s="1"/>
  <c r="P669" i="6" a="1"/>
  <c r="P669" i="6" s="1"/>
  <c r="P670" i="6" a="1"/>
  <c r="P670" i="6" s="1"/>
  <c r="P671" i="6" a="1"/>
  <c r="P671" i="6" s="1"/>
  <c r="P672" i="6" a="1"/>
  <c r="P672" i="6" s="1"/>
  <c r="P673" i="6" a="1"/>
  <c r="P673" i="6" s="1"/>
  <c r="P674" i="6" a="1"/>
  <c r="P674" i="6" s="1"/>
  <c r="P675" i="6" a="1"/>
  <c r="P675" i="6" s="1"/>
  <c r="P676" i="6" a="1"/>
  <c r="P676" i="6" s="1"/>
  <c r="P677" i="6" a="1"/>
  <c r="P677" i="6" s="1"/>
  <c r="P678" i="6" a="1"/>
  <c r="P678" i="6" s="1"/>
  <c r="P679" i="6" a="1"/>
  <c r="P679" i="6" s="1"/>
  <c r="P680" i="6" a="1"/>
  <c r="P680" i="6" s="1"/>
  <c r="P681" i="6" a="1"/>
  <c r="P681" i="6" s="1"/>
  <c r="P682" i="6" a="1"/>
  <c r="P682" i="6" s="1"/>
  <c r="P683" i="6" a="1"/>
  <c r="P683" i="6" s="1"/>
  <c r="P684" i="6" a="1"/>
  <c r="P684" i="6" s="1"/>
  <c r="P685" i="6" a="1"/>
  <c r="P685" i="6" s="1"/>
  <c r="P686" i="6" a="1"/>
  <c r="P686" i="6" s="1"/>
  <c r="P687" i="6" a="1"/>
  <c r="P687" i="6" s="1"/>
  <c r="P688" i="6" a="1"/>
  <c r="P688" i="6"/>
  <c r="P689" i="6" a="1"/>
  <c r="P689" i="6" s="1"/>
  <c r="P690" i="6" a="1"/>
  <c r="P690" i="6" s="1"/>
  <c r="P691" i="6" a="1"/>
  <c r="P691" i="6" s="1"/>
  <c r="P692" i="6" a="1"/>
  <c r="P692" i="6" s="1"/>
  <c r="P693" i="6" a="1"/>
  <c r="P693" i="6" s="1"/>
  <c r="P694" i="6" a="1"/>
  <c r="P694" i="6" s="1"/>
  <c r="P695" i="6" a="1"/>
  <c r="P695" i="6" s="1"/>
  <c r="P696" i="6" a="1"/>
  <c r="P696" i="6" s="1"/>
  <c r="P697" i="6" a="1"/>
  <c r="P697" i="6" s="1"/>
  <c r="P698" i="6" a="1"/>
  <c r="P698" i="6" s="1"/>
  <c r="P699" i="6" a="1"/>
  <c r="P699" i="6" s="1"/>
  <c r="P700" i="6" a="1"/>
  <c r="P700" i="6" s="1"/>
  <c r="P701" i="6" a="1"/>
  <c r="P701" i="6" s="1"/>
  <c r="P702" i="6" a="1"/>
  <c r="P702" i="6" s="1"/>
  <c r="P703" i="6" a="1"/>
  <c r="P703" i="6" s="1"/>
  <c r="P704" i="6" a="1"/>
  <c r="P704" i="6" s="1"/>
  <c r="P705" i="6" a="1"/>
  <c r="P705" i="6" s="1"/>
  <c r="P706" i="6" a="1"/>
  <c r="P706" i="6" s="1"/>
  <c r="P707" i="6" a="1"/>
  <c r="P707" i="6" s="1"/>
  <c r="P708" i="6" a="1"/>
  <c r="P708" i="6" s="1"/>
  <c r="P709" i="6" a="1"/>
  <c r="P709" i="6" s="1"/>
  <c r="P710" i="6" a="1"/>
  <c r="P710" i="6" s="1"/>
  <c r="P711" i="6" a="1"/>
  <c r="P711" i="6" s="1"/>
  <c r="P712" i="6" a="1"/>
  <c r="P712" i="6"/>
  <c r="P713" i="6" a="1"/>
  <c r="P713" i="6" s="1"/>
  <c r="P714" i="6" a="1"/>
  <c r="P714" i="6" s="1"/>
  <c r="P715" i="6" a="1"/>
  <c r="P715" i="6" s="1"/>
  <c r="P716" i="6" a="1"/>
  <c r="P716" i="6" s="1"/>
  <c r="P717" i="6" a="1"/>
  <c r="P717" i="6" s="1"/>
  <c r="P718" i="6" a="1"/>
  <c r="P718" i="6" s="1"/>
  <c r="P719" i="6" a="1"/>
  <c r="P719" i="6" s="1"/>
  <c r="P720" i="6" a="1"/>
  <c r="P720" i="6" s="1"/>
  <c r="P721" i="6" a="1"/>
  <c r="P721" i="6" s="1"/>
  <c r="P722" i="6" a="1"/>
  <c r="P722" i="6" s="1"/>
  <c r="P723" i="6" a="1"/>
  <c r="P723" i="6" s="1"/>
  <c r="P724" i="6" a="1"/>
  <c r="P724" i="6" s="1"/>
  <c r="P725" i="6" a="1"/>
  <c r="P725" i="6" s="1"/>
  <c r="P726" i="6" a="1"/>
  <c r="P726" i="6" s="1"/>
  <c r="P727" i="6" a="1"/>
  <c r="P727" i="6" s="1"/>
  <c r="P728" i="6" a="1"/>
  <c r="P728" i="6"/>
  <c r="P729" i="6" a="1"/>
  <c r="P729" i="6" s="1"/>
  <c r="P730" i="6" a="1"/>
  <c r="P730" i="6" s="1"/>
  <c r="P731" i="6" a="1"/>
  <c r="P731" i="6" s="1"/>
  <c r="P732" i="6" a="1"/>
  <c r="P732" i="6" s="1"/>
  <c r="P733" i="6" a="1"/>
  <c r="P733" i="6" s="1"/>
  <c r="P734" i="6" a="1"/>
  <c r="P734" i="6" s="1"/>
  <c r="P735" i="6" a="1"/>
  <c r="P735" i="6" s="1"/>
  <c r="P736" i="6" a="1"/>
  <c r="P736" i="6" s="1"/>
  <c r="P737" i="6" a="1"/>
  <c r="P737" i="6" s="1"/>
  <c r="P738" i="6" a="1"/>
  <c r="P738" i="6" s="1"/>
  <c r="P739" i="6" a="1"/>
  <c r="P739" i="6" s="1"/>
  <c r="P740" i="6" a="1"/>
  <c r="P740" i="6" s="1"/>
  <c r="P741" i="6" a="1"/>
  <c r="P741" i="6" s="1"/>
  <c r="P742" i="6" a="1"/>
  <c r="P742" i="6" s="1"/>
  <c r="P743" i="6" a="1"/>
  <c r="P743" i="6" s="1"/>
  <c r="P744" i="6" a="1"/>
  <c r="P744" i="6"/>
  <c r="P745" i="6" a="1"/>
  <c r="P745" i="6" s="1"/>
  <c r="P746" i="6" a="1"/>
  <c r="P746" i="6" s="1"/>
  <c r="P747" i="6" a="1"/>
  <c r="P747" i="6" s="1"/>
  <c r="P748" i="6" a="1"/>
  <c r="P748" i="6" s="1"/>
  <c r="P749" i="6" a="1"/>
  <c r="P749" i="6" s="1"/>
  <c r="P750" i="6" a="1"/>
  <c r="P750" i="6" s="1"/>
  <c r="P751" i="6" a="1"/>
  <c r="P751" i="6" s="1"/>
  <c r="P752" i="6" a="1"/>
  <c r="P752" i="6" s="1"/>
  <c r="P753" i="6" a="1"/>
  <c r="P753" i="6" s="1"/>
  <c r="P754" i="6" a="1"/>
  <c r="P754" i="6" s="1"/>
  <c r="P755" i="6" a="1"/>
  <c r="P755" i="6" s="1"/>
  <c r="P756" i="6" a="1"/>
  <c r="P756" i="6" s="1"/>
  <c r="P757" i="6" a="1"/>
  <c r="P757" i="6" s="1"/>
  <c r="P758" i="6" a="1"/>
  <c r="P758" i="6" s="1"/>
  <c r="P759" i="6" a="1"/>
  <c r="P759" i="6" s="1"/>
  <c r="P760" i="6" a="1"/>
  <c r="P760" i="6"/>
  <c r="P761" i="6" a="1"/>
  <c r="P761" i="6" s="1"/>
  <c r="P762" i="6" a="1"/>
  <c r="P762" i="6" s="1"/>
  <c r="P763" i="6" a="1"/>
  <c r="P763" i="6" s="1"/>
  <c r="P764" i="6" a="1"/>
  <c r="P764" i="6" s="1"/>
  <c r="P765" i="6" a="1"/>
  <c r="P765" i="6" s="1"/>
  <c r="P766" i="6" a="1"/>
  <c r="P766" i="6" s="1"/>
  <c r="P767" i="6" a="1"/>
  <c r="P767" i="6" s="1"/>
  <c r="P768" i="6" a="1"/>
  <c r="P768" i="6" s="1"/>
  <c r="P769" i="6" a="1"/>
  <c r="P769" i="6" s="1"/>
  <c r="P770" i="6" a="1"/>
  <c r="P770" i="6" s="1"/>
  <c r="P771" i="6" a="1"/>
  <c r="P771" i="6" s="1"/>
  <c r="P772" i="6" a="1"/>
  <c r="P772" i="6" s="1"/>
  <c r="P773" i="6" a="1"/>
  <c r="P773" i="6" s="1"/>
  <c r="P774" i="6" a="1"/>
  <c r="P774" i="6" s="1"/>
  <c r="P775" i="6" a="1"/>
  <c r="P775" i="6" s="1"/>
  <c r="P776" i="6" a="1"/>
  <c r="P776" i="6"/>
  <c r="P777" i="6" a="1"/>
  <c r="P777" i="6" s="1"/>
  <c r="P778" i="6" a="1"/>
  <c r="P778" i="6" s="1"/>
  <c r="P779" i="6" a="1"/>
  <c r="P779" i="6" s="1"/>
  <c r="P780" i="6" a="1"/>
  <c r="P780" i="6" s="1"/>
  <c r="P781" i="6" a="1"/>
  <c r="P781" i="6" s="1"/>
  <c r="P782" i="6" a="1"/>
  <c r="P782" i="6" s="1"/>
  <c r="P783" i="6" a="1"/>
  <c r="P783" i="6" s="1"/>
  <c r="P784" i="6" a="1"/>
  <c r="P784" i="6" s="1"/>
  <c r="P785" i="6" a="1"/>
  <c r="P785" i="6" s="1"/>
  <c r="P786" i="6" a="1"/>
  <c r="P786" i="6" s="1"/>
  <c r="P787" i="6" a="1"/>
  <c r="P787" i="6" s="1"/>
  <c r="P788" i="6" a="1"/>
  <c r="P788" i="6" s="1"/>
  <c r="P789" i="6" a="1"/>
  <c r="P789" i="6" s="1"/>
  <c r="P790" i="6" a="1"/>
  <c r="P790" i="6" s="1"/>
  <c r="P791" i="6" a="1"/>
  <c r="P791" i="6" s="1"/>
  <c r="P792" i="6" a="1"/>
  <c r="P792" i="6"/>
  <c r="P793" i="6" a="1"/>
  <c r="P793" i="6" s="1"/>
  <c r="P794" i="6" a="1"/>
  <c r="P794" i="6" s="1"/>
  <c r="P795" i="6" a="1"/>
  <c r="P795" i="6" s="1"/>
  <c r="P796" i="6" a="1"/>
  <c r="P796" i="6" s="1"/>
  <c r="P797" i="6" a="1"/>
  <c r="P797" i="6" s="1"/>
  <c r="P798" i="6" a="1"/>
  <c r="P798" i="6" s="1"/>
  <c r="P799" i="6" a="1"/>
  <c r="P799" i="6" s="1"/>
  <c r="P800" i="6" a="1"/>
  <c r="P800" i="6" s="1"/>
  <c r="P801" i="6" a="1"/>
  <c r="P801" i="6" s="1"/>
  <c r="P802" i="6" a="1"/>
  <c r="P802" i="6" s="1"/>
  <c r="P803" i="6" a="1"/>
  <c r="P803" i="6" s="1"/>
  <c r="P804" i="6" a="1"/>
  <c r="P804" i="6" s="1"/>
  <c r="P805" i="6" a="1"/>
  <c r="P805" i="6" s="1"/>
  <c r="P806" i="6" a="1"/>
  <c r="P806" i="6" s="1"/>
  <c r="P807" i="6" a="1"/>
  <c r="P807" i="6" s="1"/>
  <c r="P808" i="6" a="1"/>
  <c r="P808" i="6"/>
  <c r="P809" i="6" a="1"/>
  <c r="P809" i="6" s="1"/>
  <c r="P810" i="6" a="1"/>
  <c r="P810" i="6" s="1"/>
  <c r="P811" i="6" a="1"/>
  <c r="P811" i="6" s="1"/>
  <c r="P812" i="6" a="1"/>
  <c r="P812" i="6" s="1"/>
  <c r="P813" i="6" a="1"/>
  <c r="P813" i="6" s="1"/>
  <c r="P814" i="6" a="1"/>
  <c r="P814" i="6" s="1"/>
  <c r="P815" i="6" a="1"/>
  <c r="P815" i="6" s="1"/>
  <c r="P816" i="6" a="1"/>
  <c r="P816" i="6" s="1"/>
  <c r="P817" i="6" a="1"/>
  <c r="P817" i="6" s="1"/>
  <c r="P818" i="6" a="1"/>
  <c r="P818" i="6" s="1"/>
  <c r="P819" i="6" a="1"/>
  <c r="P819" i="6" s="1"/>
  <c r="P820" i="6" a="1"/>
  <c r="P820" i="6" s="1"/>
  <c r="P821" i="6" a="1"/>
  <c r="P821" i="6" s="1"/>
  <c r="P822" i="6" a="1"/>
  <c r="P822" i="6" s="1"/>
  <c r="P823" i="6" a="1"/>
  <c r="P823" i="6" s="1"/>
  <c r="P824" i="6" a="1"/>
  <c r="P824" i="6"/>
  <c r="P825" i="6" a="1"/>
  <c r="P825" i="6" s="1"/>
  <c r="P826" i="6" a="1"/>
  <c r="P826" i="6" s="1"/>
  <c r="P827" i="6" a="1"/>
  <c r="P827" i="6" s="1"/>
  <c r="P828" i="6" a="1"/>
  <c r="P828" i="6" s="1"/>
  <c r="P829" i="6" a="1"/>
  <c r="P829" i="6" s="1"/>
  <c r="P830" i="6" a="1"/>
  <c r="P830" i="6" s="1"/>
  <c r="P831" i="6" a="1"/>
  <c r="P831" i="6" s="1"/>
  <c r="P832" i="6" a="1"/>
  <c r="P832" i="6" s="1"/>
  <c r="P833" i="6" a="1"/>
  <c r="P833" i="6" s="1"/>
  <c r="P834" i="6" a="1"/>
  <c r="P834" i="6" s="1"/>
  <c r="P835" i="6" a="1"/>
  <c r="P835" i="6" s="1"/>
  <c r="P836" i="6" a="1"/>
  <c r="P836" i="6" s="1"/>
  <c r="P837" i="6" a="1"/>
  <c r="P837" i="6" s="1"/>
  <c r="P838" i="6" a="1"/>
  <c r="P838" i="6" s="1"/>
  <c r="P839" i="6" a="1"/>
  <c r="P839" i="6" s="1"/>
  <c r="P840" i="6" a="1"/>
  <c r="P840" i="6"/>
  <c r="P841" i="6" a="1"/>
  <c r="P841" i="6" s="1"/>
  <c r="P842" i="6" a="1"/>
  <c r="P842" i="6" s="1"/>
  <c r="P843" i="6" a="1"/>
  <c r="P843" i="6" s="1"/>
  <c r="P844" i="6" a="1"/>
  <c r="P844" i="6" s="1"/>
  <c r="P845" i="6" a="1"/>
  <c r="P845" i="6" s="1"/>
  <c r="P846" i="6" a="1"/>
  <c r="P846" i="6" s="1"/>
  <c r="P847" i="6" a="1"/>
  <c r="P847" i="6" s="1"/>
  <c r="P848" i="6" a="1"/>
  <c r="P848" i="6" s="1"/>
  <c r="P849" i="6" a="1"/>
  <c r="P849" i="6" s="1"/>
  <c r="P850" i="6" a="1"/>
  <c r="P850" i="6" s="1"/>
  <c r="P851" i="6" a="1"/>
  <c r="P851" i="6" s="1"/>
  <c r="P852" i="6" a="1"/>
  <c r="P852" i="6" s="1"/>
  <c r="P853" i="6" a="1"/>
  <c r="P853" i="6" s="1"/>
  <c r="P854" i="6" a="1"/>
  <c r="P854" i="6" s="1"/>
  <c r="P855" i="6" a="1"/>
  <c r="P855" i="6" s="1"/>
  <c r="P856" i="6" a="1"/>
  <c r="P856" i="6"/>
  <c r="P857" i="6" a="1"/>
  <c r="P857" i="6" s="1"/>
  <c r="P858" i="6" a="1"/>
  <c r="P858" i="6" s="1"/>
  <c r="P859" i="6" a="1"/>
  <c r="P859" i="6" s="1"/>
  <c r="P860" i="6" a="1"/>
  <c r="P860" i="6" s="1"/>
  <c r="P861" i="6" a="1"/>
  <c r="P861" i="6" s="1"/>
  <c r="P862" i="6" a="1"/>
  <c r="P862" i="6" s="1"/>
  <c r="P863" i="6" a="1"/>
  <c r="P863" i="6" s="1"/>
  <c r="P864" i="6" a="1"/>
  <c r="P864" i="6" s="1"/>
  <c r="P865" i="6" a="1"/>
  <c r="P865" i="6" s="1"/>
  <c r="P866" i="6" a="1"/>
  <c r="P866" i="6" s="1"/>
  <c r="P867" i="6" a="1"/>
  <c r="P867" i="6" s="1"/>
  <c r="P868" i="6" a="1"/>
  <c r="P868" i="6" s="1"/>
  <c r="P869" i="6" a="1"/>
  <c r="P869" i="6" s="1"/>
  <c r="P870" i="6" a="1"/>
  <c r="P870" i="6" s="1"/>
  <c r="P871" i="6" a="1"/>
  <c r="P871" i="6" s="1"/>
  <c r="P872" i="6" a="1"/>
  <c r="P872" i="6"/>
  <c r="P873" i="6" a="1"/>
  <c r="P873" i="6" s="1"/>
  <c r="P874" i="6" a="1"/>
  <c r="P874" i="6" s="1"/>
  <c r="P875" i="6" a="1"/>
  <c r="P875" i="6" s="1"/>
  <c r="P876" i="6" a="1"/>
  <c r="P876" i="6" s="1"/>
  <c r="P877" i="6" a="1"/>
  <c r="P877" i="6" s="1"/>
  <c r="P878" i="6" a="1"/>
  <c r="P878" i="6" s="1"/>
  <c r="P879" i="6" a="1"/>
  <c r="P879" i="6" s="1"/>
  <c r="P880" i="6" a="1"/>
  <c r="P880" i="6" s="1"/>
  <c r="P881" i="6" a="1"/>
  <c r="P881" i="6" s="1"/>
  <c r="P882" i="6" a="1"/>
  <c r="P882" i="6" s="1"/>
  <c r="P883" i="6" a="1"/>
  <c r="P883" i="6" s="1"/>
  <c r="P884" i="6" a="1"/>
  <c r="P884" i="6" s="1"/>
  <c r="P885" i="6" a="1"/>
  <c r="P885" i="6" s="1"/>
  <c r="P886" i="6" a="1"/>
  <c r="P886" i="6" s="1"/>
  <c r="P887" i="6" a="1"/>
  <c r="P887" i="6" s="1"/>
  <c r="P888" i="6" a="1"/>
  <c r="P888" i="6"/>
  <c r="P889" i="6" a="1"/>
  <c r="P889" i="6" s="1"/>
  <c r="P890" i="6" a="1"/>
  <c r="P890" i="6" s="1"/>
  <c r="P891" i="6" a="1"/>
  <c r="P891" i="6" s="1"/>
  <c r="P892" i="6" a="1"/>
  <c r="P892" i="6" s="1"/>
  <c r="P893" i="6" a="1"/>
  <c r="P893" i="6" s="1"/>
  <c r="P894" i="6" a="1"/>
  <c r="P894" i="6" s="1"/>
  <c r="P895" i="6" a="1"/>
  <c r="P895" i="6" s="1"/>
  <c r="P896" i="6" a="1"/>
  <c r="P896" i="6" s="1"/>
  <c r="P897" i="6" a="1"/>
  <c r="P897" i="6" s="1"/>
  <c r="P898" i="6" a="1"/>
  <c r="P898" i="6" s="1"/>
  <c r="P899" i="6" a="1"/>
  <c r="P899" i="6" s="1"/>
  <c r="P900" i="6" a="1"/>
  <c r="P900" i="6" s="1"/>
  <c r="P901" i="6" a="1"/>
  <c r="P901" i="6" s="1"/>
  <c r="P902" i="6" a="1"/>
  <c r="P902" i="6" s="1"/>
  <c r="P903" i="6" a="1"/>
  <c r="P903" i="6" s="1"/>
  <c r="P904" i="6" a="1"/>
  <c r="P904" i="6"/>
  <c r="P905" i="6" a="1"/>
  <c r="P905" i="6" s="1"/>
  <c r="P906" i="6" a="1"/>
  <c r="P906" i="6" s="1"/>
  <c r="P907" i="6" a="1"/>
  <c r="P907" i="6" s="1"/>
  <c r="P908" i="6" a="1"/>
  <c r="P908" i="6" s="1"/>
  <c r="P909" i="6" a="1"/>
  <c r="P909" i="6" s="1"/>
  <c r="P910" i="6" a="1"/>
  <c r="P910" i="6" s="1"/>
  <c r="P911" i="6" a="1"/>
  <c r="P911" i="6" s="1"/>
  <c r="P912" i="6" a="1"/>
  <c r="P912" i="6" s="1"/>
  <c r="P913" i="6" a="1"/>
  <c r="P913" i="6" s="1"/>
  <c r="P914" i="6" a="1"/>
  <c r="P914" i="6" s="1"/>
  <c r="P915" i="6" a="1"/>
  <c r="P915" i="6" s="1"/>
  <c r="P916" i="6" a="1"/>
  <c r="P916" i="6" s="1"/>
  <c r="P917" i="6" a="1"/>
  <c r="P917" i="6" s="1"/>
  <c r="P918" i="6" a="1"/>
  <c r="P918" i="6" s="1"/>
  <c r="P919" i="6" a="1"/>
  <c r="P919" i="6" s="1"/>
  <c r="P920" i="6" a="1"/>
  <c r="P920" i="6"/>
  <c r="P921" i="6" a="1"/>
  <c r="P921" i="6" s="1"/>
  <c r="P922" i="6" a="1"/>
  <c r="P922" i="6" s="1"/>
  <c r="P923" i="6" a="1"/>
  <c r="P923" i="6" s="1"/>
  <c r="P924" i="6" a="1"/>
  <c r="P924" i="6" s="1"/>
  <c r="P925" i="6" a="1"/>
  <c r="P925" i="6" s="1"/>
  <c r="P926" i="6" a="1"/>
  <c r="P926" i="6" s="1"/>
  <c r="P927" i="6" a="1"/>
  <c r="P927" i="6" s="1"/>
  <c r="P928" i="6" a="1"/>
  <c r="P928" i="6" s="1"/>
  <c r="P929" i="6" a="1"/>
  <c r="P929" i="6" s="1"/>
  <c r="P930" i="6" a="1"/>
  <c r="P930" i="6" s="1"/>
  <c r="P931" i="6" a="1"/>
  <c r="P931" i="6" s="1"/>
  <c r="P932" i="6" a="1"/>
  <c r="P932" i="6" s="1"/>
  <c r="P933" i="6" a="1"/>
  <c r="P933" i="6" s="1"/>
  <c r="P934" i="6" a="1"/>
  <c r="P934" i="6" s="1"/>
  <c r="P935" i="6" a="1"/>
  <c r="P935" i="6" s="1"/>
  <c r="P936" i="6" a="1"/>
  <c r="P936" i="6"/>
  <c r="P937" i="6" a="1"/>
  <c r="P937" i="6" s="1"/>
  <c r="P938" i="6" a="1"/>
  <c r="P938" i="6" s="1"/>
  <c r="P939" i="6" a="1"/>
  <c r="P939" i="6" s="1"/>
  <c r="P940" i="6" a="1"/>
  <c r="P940" i="6" s="1"/>
  <c r="P941" i="6" a="1"/>
  <c r="P941" i="6" s="1"/>
  <c r="P942" i="6" a="1"/>
  <c r="P942" i="6" s="1"/>
  <c r="P943" i="6" a="1"/>
  <c r="P943" i="6" s="1"/>
  <c r="P944" i="6" a="1"/>
  <c r="P944" i="6" s="1"/>
  <c r="P945" i="6" a="1"/>
  <c r="P945" i="6" s="1"/>
  <c r="P946" i="6" a="1"/>
  <c r="P946" i="6" s="1"/>
  <c r="P947" i="6" a="1"/>
  <c r="P947" i="6" s="1"/>
  <c r="P948" i="6" a="1"/>
  <c r="P948" i="6" s="1"/>
  <c r="P949" i="6" a="1"/>
  <c r="P949" i="6" s="1"/>
  <c r="P950" i="6" a="1"/>
  <c r="P950" i="6" s="1"/>
  <c r="P951" i="6" a="1"/>
  <c r="P951" i="6" s="1"/>
  <c r="P952" i="6" a="1"/>
  <c r="P952" i="6"/>
  <c r="P953" i="6" a="1"/>
  <c r="P953" i="6" s="1"/>
  <c r="P954" i="6" a="1"/>
  <c r="P954" i="6" s="1"/>
  <c r="P955" i="6" a="1"/>
  <c r="P955" i="6" s="1"/>
  <c r="P956" i="6" a="1"/>
  <c r="P956" i="6" s="1"/>
  <c r="P957" i="6" a="1"/>
  <c r="P957" i="6" s="1"/>
  <c r="P958" i="6" a="1"/>
  <c r="P958" i="6" s="1"/>
  <c r="P959" i="6" a="1"/>
  <c r="P959" i="6" s="1"/>
  <c r="P960" i="6" a="1"/>
  <c r="P960" i="6" s="1"/>
  <c r="P961" i="6" a="1"/>
  <c r="P961" i="6" s="1"/>
  <c r="P962" i="6" a="1"/>
  <c r="P962" i="6" s="1"/>
  <c r="P963" i="6" a="1"/>
  <c r="P963" i="6" s="1"/>
  <c r="P964" i="6" a="1"/>
  <c r="P964" i="6" s="1"/>
  <c r="P965" i="6" a="1"/>
  <c r="P965" i="6" s="1"/>
  <c r="P966" i="6" a="1"/>
  <c r="P966" i="6" s="1"/>
  <c r="P967" i="6" a="1"/>
  <c r="P967" i="6" s="1"/>
  <c r="P968" i="6" a="1"/>
  <c r="P968" i="6"/>
  <c r="P969" i="6" a="1"/>
  <c r="P969" i="6" s="1"/>
  <c r="P970" i="6" a="1"/>
  <c r="P970" i="6" s="1"/>
  <c r="P971" i="6" a="1"/>
  <c r="P971" i="6" s="1"/>
  <c r="P972" i="6" a="1"/>
  <c r="P972" i="6" s="1"/>
  <c r="P973" i="6" a="1"/>
  <c r="P973" i="6" s="1"/>
  <c r="P974" i="6" a="1"/>
  <c r="P974" i="6" s="1"/>
  <c r="P975" i="6" a="1"/>
  <c r="P975" i="6" s="1"/>
  <c r="P976" i="6" a="1"/>
  <c r="P976" i="6"/>
  <c r="P977" i="6" a="1"/>
  <c r="P977" i="6" s="1"/>
  <c r="P978" i="6" a="1"/>
  <c r="P978" i="6" s="1"/>
  <c r="P979" i="6" a="1"/>
  <c r="P979" i="6" s="1"/>
  <c r="P980" i="6" a="1"/>
  <c r="P980" i="6" s="1"/>
  <c r="P981" i="6" a="1"/>
  <c r="P981" i="6" s="1"/>
  <c r="P982" i="6" a="1"/>
  <c r="P982" i="6" s="1"/>
  <c r="P983" i="6" a="1"/>
  <c r="P983" i="6" s="1"/>
  <c r="P984" i="6" a="1"/>
  <c r="P984" i="6"/>
  <c r="P985" i="6" a="1"/>
  <c r="P985" i="6" s="1"/>
  <c r="P986" i="6" a="1"/>
  <c r="P986" i="6" s="1"/>
  <c r="P987" i="6" a="1"/>
  <c r="P987" i="6" s="1"/>
  <c r="P988" i="6" a="1"/>
  <c r="P988" i="6" s="1"/>
  <c r="P989" i="6" a="1"/>
  <c r="P989" i="6" s="1"/>
  <c r="P990" i="6" a="1"/>
  <c r="P990" i="6" s="1"/>
  <c r="P991" i="6" a="1"/>
  <c r="P991" i="6" s="1"/>
  <c r="P992" i="6" a="1"/>
  <c r="P992" i="6" s="1"/>
  <c r="P993" i="6" a="1"/>
  <c r="P993" i="6" s="1"/>
  <c r="P994" i="6" a="1"/>
  <c r="P994" i="6" s="1"/>
  <c r="P995" i="6" a="1"/>
  <c r="P995" i="6" s="1"/>
  <c r="P996" i="6" a="1"/>
  <c r="P996" i="6" s="1"/>
  <c r="P997" i="6" a="1"/>
  <c r="P997" i="6" s="1"/>
  <c r="P998" i="6" a="1"/>
  <c r="P998" i="6" s="1"/>
  <c r="P999" i="6" a="1"/>
  <c r="P999" i="6" s="1"/>
  <c r="P1000" i="6" a="1"/>
  <c r="P1000" i="6"/>
  <c r="P1001" i="6" a="1"/>
  <c r="P1001" i="6" s="1"/>
  <c r="P1002" i="6" a="1"/>
  <c r="P1002" i="6" s="1"/>
  <c r="P1003" i="6" a="1"/>
  <c r="P1003" i="6" s="1"/>
  <c r="P1004" i="6" a="1"/>
  <c r="P1004" i="6" s="1"/>
  <c r="P1005" i="6" a="1"/>
  <c r="P1005" i="6" s="1"/>
  <c r="P1006" i="6" a="1"/>
  <c r="P1006" i="6" s="1"/>
  <c r="P1007" i="6" a="1"/>
  <c r="P1007" i="6" s="1"/>
  <c r="P1008" i="6" a="1"/>
  <c r="P1008" i="6"/>
  <c r="P1009" i="6" a="1"/>
  <c r="P1009" i="6" s="1"/>
  <c r="P1010" i="6" a="1"/>
  <c r="P1010" i="6" s="1"/>
  <c r="P1011" i="6" a="1"/>
  <c r="P1011" i="6" s="1"/>
  <c r="P1012" i="6" a="1"/>
  <c r="P1012" i="6" s="1"/>
  <c r="P1013" i="6" a="1"/>
  <c r="P1013" i="6" s="1"/>
  <c r="P1014" i="6" a="1"/>
  <c r="P1014" i="6" s="1"/>
  <c r="P1015" i="6" a="1"/>
  <c r="P1015" i="6" s="1"/>
  <c r="P1016" i="6" a="1"/>
  <c r="P1016" i="6"/>
  <c r="P1017" i="6" a="1"/>
  <c r="P1017" i="6" s="1"/>
  <c r="P1018" i="6" a="1"/>
  <c r="P1018" i="6" s="1"/>
  <c r="P1019" i="6" a="1"/>
  <c r="P1019" i="6" s="1"/>
  <c r="P1020" i="6" a="1"/>
  <c r="P1020" i="6" s="1"/>
  <c r="P1021" i="6" a="1"/>
  <c r="P1021" i="6" s="1"/>
  <c r="P1022" i="6" a="1"/>
  <c r="P1022" i="6" s="1"/>
  <c r="P1023" i="6" a="1"/>
  <c r="P1023" i="6" s="1"/>
  <c r="P1024" i="6" a="1"/>
  <c r="P1024" i="6" s="1"/>
  <c r="P1025" i="6" a="1"/>
  <c r="P1025" i="6" s="1"/>
  <c r="P1026" i="6" a="1"/>
  <c r="P1026" i="6" s="1"/>
  <c r="P1027" i="6" a="1"/>
  <c r="P1027" i="6" s="1"/>
  <c r="P1028" i="6" a="1"/>
  <c r="P1028" i="6" s="1"/>
  <c r="P1029" i="6" a="1"/>
  <c r="P1029" i="6" s="1"/>
  <c r="P1030" i="6" a="1"/>
  <c r="P1030" i="6" s="1"/>
  <c r="P1031" i="6" a="1"/>
  <c r="P1031" i="6" s="1"/>
  <c r="P1032" i="6" a="1"/>
  <c r="P1032" i="6"/>
  <c r="P1033" i="6" a="1"/>
  <c r="P1033" i="6" s="1"/>
  <c r="P1034" i="6" a="1"/>
  <c r="P1034" i="6" s="1"/>
  <c r="P1035" i="6" a="1"/>
  <c r="P1035" i="6" s="1"/>
  <c r="P1036" i="6" a="1"/>
  <c r="P1036" i="6" s="1"/>
  <c r="P1037" i="6" a="1"/>
  <c r="P1037" i="6" s="1"/>
  <c r="P1038" i="6" a="1"/>
  <c r="P1038" i="6" s="1"/>
  <c r="P1039" i="6" a="1"/>
  <c r="P1039" i="6" s="1"/>
  <c r="P1040" i="6" a="1"/>
  <c r="P1040" i="6" s="1"/>
  <c r="P1041" i="6" a="1"/>
  <c r="P1041" i="6" s="1"/>
  <c r="P1042" i="6" a="1"/>
  <c r="P1042" i="6" s="1"/>
  <c r="P1043" i="6" a="1"/>
  <c r="P1043" i="6" s="1"/>
  <c r="P1044" i="6" a="1"/>
  <c r="P1044" i="6" s="1"/>
  <c r="P1045" i="6" a="1"/>
  <c r="P1045" i="6" s="1"/>
  <c r="P1046" i="6" a="1"/>
  <c r="P1046" i="6" s="1"/>
  <c r="P1047" i="6" a="1"/>
  <c r="P1047" i="6" s="1"/>
  <c r="P1048" i="6" a="1"/>
  <c r="P1048" i="6"/>
  <c r="P1049" i="6" a="1"/>
  <c r="P1049" i="6" s="1"/>
  <c r="P1050" i="6" a="1"/>
  <c r="P1050" i="6" s="1"/>
  <c r="P1051" i="6" a="1"/>
  <c r="P1051" i="6" s="1"/>
  <c r="P1052" i="6" a="1"/>
  <c r="P1052" i="6" s="1"/>
  <c r="P1053" i="6" a="1"/>
  <c r="P1053" i="6" s="1"/>
  <c r="P1054" i="6" a="1"/>
  <c r="P1054" i="6" s="1"/>
  <c r="P1055" i="6" a="1"/>
  <c r="P1055" i="6" s="1"/>
  <c r="P1056" i="6" a="1"/>
  <c r="P1056" i="6" s="1"/>
  <c r="P1057" i="6" a="1"/>
  <c r="P1057" i="6" s="1"/>
  <c r="P1058" i="6" a="1"/>
  <c r="P1058" i="6" s="1"/>
  <c r="P1059" i="6" a="1"/>
  <c r="P1059" i="6" s="1"/>
  <c r="P1060" i="6" a="1"/>
  <c r="P1060" i="6" s="1"/>
  <c r="P1061" i="6" a="1"/>
  <c r="P1061" i="6" s="1"/>
  <c r="P1062" i="6" a="1"/>
  <c r="P1062" i="6" s="1"/>
  <c r="P1063" i="6" a="1"/>
  <c r="P1063" i="6" s="1"/>
  <c r="P1064" i="6" a="1"/>
  <c r="P1064" i="6"/>
  <c r="P1065" i="6" a="1"/>
  <c r="P1065" i="6" s="1"/>
  <c r="P1066" i="6" a="1"/>
  <c r="P1066" i="6" s="1"/>
  <c r="P1067" i="6" a="1"/>
  <c r="P1067" i="6" s="1"/>
  <c r="P1068" i="6" a="1"/>
  <c r="P1068" i="6" s="1"/>
  <c r="P1069" i="6" a="1"/>
  <c r="P1069" i="6" s="1"/>
  <c r="P1070" i="6" a="1"/>
  <c r="P1070" i="6" s="1"/>
  <c r="P1071" i="6" a="1"/>
  <c r="P1071" i="6" s="1"/>
  <c r="P1072" i="6" a="1"/>
  <c r="P1072" i="6" s="1"/>
  <c r="P1073" i="6" a="1"/>
  <c r="P1073" i="6" s="1"/>
  <c r="P1074" i="6" a="1"/>
  <c r="P1074" i="6" s="1"/>
  <c r="P1075" i="6" a="1"/>
  <c r="P1075" i="6" s="1"/>
  <c r="P1076" i="6" a="1"/>
  <c r="P1076" i="6" s="1"/>
  <c r="P1077" i="6" a="1"/>
  <c r="P1077" i="6" s="1"/>
  <c r="P1078" i="6" a="1"/>
  <c r="P1078" i="6" s="1"/>
  <c r="P1079" i="6" a="1"/>
  <c r="P1079" i="6" s="1"/>
  <c r="P1080" i="6" a="1"/>
  <c r="P1080" i="6"/>
  <c r="P1081" i="6" a="1"/>
  <c r="P1081" i="6" s="1"/>
  <c r="P1082" i="6" a="1"/>
  <c r="P1082" i="6" s="1"/>
  <c r="P1083" i="6" a="1"/>
  <c r="P1083" i="6" s="1"/>
  <c r="P1084" i="6" a="1"/>
  <c r="P1084" i="6" s="1"/>
  <c r="P1085" i="6" a="1"/>
  <c r="P1085" i="6" s="1"/>
  <c r="P1086" i="6" a="1"/>
  <c r="P1086" i="6" s="1"/>
  <c r="P1087" i="6" a="1"/>
  <c r="P1087" i="6" s="1"/>
  <c r="P1088" i="6" a="1"/>
  <c r="P1088" i="6" s="1"/>
  <c r="P1089" i="6" a="1"/>
  <c r="P1089" i="6" s="1"/>
  <c r="P1090" i="6" a="1"/>
  <c r="P1090" i="6" s="1"/>
  <c r="P1091" i="6" a="1"/>
  <c r="P1091" i="6" s="1"/>
  <c r="P1092" i="6" a="1"/>
  <c r="P1092" i="6" s="1"/>
  <c r="P1093" i="6" a="1"/>
  <c r="P1093" i="6" s="1"/>
  <c r="P1094" i="6" a="1"/>
  <c r="P1094" i="6" s="1"/>
  <c r="P1095" i="6" a="1"/>
  <c r="P1095" i="6" s="1"/>
  <c r="P1096" i="6" a="1"/>
  <c r="P1096" i="6"/>
  <c r="P1097" i="6" a="1"/>
  <c r="P1097" i="6" s="1"/>
  <c r="P1098" i="6" a="1"/>
  <c r="P1098" i="6" s="1"/>
  <c r="P1099" i="6" a="1"/>
  <c r="P1099" i="6" s="1"/>
  <c r="P1100" i="6" a="1"/>
  <c r="P1100" i="6" s="1"/>
  <c r="P1101" i="6" a="1"/>
  <c r="P1101" i="6" s="1"/>
  <c r="P1102" i="6" a="1"/>
  <c r="P1102" i="6" s="1"/>
  <c r="P1103" i="6" a="1"/>
  <c r="P1103" i="6" s="1"/>
  <c r="P1104" i="6" a="1"/>
  <c r="P1104" i="6" s="1"/>
  <c r="P1105" i="6" a="1"/>
  <c r="P1105" i="6" s="1"/>
  <c r="P1106" i="6" a="1"/>
  <c r="P1106" i="6" s="1"/>
  <c r="P1107" i="6" a="1"/>
  <c r="P1107" i="6" s="1"/>
  <c r="P1108" i="6" a="1"/>
  <c r="P1108" i="6" s="1"/>
  <c r="P1109" i="6" a="1"/>
  <c r="P1109" i="6" s="1"/>
  <c r="P1110" i="6" a="1"/>
  <c r="P1110" i="6" s="1"/>
  <c r="P1111" i="6" a="1"/>
  <c r="P1111" i="6" s="1"/>
  <c r="P1112" i="6" a="1"/>
  <c r="P1112" i="6"/>
  <c r="P1113" i="6" a="1"/>
  <c r="P1113" i="6" s="1"/>
  <c r="P1114" i="6" a="1"/>
  <c r="P1114" i="6" s="1"/>
  <c r="P1115" i="6" a="1"/>
  <c r="P1115" i="6" s="1"/>
  <c r="P1116" i="6" a="1"/>
  <c r="P1116" i="6" s="1"/>
  <c r="P1117" i="6" a="1"/>
  <c r="P1117" i="6" s="1"/>
  <c r="P1118" i="6" a="1"/>
  <c r="P1118" i="6" s="1"/>
  <c r="P1119" i="6" a="1"/>
  <c r="P1119" i="6" s="1"/>
  <c r="P1120" i="6" a="1"/>
  <c r="P1120" i="6" s="1"/>
  <c r="P1121" i="6" a="1"/>
  <c r="P1121" i="6" s="1"/>
  <c r="P1122" i="6" a="1"/>
  <c r="P1122" i="6" s="1"/>
  <c r="P1123" i="6" a="1"/>
  <c r="P1123" i="6" s="1"/>
  <c r="P1124" i="6" a="1"/>
  <c r="P1124" i="6" s="1"/>
  <c r="P1125" i="6" a="1"/>
  <c r="P1125" i="6" s="1"/>
  <c r="P1126" i="6" a="1"/>
  <c r="P1126" i="6" s="1"/>
  <c r="P1127" i="6" a="1"/>
  <c r="P1127" i="6" s="1"/>
  <c r="P1128" i="6" a="1"/>
  <c r="P1128" i="6"/>
  <c r="P1129" i="6" a="1"/>
  <c r="P1129" i="6" s="1"/>
  <c r="P1130" i="6" a="1"/>
  <c r="P1130" i="6" s="1"/>
  <c r="P1131" i="6" a="1"/>
  <c r="P1131" i="6" s="1"/>
  <c r="P1132" i="6" a="1"/>
  <c r="P1132" i="6" s="1"/>
  <c r="P1133" i="6" a="1"/>
  <c r="P1133" i="6" s="1"/>
  <c r="P1134" i="6" a="1"/>
  <c r="P1134" i="6" s="1"/>
  <c r="P1135" i="6" a="1"/>
  <c r="P1135" i="6" s="1"/>
  <c r="P1136" i="6" a="1"/>
  <c r="P1136" i="6" s="1"/>
  <c r="P1137" i="6" a="1"/>
  <c r="P1137" i="6" s="1"/>
  <c r="P1138" i="6" a="1"/>
  <c r="P1138" i="6" s="1"/>
  <c r="P1139" i="6" a="1"/>
  <c r="P1139" i="6" s="1"/>
  <c r="P1140" i="6" a="1"/>
  <c r="P1140" i="6" s="1"/>
  <c r="P1141" i="6" a="1"/>
  <c r="P1141" i="6" s="1"/>
  <c r="P1142" i="6" a="1"/>
  <c r="P1142" i="6" s="1"/>
  <c r="P1143" i="6" a="1"/>
  <c r="P1143" i="6" s="1"/>
  <c r="P1144" i="6" a="1"/>
  <c r="P1144" i="6"/>
  <c r="P1145" i="6" a="1"/>
  <c r="P1145" i="6" s="1"/>
  <c r="P1146" i="6" a="1"/>
  <c r="P1146" i="6" s="1"/>
  <c r="P1147" i="6" a="1"/>
  <c r="P1147" i="6" s="1"/>
  <c r="P1148" i="6" a="1"/>
  <c r="P1148" i="6" s="1"/>
  <c r="P1149" i="6" a="1"/>
  <c r="P1149" i="6" s="1"/>
  <c r="P1150" i="6" a="1"/>
  <c r="P1150" i="6" s="1"/>
  <c r="P1151" i="6" a="1"/>
  <c r="P1151" i="6" s="1"/>
  <c r="P1152" i="6" a="1"/>
  <c r="P1152" i="6" s="1"/>
  <c r="P1153" i="6" a="1"/>
  <c r="P1153" i="6" s="1"/>
  <c r="P1154" i="6" a="1"/>
  <c r="P1154" i="6" s="1"/>
  <c r="P1155" i="6" a="1"/>
  <c r="P1155" i="6" s="1"/>
  <c r="P1156" i="6" a="1"/>
  <c r="P1156" i="6" s="1"/>
  <c r="P1157" i="6" a="1"/>
  <c r="P1157" i="6" s="1"/>
  <c r="P1158" i="6" a="1"/>
  <c r="P1158" i="6" s="1"/>
  <c r="P1159" i="6" a="1"/>
  <c r="P1159" i="6" s="1"/>
  <c r="P1160" i="6" a="1"/>
  <c r="P1160" i="6"/>
  <c r="P1161" i="6" a="1"/>
  <c r="P1161" i="6" s="1"/>
  <c r="P1162" i="6" a="1"/>
  <c r="P1162" i="6" s="1"/>
  <c r="P1163" i="6" a="1"/>
  <c r="P1163" i="6" s="1"/>
  <c r="P1164" i="6" a="1"/>
  <c r="P1164" i="6" s="1"/>
  <c r="P1165" i="6" a="1"/>
  <c r="P1165" i="6" s="1"/>
  <c r="P1166" i="6" a="1"/>
  <c r="P1166" i="6" s="1"/>
  <c r="P1167" i="6" a="1"/>
  <c r="P1167" i="6" s="1"/>
  <c r="P1168" i="6" a="1"/>
  <c r="P1168" i="6" s="1"/>
  <c r="P1169" i="6" a="1"/>
  <c r="P1169" i="6" s="1"/>
  <c r="P1170" i="6" a="1"/>
  <c r="P1170" i="6" s="1"/>
  <c r="P1171" i="6" a="1"/>
  <c r="P1171" i="6" s="1"/>
  <c r="P1172" i="6" a="1"/>
  <c r="P1172" i="6" s="1"/>
  <c r="P1173" i="6" a="1"/>
  <c r="P1173" i="6" s="1"/>
  <c r="P1174" i="6" a="1"/>
  <c r="P1174" i="6" s="1"/>
  <c r="P1175" i="6" a="1"/>
  <c r="P1175" i="6" s="1"/>
  <c r="P1176" i="6" a="1"/>
  <c r="P1176" i="6"/>
  <c r="P1177" i="6" a="1"/>
  <c r="P1177" i="6" s="1"/>
  <c r="P1178" i="6" a="1"/>
  <c r="P1178" i="6" s="1"/>
  <c r="P1179" i="6" a="1"/>
  <c r="P1179" i="6" s="1"/>
  <c r="P1180" i="6" a="1"/>
  <c r="P1180" i="6" s="1"/>
  <c r="P1181" i="6" a="1"/>
  <c r="P1181" i="6" s="1"/>
  <c r="P1182" i="6" a="1"/>
  <c r="P1182" i="6" s="1"/>
  <c r="P1183" i="6" a="1"/>
  <c r="P1183" i="6" s="1"/>
  <c r="P1184" i="6" a="1"/>
  <c r="P1184" i="6" s="1"/>
  <c r="P1185" i="6" a="1"/>
  <c r="P1185" i="6" s="1"/>
  <c r="P1186" i="6" a="1"/>
  <c r="P1186" i="6" s="1"/>
  <c r="P1187" i="6" a="1"/>
  <c r="P1187" i="6" s="1"/>
  <c r="P1188" i="6" a="1"/>
  <c r="P1188" i="6" s="1"/>
  <c r="P1189" i="6" a="1"/>
  <c r="P1189" i="6" s="1"/>
  <c r="P1190" i="6" a="1"/>
  <c r="P1190" i="6" s="1"/>
  <c r="P1191" i="6" a="1"/>
  <c r="P1191" i="6" s="1"/>
  <c r="P1192" i="6" a="1"/>
  <c r="P1192" i="6"/>
  <c r="P1193" i="6" a="1"/>
  <c r="P1193" i="6" s="1"/>
  <c r="P1194" i="6" a="1"/>
  <c r="P1194" i="6" s="1"/>
  <c r="P1195" i="6" a="1"/>
  <c r="P1195" i="6" s="1"/>
  <c r="P1196" i="6" a="1"/>
  <c r="P1196" i="6" s="1"/>
  <c r="P1197" i="6" a="1"/>
  <c r="P1197" i="6" s="1"/>
  <c r="P1198" i="6" a="1"/>
  <c r="P1198" i="6" s="1"/>
  <c r="P1199" i="6" a="1"/>
  <c r="P1199" i="6" s="1"/>
  <c r="P1200" i="6" a="1"/>
  <c r="P1200" i="6" s="1"/>
  <c r="P1201" i="6" a="1"/>
  <c r="P1201" i="6" s="1"/>
  <c r="P1202" i="6" a="1"/>
  <c r="P1202" i="6" s="1"/>
  <c r="P1203" i="6" a="1"/>
  <c r="P1203" i="6" s="1"/>
  <c r="P1204" i="6" a="1"/>
  <c r="P1204" i="6" s="1"/>
  <c r="P1205" i="6" a="1"/>
  <c r="P1205" i="6" s="1"/>
  <c r="P1206" i="6" a="1"/>
  <c r="P1206" i="6" s="1"/>
  <c r="P1207" i="6" a="1"/>
  <c r="P1207" i="6" s="1"/>
  <c r="P1208" i="6" a="1"/>
  <c r="P1208" i="6"/>
  <c r="P1209" i="6" a="1"/>
  <c r="P1209" i="6" s="1"/>
  <c r="P1210" i="6" a="1"/>
  <c r="P1210" i="6" s="1"/>
  <c r="P1211" i="6" a="1"/>
  <c r="P1211" i="6" s="1"/>
  <c r="P1212" i="6" a="1"/>
  <c r="P1212" i="6" s="1"/>
  <c r="P1213" i="6" a="1"/>
  <c r="P1213" i="6"/>
  <c r="P1214" i="6" a="1"/>
  <c r="P1214" i="6" s="1"/>
  <c r="P1215" i="6" a="1"/>
  <c r="P1215" i="6" s="1"/>
  <c r="P1216" i="6" a="1"/>
  <c r="P1216" i="6" s="1"/>
  <c r="P1217" i="6" a="1"/>
  <c r="P1217" i="6" s="1"/>
  <c r="P1218" i="6" a="1"/>
  <c r="P1218" i="6" s="1"/>
  <c r="P1219" i="6" a="1"/>
  <c r="P1219" i="6" s="1"/>
  <c r="P1220" i="6" a="1"/>
  <c r="P1220" i="6" s="1"/>
  <c r="P1221" i="6" a="1"/>
  <c r="P1221" i="6" s="1"/>
  <c r="P1222" i="6" a="1"/>
  <c r="P1222" i="6" s="1"/>
  <c r="P1223" i="6" a="1"/>
  <c r="P1223" i="6" s="1"/>
  <c r="P1224" i="6" a="1"/>
  <c r="P1224" i="6" s="1"/>
  <c r="P1225" i="6" a="1"/>
  <c r="P1225" i="6" s="1"/>
  <c r="P1226" i="6" a="1"/>
  <c r="P1226" i="6" s="1"/>
  <c r="P1227" i="6" a="1"/>
  <c r="P1227" i="6" s="1"/>
  <c r="P1228" i="6" a="1"/>
  <c r="P1228" i="6" s="1"/>
  <c r="P1229" i="6" a="1"/>
  <c r="P1229" i="6" s="1"/>
  <c r="P1230" i="6" a="1"/>
  <c r="P1230" i="6" s="1"/>
  <c r="P1231" i="6" a="1"/>
  <c r="P1231" i="6" s="1"/>
  <c r="P1232" i="6" a="1"/>
  <c r="P1232" i="6"/>
  <c r="P1233" i="6" a="1"/>
  <c r="P1233" i="6" s="1"/>
  <c r="P1234" i="6" a="1"/>
  <c r="P1234" i="6" s="1"/>
  <c r="P1235" i="6" a="1"/>
  <c r="P1235" i="6" s="1"/>
  <c r="P1236" i="6" a="1"/>
  <c r="P1236" i="6" s="1"/>
  <c r="P1237" i="6" a="1"/>
  <c r="P1237" i="6" s="1"/>
  <c r="P1238" i="6" a="1"/>
  <c r="P1238" i="6" s="1"/>
  <c r="P1239" i="6" a="1"/>
  <c r="P1239" i="6" s="1"/>
  <c r="P1240" i="6" a="1"/>
  <c r="P1240" i="6" s="1"/>
  <c r="P1241" i="6" a="1"/>
  <c r="P1241" i="6" s="1"/>
  <c r="P1242" i="6" a="1"/>
  <c r="P1242" i="6" s="1"/>
  <c r="P1243" i="6" a="1"/>
  <c r="P1243" i="6" s="1"/>
  <c r="P1244" i="6" a="1"/>
  <c r="P1244" i="6" s="1"/>
  <c r="P1245" i="6" a="1"/>
  <c r="P1245" i="6" s="1"/>
  <c r="P1246" i="6" a="1"/>
  <c r="P1246" i="6" s="1"/>
  <c r="P1247" i="6" a="1"/>
  <c r="P1247" i="6" s="1"/>
  <c r="P1248" i="6" a="1"/>
  <c r="P1248" i="6" s="1"/>
  <c r="P1249" i="6" a="1"/>
  <c r="P1249" i="6" s="1"/>
  <c r="P1250" i="6" a="1"/>
  <c r="P1250" i="6" s="1"/>
  <c r="P1251" i="6" a="1"/>
  <c r="P1251" i="6" s="1"/>
  <c r="P1252" i="6" a="1"/>
  <c r="P1252" i="6" s="1"/>
  <c r="P1253" i="6" a="1"/>
  <c r="P1253" i="6" s="1"/>
  <c r="P1254" i="6" a="1"/>
  <c r="P1254" i="6" s="1"/>
  <c r="P1255" i="6" a="1"/>
  <c r="P1255" i="6" s="1"/>
  <c r="P1256" i="6" a="1"/>
  <c r="P1256" i="6"/>
  <c r="P1257" i="6" a="1"/>
  <c r="P1257" i="6" s="1"/>
  <c r="P1258" i="6" a="1"/>
  <c r="P1258" i="6" s="1"/>
  <c r="P1259" i="6" a="1"/>
  <c r="P1259" i="6" s="1"/>
  <c r="P1260" i="6" a="1"/>
  <c r="P1260" i="6" s="1"/>
  <c r="P1261" i="6" a="1"/>
  <c r="P1261" i="6" s="1"/>
  <c r="P1262" i="6" a="1"/>
  <c r="P1262" i="6" s="1"/>
  <c r="P1263" i="6" a="1"/>
  <c r="P1263" i="6" s="1"/>
  <c r="P1264" i="6" a="1"/>
  <c r="P1264" i="6" s="1"/>
  <c r="P1265" i="6" a="1"/>
  <c r="P1265" i="6" s="1"/>
  <c r="P1266" i="6" a="1"/>
  <c r="P1266" i="6" s="1"/>
  <c r="P1267" i="6" a="1"/>
  <c r="P1267" i="6" s="1"/>
  <c r="P1268" i="6" a="1"/>
  <c r="P1268" i="6" s="1"/>
  <c r="P1269" i="6" a="1"/>
  <c r="P1269" i="6" s="1"/>
  <c r="P1270" i="6" a="1"/>
  <c r="P1270" i="6" s="1"/>
  <c r="P1271" i="6" a="1"/>
  <c r="P1271" i="6" s="1"/>
  <c r="P1272" i="6" a="1"/>
  <c r="P1272" i="6" s="1"/>
  <c r="P1273" i="6" a="1"/>
  <c r="P1273" i="6" s="1"/>
  <c r="P1274" i="6" a="1"/>
  <c r="P1274" i="6" s="1"/>
  <c r="P1275" i="6" a="1"/>
  <c r="P1275" i="6" s="1"/>
  <c r="P1276" i="6" a="1"/>
  <c r="P1276" i="6" s="1"/>
  <c r="P1277" i="6" a="1"/>
  <c r="P1277" i="6" s="1"/>
  <c r="P1278" i="6" a="1"/>
  <c r="P1278" i="6" s="1"/>
  <c r="P1279" i="6" a="1"/>
  <c r="P1279" i="6" s="1"/>
  <c r="P1280" i="6" a="1"/>
  <c r="P1280" i="6" s="1"/>
  <c r="P1281" i="6" a="1"/>
  <c r="P1281" i="6" s="1"/>
  <c r="P1282" i="6" a="1"/>
  <c r="P1282" i="6" s="1"/>
  <c r="P1283" i="6" a="1"/>
  <c r="P1283" i="6" s="1"/>
  <c r="P1284" i="6" a="1"/>
  <c r="P1284" i="6" s="1"/>
  <c r="P1285" i="6" a="1"/>
  <c r="P1285" i="6" s="1"/>
  <c r="P1286" i="6" a="1"/>
  <c r="P1286" i="6" s="1"/>
  <c r="P1287" i="6" a="1"/>
  <c r="P1287" i="6" s="1"/>
  <c r="P1288" i="6" a="1"/>
  <c r="P1288" i="6" s="1"/>
  <c r="P1289" i="6" a="1"/>
  <c r="P1289" i="6" s="1"/>
  <c r="P1290" i="6" a="1"/>
  <c r="P1290" i="6" s="1"/>
  <c r="P1291" i="6" a="1"/>
  <c r="P1291" i="6" s="1"/>
  <c r="P1292" i="6" a="1"/>
  <c r="P1292" i="6" s="1"/>
  <c r="P1293" i="6" a="1"/>
  <c r="P1293" i="6" s="1"/>
  <c r="P1294" i="6" a="1"/>
  <c r="P1294" i="6" s="1"/>
  <c r="P1295" i="6" a="1"/>
  <c r="P1295" i="6" s="1"/>
  <c r="P1296" i="6" a="1"/>
  <c r="P1296" i="6" s="1"/>
  <c r="P1297" i="6" a="1"/>
  <c r="P1297" i="6" s="1"/>
  <c r="P1298" i="6" a="1"/>
  <c r="P1298" i="6" s="1"/>
  <c r="P1299" i="6" a="1"/>
  <c r="P1299" i="6" s="1"/>
  <c r="P1300" i="6" a="1"/>
  <c r="P1300" i="6" s="1"/>
  <c r="P1301" i="6" a="1"/>
  <c r="P1301" i="6" s="1"/>
  <c r="P1302" i="6" a="1"/>
  <c r="P1302" i="6" s="1"/>
  <c r="P1303" i="6" a="1"/>
  <c r="P1303" i="6" s="1"/>
  <c r="P1304" i="6" a="1"/>
  <c r="P1304" i="6" s="1"/>
  <c r="P1305" i="6" a="1"/>
  <c r="P1305" i="6" s="1"/>
  <c r="P1306" i="6" a="1"/>
  <c r="P1306" i="6" s="1"/>
  <c r="P1307" i="6" a="1"/>
  <c r="P1307" i="6" s="1"/>
  <c r="P1308" i="6" a="1"/>
  <c r="P1308" i="6" s="1"/>
  <c r="P1309" i="6" a="1"/>
  <c r="P1309" i="6" s="1"/>
  <c r="P1310" i="6" a="1"/>
  <c r="P1310" i="6" s="1"/>
  <c r="P1311" i="6" a="1"/>
  <c r="P1311" i="6" s="1"/>
  <c r="P1312" i="6" a="1"/>
  <c r="P1312" i="6" s="1"/>
  <c r="P1313" i="6" a="1"/>
  <c r="P1313" i="6" s="1"/>
  <c r="P1314" i="6" a="1"/>
  <c r="P1314" i="6" s="1"/>
  <c r="P1315" i="6" a="1"/>
  <c r="P1315" i="6" s="1"/>
  <c r="P1316" i="6" a="1"/>
  <c r="P1316" i="6" s="1"/>
  <c r="P1317" i="6" a="1"/>
  <c r="P1317" i="6" s="1"/>
  <c r="P1318" i="6" a="1"/>
  <c r="P1318" i="6" s="1"/>
  <c r="P1319" i="6" a="1"/>
  <c r="P1319" i="6" s="1"/>
  <c r="P1320" i="6" a="1"/>
  <c r="P1320" i="6" s="1"/>
  <c r="P1321" i="6" a="1"/>
  <c r="P1321" i="6" s="1"/>
  <c r="P1322" i="6" a="1"/>
  <c r="P1322" i="6" s="1"/>
  <c r="P1323" i="6" a="1"/>
  <c r="P1323" i="6" s="1"/>
  <c r="P1324" i="6" a="1"/>
  <c r="P1324" i="6" s="1"/>
  <c r="P1325" i="6" a="1"/>
  <c r="P1325" i="6" s="1"/>
  <c r="P1326" i="6" a="1"/>
  <c r="P1326" i="6" s="1"/>
  <c r="P1327" i="6" a="1"/>
  <c r="P1327" i="6" s="1"/>
  <c r="P1328" i="6" a="1"/>
  <c r="P1328" i="6" s="1"/>
  <c r="P1329" i="6" a="1"/>
  <c r="P1329" i="6" s="1"/>
  <c r="P1330" i="6" a="1"/>
  <c r="P1330" i="6"/>
  <c r="P1331" i="6" a="1"/>
  <c r="P1331" i="6" s="1"/>
  <c r="P1332" i="6" a="1"/>
  <c r="P1332" i="6" s="1"/>
  <c r="P1333" i="6" a="1"/>
  <c r="P1333" i="6" s="1"/>
  <c r="P1334" i="6" a="1"/>
  <c r="P1334" i="6" s="1"/>
  <c r="P1335" i="6" a="1"/>
  <c r="P1335" i="6" s="1"/>
  <c r="P1336" i="6" a="1"/>
  <c r="P1336" i="6" s="1"/>
  <c r="P1337" i="6" a="1"/>
  <c r="P1337" i="6" s="1"/>
  <c r="P1338" i="6" a="1"/>
  <c r="P1338" i="6" s="1"/>
  <c r="P1339" i="6" a="1"/>
  <c r="P1339" i="6" s="1"/>
  <c r="P1340" i="6" a="1"/>
  <c r="P1340" i="6" s="1"/>
  <c r="P1341" i="6" a="1"/>
  <c r="P1341" i="6" s="1"/>
  <c r="P1342" i="6" a="1"/>
  <c r="P1342" i="6" s="1"/>
  <c r="P1343" i="6" a="1"/>
  <c r="P1343" i="6" s="1"/>
  <c r="P1344" i="6" a="1"/>
  <c r="P1344" i="6" s="1"/>
  <c r="P1345" i="6" a="1"/>
  <c r="P1345" i="6" s="1"/>
  <c r="P1346" i="6" a="1"/>
  <c r="P1346" i="6" s="1"/>
  <c r="P1347" i="6" a="1"/>
  <c r="P1347" i="6" s="1"/>
  <c r="P1348" i="6" a="1"/>
  <c r="P1348" i="6" s="1"/>
  <c r="P1349" i="6" a="1"/>
  <c r="P1349" i="6" s="1"/>
  <c r="P1350" i="6" a="1"/>
  <c r="P1350" i="6" s="1"/>
  <c r="P1351" i="6" a="1"/>
  <c r="P1351" i="6" s="1"/>
  <c r="P1352" i="6" a="1"/>
  <c r="P1352" i="6" s="1"/>
  <c r="P1353" i="6" a="1"/>
  <c r="P1353" i="6" s="1"/>
  <c r="P1354" i="6" a="1"/>
  <c r="P1354" i="6" s="1"/>
  <c r="P1355" i="6" a="1"/>
  <c r="P1355" i="6" s="1"/>
  <c r="P1356" i="6" a="1"/>
  <c r="P1356" i="6" s="1"/>
  <c r="P1357" i="6" a="1"/>
  <c r="P1357" i="6" s="1"/>
  <c r="P1358" i="6" a="1"/>
  <c r="P1358" i="6" s="1"/>
  <c r="P1359" i="6" a="1"/>
  <c r="P1359" i="6" s="1"/>
  <c r="P1360" i="6" a="1"/>
  <c r="P1360" i="6" s="1"/>
  <c r="P1361" i="6" a="1"/>
  <c r="P1361" i="6" s="1"/>
  <c r="P1362" i="6" a="1"/>
  <c r="P1362" i="6" s="1"/>
  <c r="P1363" i="6" a="1"/>
  <c r="P1363" i="6" s="1"/>
  <c r="P1364" i="6" a="1"/>
  <c r="P1364" i="6" s="1"/>
  <c r="P1365" i="6" a="1"/>
  <c r="P1365" i="6" s="1"/>
  <c r="P1366" i="6" a="1"/>
  <c r="P1366" i="6" s="1"/>
  <c r="P1367" i="6" a="1"/>
  <c r="P1367" i="6" s="1"/>
  <c r="P1368" i="6" a="1"/>
  <c r="P1368" i="6" s="1"/>
  <c r="P1369" i="6" a="1"/>
  <c r="P1369" i="6" s="1"/>
  <c r="P1370" i="6" a="1"/>
  <c r="P1370" i="6"/>
  <c r="P1371" i="6" a="1"/>
  <c r="P1371" i="6" s="1"/>
  <c r="P1372" i="6" a="1"/>
  <c r="P1372" i="6" s="1"/>
  <c r="P1373" i="6" a="1"/>
  <c r="P1373" i="6" s="1"/>
  <c r="P1374" i="6" a="1"/>
  <c r="P1374" i="6" s="1"/>
  <c r="P1375" i="6" a="1"/>
  <c r="P1375" i="6" s="1"/>
  <c r="P1376" i="6" a="1"/>
  <c r="P1376" i="6" s="1"/>
  <c r="P1377" i="6" a="1"/>
  <c r="P1377" i="6" s="1"/>
  <c r="P1378" i="6" a="1"/>
  <c r="P1378" i="6" s="1"/>
  <c r="P1379" i="6" a="1"/>
  <c r="P1379" i="6" s="1"/>
  <c r="P1380" i="6" a="1"/>
  <c r="P1380" i="6" s="1"/>
  <c r="P1381" i="6" a="1"/>
  <c r="P1381" i="6" s="1"/>
  <c r="P1382" i="6" a="1"/>
  <c r="P1382" i="6" s="1"/>
  <c r="P1383" i="6" a="1"/>
  <c r="P1383" i="6" s="1"/>
  <c r="P1384" i="6" a="1"/>
  <c r="P1384" i="6" s="1"/>
  <c r="P1385" i="6" a="1"/>
  <c r="P1385" i="6" s="1"/>
  <c r="P1386" i="6" a="1"/>
  <c r="P1386" i="6" s="1"/>
  <c r="P1387" i="6" a="1"/>
  <c r="P1387" i="6" s="1"/>
  <c r="P1388" i="6" a="1"/>
  <c r="P1388" i="6" s="1"/>
  <c r="P1389" i="6" a="1"/>
  <c r="P1389" i="6" s="1"/>
  <c r="P1390" i="6" a="1"/>
  <c r="P1390" i="6" s="1"/>
  <c r="P1391" i="6" a="1"/>
  <c r="P1391" i="6" s="1"/>
  <c r="P1392" i="6" a="1"/>
  <c r="P1392" i="6" s="1"/>
  <c r="P1393" i="6" a="1"/>
  <c r="P1393" i="6" s="1"/>
  <c r="P1394" i="6" a="1"/>
  <c r="P1394" i="6" s="1"/>
  <c r="P1395" i="6" a="1"/>
  <c r="P1395" i="6" s="1"/>
  <c r="P1396" i="6" a="1"/>
  <c r="P1396" i="6" s="1"/>
  <c r="P1397" i="6" a="1"/>
  <c r="P1397" i="6" s="1"/>
  <c r="P1398" i="6" a="1"/>
  <c r="P1398" i="6" s="1"/>
  <c r="P1399" i="6" a="1"/>
  <c r="P1399" i="6" s="1"/>
  <c r="P1400" i="6" a="1"/>
  <c r="P1400" i="6" s="1"/>
  <c r="P1401" i="6" a="1"/>
  <c r="P1401" i="6" s="1"/>
  <c r="P1402" i="6" a="1"/>
  <c r="P1402" i="6"/>
  <c r="P1403" i="6" a="1"/>
  <c r="P1403" i="6" s="1"/>
  <c r="P1404" i="6" a="1"/>
  <c r="P1404" i="6" s="1"/>
  <c r="P1405" i="6" a="1"/>
  <c r="P1405" i="6" s="1"/>
  <c r="P1406" i="6" a="1"/>
  <c r="P1406" i="6" s="1"/>
  <c r="P1407" i="6" a="1"/>
  <c r="P1407" i="6" s="1"/>
  <c r="P1408" i="6" a="1"/>
  <c r="P1408" i="6" s="1"/>
  <c r="P1409" i="6" a="1"/>
  <c r="P1409" i="6" s="1"/>
  <c r="P1410" i="6" a="1"/>
  <c r="P1410" i="6" s="1"/>
  <c r="P1411" i="6" a="1"/>
  <c r="P1411" i="6" s="1"/>
  <c r="P1412" i="6" a="1"/>
  <c r="P1412" i="6" s="1"/>
  <c r="P1413" i="6" a="1"/>
  <c r="P1413" i="6" s="1"/>
  <c r="P1414" i="6" a="1"/>
  <c r="P1414" i="6" s="1"/>
  <c r="P1415" i="6" a="1"/>
  <c r="P1415" i="6" s="1"/>
  <c r="P1416" i="6" a="1"/>
  <c r="P1416" i="6" s="1"/>
  <c r="P1417" i="6" a="1"/>
  <c r="P1417" i="6" s="1"/>
  <c r="P1418" i="6" a="1"/>
  <c r="P1418" i="6" s="1"/>
  <c r="P1419" i="6" a="1"/>
  <c r="P1419" i="6" s="1"/>
  <c r="P1420" i="6" a="1"/>
  <c r="P1420" i="6" s="1"/>
  <c r="P1421" i="6" a="1"/>
  <c r="P1421" i="6" s="1"/>
  <c r="P1422" i="6" a="1"/>
  <c r="P1422" i="6" s="1"/>
  <c r="P1423" i="6" a="1"/>
  <c r="P1423" i="6" s="1"/>
  <c r="P1424" i="6" a="1"/>
  <c r="P1424" i="6" s="1"/>
  <c r="P1425" i="6" a="1"/>
  <c r="P1425" i="6" s="1"/>
  <c r="P1426" i="6" a="1"/>
  <c r="P1426" i="6"/>
  <c r="P1427" i="6" a="1"/>
  <c r="P1427" i="6" s="1"/>
  <c r="P1428" i="6" a="1"/>
  <c r="P1428" i="6" s="1"/>
  <c r="P1429" i="6" a="1"/>
  <c r="P1429" i="6" s="1"/>
  <c r="P1430" i="6" a="1"/>
  <c r="P1430" i="6" s="1"/>
  <c r="P1431" i="6" a="1"/>
  <c r="P1431" i="6" s="1"/>
  <c r="P1432" i="6" a="1"/>
  <c r="P1432" i="6" s="1"/>
  <c r="P1433" i="6" a="1"/>
  <c r="P1433" i="6" s="1"/>
  <c r="P1434" i="6" a="1"/>
  <c r="P1434" i="6" s="1"/>
  <c r="P1435" i="6" a="1"/>
  <c r="P1435" i="6" s="1"/>
  <c r="P1436" i="6" a="1"/>
  <c r="P1436" i="6" s="1"/>
  <c r="P1437" i="6" a="1"/>
  <c r="P1437" i="6" s="1"/>
  <c r="P1438" i="6" a="1"/>
  <c r="P1438" i="6" s="1"/>
  <c r="P1439" i="6" a="1"/>
  <c r="P1439" i="6" s="1"/>
  <c r="P1440" i="6" a="1"/>
  <c r="P1440" i="6" s="1"/>
  <c r="P1441" i="6" a="1"/>
  <c r="P1441" i="6" s="1"/>
  <c r="P1442" i="6" a="1"/>
  <c r="P1442" i="6"/>
  <c r="P1443" i="6" a="1"/>
  <c r="P1443" i="6" s="1"/>
  <c r="P1444" i="6" a="1"/>
  <c r="P1444" i="6" s="1"/>
  <c r="P1445" i="6" a="1"/>
  <c r="P1445" i="6" s="1"/>
  <c r="P1446" i="6" a="1"/>
  <c r="P1446" i="6" s="1"/>
  <c r="P1447" i="6" a="1"/>
  <c r="P1447" i="6" s="1"/>
  <c r="P1448" i="6" a="1"/>
  <c r="P1448" i="6" s="1"/>
  <c r="P1449" i="6" a="1"/>
  <c r="P1449" i="6" s="1"/>
  <c r="P1450" i="6" a="1"/>
  <c r="P1450" i="6" s="1"/>
  <c r="P1451" i="6" a="1"/>
  <c r="P1451" i="6" s="1"/>
  <c r="P1452" i="6" a="1"/>
  <c r="P1452" i="6" s="1"/>
  <c r="P1453" i="6" a="1"/>
  <c r="P1453" i="6" s="1"/>
  <c r="P1454" i="6" a="1"/>
  <c r="P1454" i="6" s="1"/>
  <c r="P1455" i="6" a="1"/>
  <c r="P1455" i="6" s="1"/>
  <c r="P1456" i="6" a="1"/>
  <c r="P1456" i="6" s="1"/>
  <c r="P1457" i="6" a="1"/>
  <c r="P1457" i="6" s="1"/>
  <c r="P1458" i="6" a="1"/>
  <c r="P1458" i="6" s="1"/>
  <c r="P1459" i="6" a="1"/>
  <c r="P1459" i="6" s="1"/>
  <c r="P1460" i="6" a="1"/>
  <c r="P1460" i="6" s="1"/>
  <c r="P1461" i="6" a="1"/>
  <c r="P1461" i="6" s="1"/>
  <c r="P1462" i="6" a="1"/>
  <c r="P1462" i="6" s="1"/>
  <c r="P1463" i="6" a="1"/>
  <c r="P1463" i="6" s="1"/>
  <c r="P1464" i="6" a="1"/>
  <c r="P1464" i="6" s="1"/>
  <c r="P1465" i="6" a="1"/>
  <c r="P1465" i="6" s="1"/>
  <c r="P1466" i="6" a="1"/>
  <c r="P1466" i="6" s="1"/>
  <c r="P1467" i="6" a="1"/>
  <c r="P1467" i="6" s="1"/>
  <c r="P1468" i="6" a="1"/>
  <c r="P1468" i="6" s="1"/>
  <c r="P1469" i="6" a="1"/>
  <c r="P1469" i="6" s="1"/>
  <c r="P1470" i="6" a="1"/>
  <c r="P1470" i="6" s="1"/>
  <c r="P1471" i="6" a="1"/>
  <c r="P1471" i="6" s="1"/>
  <c r="P1472" i="6" a="1"/>
  <c r="P1472" i="6" s="1"/>
  <c r="P1473" i="6" a="1"/>
  <c r="P1473" i="6" s="1"/>
  <c r="P1474" i="6" a="1"/>
  <c r="P1474" i="6" s="1"/>
  <c r="P1475" i="6" a="1"/>
  <c r="P1475" i="6" s="1"/>
  <c r="P1476" i="6" a="1"/>
  <c r="P1476" i="6" s="1"/>
  <c r="P1477" i="6" a="1"/>
  <c r="P1477" i="6" s="1"/>
  <c r="P1478" i="6" a="1"/>
  <c r="P1478" i="6" s="1"/>
  <c r="P1479" i="6" a="1"/>
  <c r="P1479" i="6" s="1"/>
  <c r="P1480" i="6" a="1"/>
  <c r="P1480" i="6" s="1"/>
  <c r="P1481" i="6" a="1"/>
  <c r="P1481" i="6" s="1"/>
  <c r="P1482" i="6" a="1"/>
  <c r="P1482" i="6"/>
  <c r="P1483" i="6" a="1"/>
  <c r="P1483" i="6" s="1"/>
  <c r="P1484" i="6" a="1"/>
  <c r="P1484" i="6" s="1"/>
  <c r="P1485" i="6" a="1"/>
  <c r="P1485" i="6" s="1"/>
  <c r="P1486" i="6" a="1"/>
  <c r="P1486" i="6" s="1"/>
  <c r="P1487" i="6" a="1"/>
  <c r="P1487" i="6" s="1"/>
  <c r="P1488" i="6" a="1"/>
  <c r="P1488" i="6" s="1"/>
  <c r="P1489" i="6" a="1"/>
  <c r="P1489" i="6" s="1"/>
  <c r="P1490" i="6" a="1"/>
  <c r="P1490" i="6" s="1"/>
  <c r="P1491" i="6" a="1"/>
  <c r="P1491" i="6" s="1"/>
  <c r="P1492" i="6" a="1"/>
  <c r="P1492" i="6" s="1"/>
  <c r="P1493" i="6" a="1"/>
  <c r="P1493" i="6" s="1"/>
  <c r="P1494" i="6" a="1"/>
  <c r="P1494" i="6" s="1"/>
  <c r="P1495" i="6" a="1"/>
  <c r="P1495" i="6" s="1"/>
  <c r="P1496" i="6" a="1"/>
  <c r="P1496" i="6" s="1"/>
  <c r="P1497" i="6" a="1"/>
  <c r="P1497" i="6" s="1"/>
  <c r="P1498" i="6" a="1"/>
  <c r="P1498" i="6" s="1"/>
  <c r="P1499" i="6" a="1"/>
  <c r="P1499" i="6" s="1"/>
  <c r="P1500" i="6" a="1"/>
  <c r="P1500" i="6" s="1"/>
  <c r="P1501" i="6" a="1"/>
  <c r="P1501" i="6" s="1"/>
  <c r="P1502" i="6" a="1"/>
  <c r="P1502" i="6" s="1"/>
  <c r="P1503" i="6" a="1"/>
  <c r="P1503" i="6" s="1"/>
  <c r="P1504" i="6" a="1"/>
  <c r="P1504" i="6" s="1"/>
  <c r="P1505" i="6" a="1"/>
  <c r="P1505" i="6" s="1"/>
  <c r="P1506" i="6" a="1"/>
  <c r="P1506" i="6" s="1"/>
  <c r="P1507" i="6" a="1"/>
  <c r="P1507" i="6" s="1"/>
  <c r="P1508" i="6" a="1"/>
  <c r="P1508" i="6" s="1"/>
  <c r="P1509" i="6" a="1"/>
  <c r="P1509" i="6" s="1"/>
  <c r="P1510" i="6" a="1"/>
  <c r="P1510" i="6" s="1"/>
  <c r="P1511" i="6" a="1"/>
  <c r="P1511" i="6" s="1"/>
  <c r="P1512" i="6" a="1"/>
  <c r="P1512" i="6" s="1"/>
  <c r="P1513" i="6" a="1"/>
  <c r="P1513" i="6" s="1"/>
  <c r="P1514" i="6" a="1"/>
  <c r="P1514" i="6"/>
  <c r="P1515" i="6" a="1"/>
  <c r="P1515" i="6" s="1"/>
  <c r="P1516" i="6" a="1"/>
  <c r="P1516" i="6" s="1"/>
  <c r="P1517" i="6" a="1"/>
  <c r="P1517" i="6" s="1"/>
  <c r="P1518" i="6" a="1"/>
  <c r="P1518" i="6" s="1"/>
  <c r="P1519" i="6" a="1"/>
  <c r="P1519" i="6" s="1"/>
  <c r="P1520" i="6" a="1"/>
  <c r="P1520" i="6" s="1"/>
  <c r="P1521" i="6" a="1"/>
  <c r="P1521" i="6" s="1"/>
  <c r="P1522" i="6" a="1"/>
  <c r="P1522" i="6" s="1"/>
  <c r="P1523" i="6" a="1"/>
  <c r="P1523" i="6" s="1"/>
  <c r="P1524" i="6" a="1"/>
  <c r="P1524" i="6" s="1"/>
  <c r="P1525" i="6" a="1"/>
  <c r="P1525" i="6" s="1"/>
  <c r="P1526" i="6" a="1"/>
  <c r="P1526" i="6" s="1"/>
  <c r="P1527" i="6" a="1"/>
  <c r="P1527" i="6" s="1"/>
  <c r="P1528" i="6" a="1"/>
  <c r="P1528" i="6" s="1"/>
  <c r="P1529" i="6" a="1"/>
  <c r="P1529" i="6" s="1"/>
  <c r="P1530" i="6" a="1"/>
  <c r="P1530" i="6" s="1"/>
  <c r="P1531" i="6" a="1"/>
  <c r="P1531" i="6" s="1"/>
  <c r="P1532" i="6" a="1"/>
  <c r="P1532" i="6" s="1"/>
  <c r="P1533" i="6" a="1"/>
  <c r="P1533" i="6" s="1"/>
  <c r="P1534" i="6" a="1"/>
  <c r="P1534" i="6" s="1"/>
  <c r="P1535" i="6" a="1"/>
  <c r="P1535" i="6" s="1"/>
  <c r="P1536" i="6" a="1"/>
  <c r="P1536" i="6" s="1"/>
  <c r="P1537" i="6" a="1"/>
  <c r="P1537" i="6" s="1"/>
  <c r="P1538" i="6" a="1"/>
  <c r="P1538" i="6" s="1"/>
  <c r="P1539" i="6" a="1"/>
  <c r="P1539" i="6" s="1"/>
  <c r="P1540" i="6" a="1"/>
  <c r="P1540" i="6" s="1"/>
  <c r="P1541" i="6" a="1"/>
  <c r="P1541" i="6" s="1"/>
  <c r="P1542" i="6" a="1"/>
  <c r="P1542" i="6" s="1"/>
  <c r="P1543" i="6" a="1"/>
  <c r="P1543" i="6" s="1"/>
  <c r="P1544" i="6" a="1"/>
  <c r="P1544" i="6" s="1"/>
  <c r="P1545" i="6" a="1"/>
  <c r="P1545" i="6" s="1"/>
  <c r="P1546" i="6" a="1"/>
  <c r="P1546" i="6"/>
  <c r="P1547" i="6" a="1"/>
  <c r="P1547" i="6" s="1"/>
  <c r="P1548" i="6" a="1"/>
  <c r="P1548" i="6" s="1"/>
  <c r="P1549" i="6" a="1"/>
  <c r="P1549" i="6" s="1"/>
  <c r="P1550" i="6" a="1"/>
  <c r="P1550" i="6" s="1"/>
  <c r="P1551" i="6" a="1"/>
  <c r="P1551" i="6" s="1"/>
  <c r="P1552" i="6" a="1"/>
  <c r="P1552" i="6" s="1"/>
  <c r="P1553" i="6" a="1"/>
  <c r="P1553" i="6" s="1"/>
  <c r="P1554" i="6" a="1"/>
  <c r="P1554" i="6" s="1"/>
  <c r="P1555" i="6" a="1"/>
  <c r="P1555" i="6" s="1"/>
  <c r="P1556" i="6" a="1"/>
  <c r="P1556" i="6" s="1"/>
  <c r="P1557" i="6" a="1"/>
  <c r="P1557" i="6" s="1"/>
  <c r="P1558" i="6" a="1"/>
  <c r="P1558" i="6" s="1"/>
  <c r="P1559" i="6" a="1"/>
  <c r="P1559" i="6" s="1"/>
  <c r="P1560" i="6" a="1"/>
  <c r="P1560" i="6" s="1"/>
  <c r="P1561" i="6" a="1"/>
  <c r="P1561" i="6" s="1"/>
  <c r="P1562" i="6" a="1"/>
  <c r="P1562" i="6" s="1"/>
  <c r="P1563" i="6" a="1"/>
  <c r="P1563" i="6" s="1"/>
  <c r="P1564" i="6" a="1"/>
  <c r="P1564" i="6" s="1"/>
  <c r="P1565" i="6" a="1"/>
  <c r="P1565" i="6" s="1"/>
  <c r="P1566" i="6" a="1"/>
  <c r="P1566" i="6" s="1"/>
  <c r="P1567" i="6" a="1"/>
  <c r="P1567" i="6"/>
  <c r="P1568" i="6" a="1"/>
  <c r="P1568" i="6" s="1"/>
  <c r="P1569" i="6" a="1"/>
  <c r="P1569" i="6" s="1"/>
  <c r="P1570" i="6" a="1"/>
  <c r="P1570" i="6" s="1"/>
  <c r="P1571" i="6" a="1"/>
  <c r="P1571" i="6" s="1"/>
  <c r="P1572" i="6" a="1"/>
  <c r="P1572" i="6" s="1"/>
  <c r="P1573" i="6" a="1"/>
  <c r="P1573" i="6" s="1"/>
  <c r="P1574" i="6" a="1"/>
  <c r="P1574" i="6" s="1"/>
  <c r="P1575" i="6" a="1"/>
  <c r="P1575" i="6" s="1"/>
  <c r="P1576" i="6" a="1"/>
  <c r="P1576" i="6" s="1"/>
  <c r="P1577" i="6" a="1"/>
  <c r="P1577" i="6" s="1"/>
  <c r="P1578" i="6" a="1"/>
  <c r="P1578" i="6" s="1"/>
  <c r="P1579" i="6" a="1"/>
  <c r="P1579" i="6" s="1"/>
  <c r="P1580" i="6" a="1"/>
  <c r="P1580" i="6" s="1"/>
  <c r="P1581" i="6" a="1"/>
  <c r="P1581" i="6" s="1"/>
  <c r="P1582" i="6" a="1"/>
  <c r="P1582" i="6" s="1"/>
  <c r="P1583" i="6" a="1"/>
  <c r="P1583" i="6"/>
  <c r="P1584" i="6" a="1"/>
  <c r="P1584" i="6" s="1"/>
  <c r="P1585" i="6" a="1"/>
  <c r="P1585" i="6" s="1"/>
  <c r="P1586" i="6" a="1"/>
  <c r="P1586" i="6" s="1"/>
  <c r="P1587" i="6" a="1"/>
  <c r="P1587" i="6" s="1"/>
  <c r="P1588" i="6" a="1"/>
  <c r="P1588" i="6" s="1"/>
  <c r="P1589" i="6" a="1"/>
  <c r="P1589" i="6" s="1"/>
  <c r="P1590" i="6" a="1"/>
  <c r="P1590" i="6" s="1"/>
  <c r="P1591" i="6" a="1"/>
  <c r="P1591" i="6" s="1"/>
  <c r="P1592" i="6" a="1"/>
  <c r="P1592" i="6" s="1"/>
  <c r="P1593" i="6" a="1"/>
  <c r="P1593" i="6" s="1"/>
  <c r="P1594" i="6" a="1"/>
  <c r="P1594" i="6" s="1"/>
  <c r="P1595" i="6" a="1"/>
  <c r="P1595" i="6" s="1"/>
  <c r="P1596" i="6" a="1"/>
  <c r="P1596" i="6" s="1"/>
  <c r="P1597" i="6" a="1"/>
  <c r="P1597" i="6" s="1"/>
  <c r="P1598" i="6" a="1"/>
  <c r="P1598" i="6" s="1"/>
  <c r="P1599" i="6" a="1"/>
  <c r="P1599" i="6"/>
  <c r="P1600" i="6" a="1"/>
  <c r="P1600" i="6" s="1"/>
  <c r="P1601" i="6" a="1"/>
  <c r="P1601" i="6" s="1"/>
  <c r="P1602" i="6" a="1"/>
  <c r="P1602" i="6" s="1"/>
  <c r="P1603" i="6" a="1"/>
  <c r="P1603" i="6" s="1"/>
  <c r="P1604" i="6" a="1"/>
  <c r="P1604" i="6" s="1"/>
  <c r="P1605" i="6" a="1"/>
  <c r="P1605" i="6" s="1"/>
  <c r="P1606" i="6" a="1"/>
  <c r="P1606" i="6" s="1"/>
  <c r="P1607" i="6" a="1"/>
  <c r="P1607" i="6" s="1"/>
  <c r="P1608" i="6" a="1"/>
  <c r="P1608" i="6" s="1"/>
  <c r="P1609" i="6" a="1"/>
  <c r="P1609" i="6" s="1"/>
  <c r="P1610" i="6" a="1"/>
  <c r="P1610" i="6" s="1"/>
  <c r="P1611" i="6" a="1"/>
  <c r="P1611" i="6" s="1"/>
  <c r="P1612" i="6" a="1"/>
  <c r="P1612" i="6" s="1"/>
  <c r="P1613" i="6" a="1"/>
  <c r="P1613" i="6" s="1"/>
  <c r="P1614" i="6" a="1"/>
  <c r="P1614" i="6" s="1"/>
  <c r="P1615" i="6" a="1"/>
  <c r="P1615" i="6" s="1"/>
  <c r="P1616" i="6" a="1"/>
  <c r="P1616" i="6" s="1"/>
  <c r="P1617" i="6" a="1"/>
  <c r="P1617" i="6" s="1"/>
  <c r="P1618" i="6" a="1"/>
  <c r="P1618" i="6" s="1"/>
  <c r="P1619" i="6" a="1"/>
  <c r="P1619" i="6"/>
  <c r="P1620" i="6" a="1"/>
  <c r="P1620" i="6" s="1"/>
  <c r="P1621" i="6" a="1"/>
  <c r="P1621" i="6" s="1"/>
  <c r="P1622" i="6" a="1"/>
  <c r="P1622" i="6" s="1"/>
  <c r="P1623" i="6" a="1"/>
  <c r="P1623" i="6" s="1"/>
  <c r="P1624" i="6" a="1"/>
  <c r="P1624" i="6" s="1"/>
  <c r="P1625" i="6" a="1"/>
  <c r="P1625" i="6" s="1"/>
  <c r="P1626" i="6" a="1"/>
  <c r="P1626" i="6" s="1"/>
  <c r="P1627" i="6" a="1"/>
  <c r="P1627" i="6" s="1"/>
  <c r="P1628" i="6" a="1"/>
  <c r="P1628" i="6" s="1"/>
  <c r="P1629" i="6" a="1"/>
  <c r="P1629" i="6" s="1"/>
  <c r="P1630" i="6" a="1"/>
  <c r="P1630" i="6" s="1"/>
  <c r="P1631" i="6" a="1"/>
  <c r="P1631" i="6" s="1"/>
  <c r="P1632" i="6" a="1"/>
  <c r="P1632" i="6" s="1"/>
  <c r="P1633" i="6" a="1"/>
  <c r="P1633" i="6" s="1"/>
  <c r="P1634" i="6" a="1"/>
  <c r="P1634" i="6" s="1"/>
  <c r="P1635" i="6" a="1"/>
  <c r="P1635" i="6"/>
  <c r="P1636" i="6" a="1"/>
  <c r="P1636" i="6" s="1"/>
  <c r="P1637" i="6" a="1"/>
  <c r="P1637" i="6" s="1"/>
  <c r="P1638" i="6" a="1"/>
  <c r="P1638" i="6" s="1"/>
  <c r="P1639" i="6" a="1"/>
  <c r="P1639" i="6" s="1"/>
  <c r="P1640" i="6" a="1"/>
  <c r="P1640" i="6" s="1"/>
  <c r="P1641" i="6" a="1"/>
  <c r="P1641" i="6" s="1"/>
  <c r="P1642" i="6" a="1"/>
  <c r="P1642" i="6" s="1"/>
  <c r="P1643" i="6" a="1"/>
  <c r="P1643" i="6" s="1"/>
  <c r="P1644" i="6" a="1"/>
  <c r="P1644" i="6" s="1"/>
  <c r="P1645" i="6" a="1"/>
  <c r="P1645" i="6" s="1"/>
  <c r="P1646" i="6" a="1"/>
  <c r="P1646" i="6" s="1"/>
  <c r="P1647" i="6" a="1"/>
  <c r="P1647" i="6" s="1"/>
  <c r="P1648" i="6" a="1"/>
  <c r="P1648" i="6" s="1"/>
  <c r="P1649" i="6" a="1"/>
  <c r="P1649" i="6" s="1"/>
  <c r="P1650" i="6" a="1"/>
  <c r="P1650" i="6" s="1"/>
  <c r="P1651" i="6" a="1"/>
  <c r="P1651" i="6" s="1"/>
  <c r="P1652" i="6" a="1"/>
  <c r="P1652" i="6" s="1"/>
  <c r="P1653" i="6" a="1"/>
  <c r="P1653" i="6"/>
  <c r="P1654" i="6" a="1"/>
  <c r="P1654" i="6" s="1"/>
  <c r="P1655" i="6" a="1"/>
  <c r="P1655" i="6" s="1"/>
  <c r="P1656" i="6" a="1"/>
  <c r="P1656" i="6" s="1"/>
  <c r="P1657" i="6" a="1"/>
  <c r="P1657" i="6" s="1"/>
  <c r="P1658" i="6" a="1"/>
  <c r="P1658" i="6" s="1"/>
  <c r="P1659" i="6" a="1"/>
  <c r="P1659" i="6"/>
  <c r="P1660" i="6" a="1"/>
  <c r="P1660" i="6" s="1"/>
  <c r="P1661" i="6" a="1"/>
  <c r="P1661" i="6" s="1"/>
  <c r="P1662" i="6" a="1"/>
  <c r="P1662" i="6" s="1"/>
  <c r="P1663" i="6" a="1"/>
  <c r="P1663" i="6" s="1"/>
  <c r="P1664" i="6" a="1"/>
  <c r="P1664" i="6" s="1"/>
  <c r="P1665" i="6" a="1"/>
  <c r="P1665" i="6" s="1"/>
  <c r="P1666" i="6" a="1"/>
  <c r="P1666" i="6" s="1"/>
  <c r="P1667" i="6" a="1"/>
  <c r="P1667" i="6"/>
  <c r="P1668" i="6" a="1"/>
  <c r="P1668" i="6" s="1"/>
  <c r="P1669" i="6" a="1"/>
  <c r="P1669" i="6" s="1"/>
  <c r="P1670" i="6" a="1"/>
  <c r="P1670" i="6" s="1"/>
  <c r="P1671" i="6" a="1"/>
  <c r="P1671" i="6" s="1"/>
  <c r="P1672" i="6" a="1"/>
  <c r="P1672" i="6" s="1"/>
  <c r="P1673" i="6" a="1"/>
  <c r="P1673" i="6" s="1"/>
  <c r="P1674" i="6" a="1"/>
  <c r="P1674" i="6" s="1"/>
  <c r="P1675" i="6" a="1"/>
  <c r="P1675" i="6" s="1"/>
  <c r="P1676" i="6" a="1"/>
  <c r="P1676" i="6" s="1"/>
  <c r="P1677" i="6" a="1"/>
  <c r="P1677" i="6" s="1"/>
  <c r="P1678" i="6" a="1"/>
  <c r="P1678" i="6" s="1"/>
  <c r="P1679" i="6" a="1"/>
  <c r="P1679" i="6" s="1"/>
  <c r="P1680" i="6" a="1"/>
  <c r="P1680" i="6" s="1"/>
  <c r="P1681" i="6" a="1"/>
  <c r="P1681" i="6" s="1"/>
  <c r="P1682" i="6" a="1"/>
  <c r="P1682" i="6" s="1"/>
  <c r="P1683" i="6" a="1"/>
  <c r="P1683" i="6" s="1"/>
  <c r="P1684" i="6" a="1"/>
  <c r="P1684" i="6" s="1"/>
  <c r="P1685" i="6" a="1"/>
  <c r="P1685" i="6"/>
  <c r="P1686" i="6" a="1"/>
  <c r="P1686" i="6" s="1"/>
  <c r="P1687" i="6" a="1"/>
  <c r="P1687" i="6" s="1"/>
  <c r="P1688" i="6" a="1"/>
  <c r="P1688" i="6" s="1"/>
  <c r="P1689" i="6" a="1"/>
  <c r="P1689" i="6" s="1"/>
  <c r="P1690" i="6" a="1"/>
  <c r="P1690" i="6" s="1"/>
  <c r="P1691" i="6" a="1"/>
  <c r="P1691" i="6"/>
  <c r="P1692" i="6" a="1"/>
  <c r="P1692" i="6" s="1"/>
  <c r="P1693" i="6" a="1"/>
  <c r="P1693" i="6" s="1"/>
  <c r="P1694" i="6" a="1"/>
  <c r="P1694" i="6" s="1"/>
  <c r="P1695" i="6" a="1"/>
  <c r="P1695" i="6" s="1"/>
  <c r="P1696" i="6" a="1"/>
  <c r="P1696" i="6" s="1"/>
  <c r="P1697" i="6" a="1"/>
  <c r="P1697" i="6" s="1"/>
  <c r="P1698" i="6" a="1"/>
  <c r="P1698" i="6" s="1"/>
  <c r="P1699" i="6" a="1"/>
  <c r="P1699" i="6"/>
  <c r="P1700" i="6" a="1"/>
  <c r="P1700" i="6" s="1"/>
  <c r="P1701" i="6" a="1"/>
  <c r="P1701" i="6" s="1"/>
  <c r="P1702" i="6" a="1"/>
  <c r="P1702" i="6" s="1"/>
  <c r="P1703" i="6" a="1"/>
  <c r="P1703" i="6" s="1"/>
  <c r="P1704" i="6" a="1"/>
  <c r="P1704" i="6" s="1"/>
  <c r="P1705" i="6" a="1"/>
  <c r="P1705" i="6" s="1"/>
  <c r="P1706" i="6" a="1"/>
  <c r="P1706" i="6" s="1"/>
  <c r="P1707" i="6" a="1"/>
  <c r="P1707" i="6" s="1"/>
  <c r="P1708" i="6" a="1"/>
  <c r="P1708" i="6" s="1"/>
  <c r="P1709" i="6" a="1"/>
  <c r="P1709" i="6" s="1"/>
  <c r="P1710" i="6" a="1"/>
  <c r="P1710" i="6" s="1"/>
  <c r="P1711" i="6" a="1"/>
  <c r="P1711" i="6" s="1"/>
  <c r="P1712" i="6" a="1"/>
  <c r="P1712" i="6" s="1"/>
  <c r="P1713" i="6" a="1"/>
  <c r="P1713" i="6" s="1"/>
  <c r="P1714" i="6" a="1"/>
  <c r="P1714" i="6" s="1"/>
  <c r="P1715" i="6" a="1"/>
  <c r="P1715" i="6" s="1"/>
  <c r="P1716" i="6" a="1"/>
  <c r="P1716" i="6" s="1"/>
  <c r="P1717" i="6" a="1"/>
  <c r="P1717" i="6"/>
  <c r="P1718" i="6" a="1"/>
  <c r="P1718" i="6" s="1"/>
  <c r="P1719" i="6" a="1"/>
  <c r="P1719" i="6" s="1"/>
  <c r="P1720" i="6" a="1"/>
  <c r="P1720" i="6" s="1"/>
  <c r="P1721" i="6" a="1"/>
  <c r="P1721" i="6" s="1"/>
  <c r="P1722" i="6" a="1"/>
  <c r="P1722" i="6" s="1"/>
  <c r="P1723" i="6" a="1"/>
  <c r="P1723" i="6"/>
  <c r="P1724" i="6" a="1"/>
  <c r="P1724" i="6" s="1"/>
  <c r="P1725" i="6" a="1"/>
  <c r="P1725" i="6" s="1"/>
  <c r="P1726" i="6" a="1"/>
  <c r="P1726" i="6" s="1"/>
  <c r="P1727" i="6" a="1"/>
  <c r="P1727" i="6" s="1"/>
  <c r="P1728" i="6" a="1"/>
  <c r="P1728" i="6" s="1"/>
  <c r="P1729" i="6" a="1"/>
  <c r="P1729" i="6" s="1"/>
  <c r="P1730" i="6" a="1"/>
  <c r="P1730" i="6" s="1"/>
  <c r="P1731" i="6" a="1"/>
  <c r="P1731" i="6"/>
  <c r="P1732" i="6" a="1"/>
  <c r="P1732" i="6" s="1"/>
  <c r="P1733" i="6" a="1"/>
  <c r="P1733" i="6" s="1"/>
  <c r="P1734" i="6" a="1"/>
  <c r="P1734" i="6" s="1"/>
  <c r="P1735" i="6" a="1"/>
  <c r="P1735" i="6" s="1"/>
  <c r="P1736" i="6" a="1"/>
  <c r="P1736" i="6" s="1"/>
  <c r="P1737" i="6" a="1"/>
  <c r="P1737" i="6" s="1"/>
  <c r="P1738" i="6" a="1"/>
  <c r="P1738" i="6" s="1"/>
  <c r="P1739" i="6" a="1"/>
  <c r="P1739" i="6" s="1"/>
  <c r="P1740" i="6" a="1"/>
  <c r="P1740" i="6" s="1"/>
  <c r="P1741" i="6" a="1"/>
  <c r="P1741" i="6" s="1"/>
  <c r="P1742" i="6" a="1"/>
  <c r="P1742" i="6" s="1"/>
  <c r="P1743" i="6" a="1"/>
  <c r="P1743" i="6" s="1"/>
  <c r="P1744" i="6" a="1"/>
  <c r="P1744" i="6" s="1"/>
  <c r="P1745" i="6" a="1"/>
  <c r="P1745" i="6" s="1"/>
  <c r="P1746" i="6" a="1"/>
  <c r="P1746" i="6" s="1"/>
  <c r="P1747" i="6" a="1"/>
  <c r="P1747" i="6" s="1"/>
  <c r="P1748" i="6" a="1"/>
  <c r="P1748" i="6" s="1"/>
  <c r="P1749" i="6" a="1"/>
  <c r="P1749" i="6"/>
  <c r="P1750" i="6" a="1"/>
  <c r="P1750" i="6" s="1"/>
  <c r="P1751" i="6" a="1"/>
  <c r="P1751" i="6" s="1"/>
  <c r="P1752" i="6" a="1"/>
  <c r="P1752" i="6" s="1"/>
  <c r="P1753" i="6" a="1"/>
  <c r="P1753" i="6" s="1"/>
  <c r="P1754" i="6" a="1"/>
  <c r="P1754" i="6" s="1"/>
  <c r="P1755" i="6" a="1"/>
  <c r="P1755" i="6"/>
  <c r="P1756" i="6" a="1"/>
  <c r="P1756" i="6" s="1"/>
  <c r="P1757" i="6" a="1"/>
  <c r="P1757" i="6" s="1"/>
  <c r="P1758" i="6" a="1"/>
  <c r="P1758" i="6" s="1"/>
  <c r="P1759" i="6" a="1"/>
  <c r="P1759" i="6" s="1"/>
  <c r="P1760" i="6" a="1"/>
  <c r="P1760" i="6" s="1"/>
  <c r="P1761" i="6" a="1"/>
  <c r="P1761" i="6" s="1"/>
  <c r="P1762" i="6" a="1"/>
  <c r="P1762" i="6" s="1"/>
  <c r="P1763" i="6" a="1"/>
  <c r="P1763" i="6"/>
  <c r="P1764" i="6" a="1"/>
  <c r="P1764" i="6" s="1"/>
  <c r="P1765" i="6" a="1"/>
  <c r="P1765" i="6" s="1"/>
  <c r="P1766" i="6" a="1"/>
  <c r="P1766" i="6" s="1"/>
  <c r="P1767" i="6" a="1"/>
  <c r="P1767" i="6" s="1"/>
  <c r="P1768" i="6" a="1"/>
  <c r="P1768" i="6" s="1"/>
  <c r="P1769" i="6" a="1"/>
  <c r="P1769" i="6" s="1"/>
  <c r="P1770" i="6" a="1"/>
  <c r="P1770" i="6" s="1"/>
  <c r="P1771" i="6" a="1"/>
  <c r="P1771" i="6" s="1"/>
  <c r="P1772" i="6" a="1"/>
  <c r="P1772" i="6" s="1"/>
  <c r="P1773" i="6" a="1"/>
  <c r="P1773" i="6" s="1"/>
  <c r="P1774" i="6" a="1"/>
  <c r="P1774" i="6" s="1"/>
  <c r="P1775" i="6" a="1"/>
  <c r="P1775" i="6" s="1"/>
  <c r="P1776" i="6" a="1"/>
  <c r="P1776" i="6" s="1"/>
  <c r="P1777" i="6" a="1"/>
  <c r="P1777" i="6" s="1"/>
  <c r="P1778" i="6" a="1"/>
  <c r="P1778" i="6" s="1"/>
  <c r="P1779" i="6" a="1"/>
  <c r="P1779" i="6" s="1"/>
  <c r="P1780" i="6" a="1"/>
  <c r="P1780" i="6" s="1"/>
  <c r="P1781" i="6" a="1"/>
  <c r="P1781" i="6"/>
  <c r="P1782" i="6" a="1"/>
  <c r="P1782" i="6" s="1"/>
  <c r="P1783" i="6" a="1"/>
  <c r="P1783" i="6" s="1"/>
  <c r="P1784" i="6" a="1"/>
  <c r="P1784" i="6" s="1"/>
  <c r="P1785" i="6" a="1"/>
  <c r="P1785" i="6" s="1"/>
  <c r="P1786" i="6" a="1"/>
  <c r="P1786" i="6" s="1"/>
  <c r="P1787" i="6" a="1"/>
  <c r="P1787" i="6"/>
  <c r="P1788" i="6" a="1"/>
  <c r="P1788" i="6" s="1"/>
  <c r="P1789" i="6" a="1"/>
  <c r="P1789" i="6" s="1"/>
  <c r="P1790" i="6" a="1"/>
  <c r="P1790" i="6" s="1"/>
  <c r="P1791" i="6" a="1"/>
  <c r="P1791" i="6" s="1"/>
  <c r="P1792" i="6" a="1"/>
  <c r="P1792" i="6" s="1"/>
  <c r="P1793" i="6" a="1"/>
  <c r="P1793" i="6" s="1"/>
  <c r="P1794" i="6" a="1"/>
  <c r="P1794" i="6" s="1"/>
  <c r="P1795" i="6" a="1"/>
  <c r="P1795" i="6"/>
  <c r="P1796" i="6" a="1"/>
  <c r="P1796" i="6" s="1"/>
  <c r="P1797" i="6" a="1"/>
  <c r="P1797" i="6" s="1"/>
  <c r="P1798" i="6" a="1"/>
  <c r="P1798" i="6" s="1"/>
  <c r="P1799" i="6" a="1"/>
  <c r="P1799" i="6" s="1"/>
  <c r="P1800" i="6" a="1"/>
  <c r="P1800" i="6" s="1"/>
  <c r="P1801" i="6" a="1"/>
  <c r="P1801" i="6" s="1"/>
  <c r="P1802" i="6" a="1"/>
  <c r="P1802" i="6" s="1"/>
  <c r="P1803" i="6" a="1"/>
  <c r="P1803" i="6" s="1"/>
  <c r="P1804" i="6" a="1"/>
  <c r="P1804" i="6" s="1"/>
  <c r="P1805" i="6" a="1"/>
  <c r="P1805" i="6" s="1"/>
  <c r="P1806" i="6" a="1"/>
  <c r="P1806" i="6" s="1"/>
  <c r="P1807" i="6" a="1"/>
  <c r="P1807" i="6" s="1"/>
  <c r="P1808" i="6" a="1"/>
  <c r="P1808" i="6" s="1"/>
  <c r="P1809" i="6" a="1"/>
  <c r="P1809" i="6" s="1"/>
  <c r="P1810" i="6" a="1"/>
  <c r="P1810" i="6" s="1"/>
  <c r="P1811" i="6" a="1"/>
  <c r="P1811" i="6" s="1"/>
  <c r="P1812" i="6" a="1"/>
  <c r="P1812" i="6" s="1"/>
  <c r="P1813" i="6" a="1"/>
  <c r="P1813" i="6"/>
  <c r="P1814" i="6" a="1"/>
  <c r="P1814" i="6" s="1"/>
  <c r="P1815" i="6" a="1"/>
  <c r="P1815" i="6" s="1"/>
  <c r="P1816" i="6" a="1"/>
  <c r="P1816" i="6" s="1"/>
  <c r="P1817" i="6" a="1"/>
  <c r="P1817" i="6" s="1"/>
  <c r="P1818" i="6" a="1"/>
  <c r="P1818" i="6" s="1"/>
  <c r="P1819" i="6" a="1"/>
  <c r="P1819" i="6"/>
  <c r="P1820" i="6" a="1"/>
  <c r="P1820" i="6" s="1"/>
  <c r="P1821" i="6" a="1"/>
  <c r="P1821" i="6" s="1"/>
  <c r="P1822" i="6" a="1"/>
  <c r="P1822" i="6" s="1"/>
  <c r="P1823" i="6" a="1"/>
  <c r="P1823" i="6" s="1"/>
  <c r="P1824" i="6" a="1"/>
  <c r="P1824" i="6" s="1"/>
  <c r="P1825" i="6" a="1"/>
  <c r="P1825" i="6" s="1"/>
  <c r="P1826" i="6" a="1"/>
  <c r="P1826" i="6" s="1"/>
  <c r="P1827" i="6" a="1"/>
  <c r="P1827" i="6"/>
  <c r="P1828" i="6" a="1"/>
  <c r="P1828" i="6" s="1"/>
  <c r="P1829" i="6" a="1"/>
  <c r="P1829" i="6" s="1"/>
  <c r="P1830" i="6" a="1"/>
  <c r="P1830" i="6" s="1"/>
  <c r="P1831" i="6" a="1"/>
  <c r="P1831" i="6" s="1"/>
  <c r="P1832" i="6" a="1"/>
  <c r="P1832" i="6" s="1"/>
  <c r="P1833" i="6" a="1"/>
  <c r="P1833" i="6" s="1"/>
  <c r="P1834" i="6" a="1"/>
  <c r="P1834" i="6" s="1"/>
  <c r="P1835" i="6" a="1"/>
  <c r="P1835" i="6" s="1"/>
  <c r="P1836" i="6" a="1"/>
  <c r="P1836" i="6" s="1"/>
  <c r="P1837" i="6" a="1"/>
  <c r="P1837" i="6" s="1"/>
  <c r="P1838" i="6" a="1"/>
  <c r="P1838" i="6" s="1"/>
  <c r="P1839" i="6" a="1"/>
  <c r="P1839" i="6" s="1"/>
  <c r="P1840" i="6" a="1"/>
  <c r="P1840" i="6" s="1"/>
  <c r="P1841" i="6" a="1"/>
  <c r="P1841" i="6" s="1"/>
  <c r="P1842" i="6" a="1"/>
  <c r="P1842" i="6" s="1"/>
  <c r="P1843" i="6" a="1"/>
  <c r="P1843" i="6" s="1"/>
  <c r="P1844" i="6" a="1"/>
  <c r="P1844" i="6" s="1"/>
  <c r="P1845" i="6" a="1"/>
  <c r="P1845" i="6"/>
  <c r="P1846" i="6" a="1"/>
  <c r="P1846" i="6" s="1"/>
  <c r="P1847" i="6" a="1"/>
  <c r="P1847" i="6" s="1"/>
  <c r="P1848" i="6" a="1"/>
  <c r="P1848" i="6" s="1"/>
  <c r="P1849" i="6" a="1"/>
  <c r="P1849" i="6" s="1"/>
  <c r="P1850" i="6" a="1"/>
  <c r="P1850" i="6" s="1"/>
  <c r="P1851" i="6" a="1"/>
  <c r="P1851" i="6"/>
  <c r="P1852" i="6" a="1"/>
  <c r="P1852" i="6" s="1"/>
  <c r="P1853" i="6" a="1"/>
  <c r="P1853" i="6" s="1"/>
  <c r="P1854" i="6" a="1"/>
  <c r="P1854" i="6" s="1"/>
  <c r="P1855" i="6" a="1"/>
  <c r="P1855" i="6" s="1"/>
  <c r="P1856" i="6" a="1"/>
  <c r="P1856" i="6" s="1"/>
  <c r="P1857" i="6" a="1"/>
  <c r="P1857" i="6" s="1"/>
  <c r="P1858" i="6" a="1"/>
  <c r="P1858" i="6" s="1"/>
  <c r="P1859" i="6" a="1"/>
  <c r="P1859" i="6"/>
  <c r="P1860" i="6" a="1"/>
  <c r="P1860" i="6" s="1"/>
  <c r="P1861" i="6" a="1"/>
  <c r="P1861" i="6" s="1"/>
  <c r="P1862" i="6" a="1"/>
  <c r="P1862" i="6" s="1"/>
  <c r="P1863" i="6" a="1"/>
  <c r="P1863" i="6" s="1"/>
  <c r="P1864" i="6" a="1"/>
  <c r="P1864" i="6" s="1"/>
  <c r="P1865" i="6" a="1"/>
  <c r="P1865" i="6" s="1"/>
  <c r="P1866" i="6" a="1"/>
  <c r="P1866" i="6" s="1"/>
  <c r="P1867" i="6" a="1"/>
  <c r="P1867" i="6" s="1"/>
  <c r="P1868" i="6" a="1"/>
  <c r="P1868" i="6" s="1"/>
  <c r="P1869" i="6" a="1"/>
  <c r="P1869" i="6" s="1"/>
  <c r="P1870" i="6" a="1"/>
  <c r="P1870" i="6" s="1"/>
  <c r="P1871" i="6" a="1"/>
  <c r="P1871" i="6" s="1"/>
  <c r="P1872" i="6" a="1"/>
  <c r="P1872" i="6" s="1"/>
  <c r="P1873" i="6" a="1"/>
  <c r="P1873" i="6" s="1"/>
  <c r="P1874" i="6" a="1"/>
  <c r="P1874" i="6" s="1"/>
  <c r="P1875" i="6" a="1"/>
  <c r="P1875" i="6" s="1"/>
  <c r="P1876" i="6" a="1"/>
  <c r="P1876" i="6" s="1"/>
  <c r="P1877" i="6" a="1"/>
  <c r="P1877" i="6"/>
  <c r="P1878" i="6" a="1"/>
  <c r="P1878" i="6" s="1"/>
  <c r="P1879" i="6" a="1"/>
  <c r="P1879" i="6" s="1"/>
  <c r="P1880" i="6" a="1"/>
  <c r="P1880" i="6" s="1"/>
  <c r="P1881" i="6" a="1"/>
  <c r="P1881" i="6" s="1"/>
  <c r="P1882" i="6" a="1"/>
  <c r="P1882" i="6" s="1"/>
  <c r="P1883" i="6" a="1"/>
  <c r="P1883" i="6"/>
  <c r="P1884" i="6" a="1"/>
  <c r="P1884" i="6" s="1"/>
  <c r="P1885" i="6" a="1"/>
  <c r="P1885" i="6" s="1"/>
  <c r="P1886" i="6" a="1"/>
  <c r="P1886" i="6" s="1"/>
  <c r="P1887" i="6" a="1"/>
  <c r="P1887" i="6" s="1"/>
  <c r="P1888" i="6" a="1"/>
  <c r="P1888" i="6" s="1"/>
  <c r="P1889" i="6" a="1"/>
  <c r="P1889" i="6" s="1"/>
  <c r="P1890" i="6" a="1"/>
  <c r="P1890" i="6" s="1"/>
  <c r="P1891" i="6" a="1"/>
  <c r="P1891" i="6"/>
  <c r="P1892" i="6" a="1"/>
  <c r="P1892" i="6" s="1"/>
  <c r="P1893" i="6" a="1"/>
  <c r="P1893" i="6" s="1"/>
  <c r="P1894" i="6" a="1"/>
  <c r="P1894" i="6" s="1"/>
  <c r="P1895" i="6" a="1"/>
  <c r="P1895" i="6" s="1"/>
  <c r="P1896" i="6" a="1"/>
  <c r="P1896" i="6" s="1"/>
  <c r="P1897" i="6" a="1"/>
  <c r="P1897" i="6" s="1"/>
  <c r="P1898" i="6" a="1"/>
  <c r="P1898" i="6" s="1"/>
  <c r="P1899" i="6" a="1"/>
  <c r="P1899" i="6" s="1"/>
  <c r="P1900" i="6" a="1"/>
  <c r="P1900" i="6" s="1"/>
  <c r="P1901" i="6" a="1"/>
  <c r="P1901" i="6" s="1"/>
  <c r="P1902" i="6" a="1"/>
  <c r="P1902" i="6" s="1"/>
  <c r="P1903" i="6" a="1"/>
  <c r="P1903" i="6" s="1"/>
  <c r="P1904" i="6" a="1"/>
  <c r="P1904" i="6" s="1"/>
  <c r="P1905" i="6" a="1"/>
  <c r="P1905" i="6" s="1"/>
  <c r="P1906" i="6" a="1"/>
  <c r="P1906" i="6" s="1"/>
  <c r="P1907" i="6" a="1"/>
  <c r="P1907" i="6" s="1"/>
  <c r="P1908" i="6" a="1"/>
  <c r="P1908" i="6" s="1"/>
  <c r="P1909" i="6" a="1"/>
  <c r="P1909" i="6"/>
  <c r="P1910" i="6" a="1"/>
  <c r="P1910" i="6" s="1"/>
  <c r="P1911" i="6" a="1"/>
  <c r="P1911" i="6" s="1"/>
  <c r="P1912" i="6" a="1"/>
  <c r="P1912" i="6" s="1"/>
  <c r="P1913" i="6" a="1"/>
  <c r="P1913" i="6" s="1"/>
  <c r="P1914" i="6" a="1"/>
  <c r="P1914" i="6" s="1"/>
  <c r="P1915" i="6" a="1"/>
  <c r="P1915" i="6"/>
  <c r="P1916" i="6" a="1"/>
  <c r="P1916" i="6" s="1"/>
  <c r="P1917" i="6" a="1"/>
  <c r="P1917" i="6" s="1"/>
  <c r="P1918" i="6" a="1"/>
  <c r="P1918" i="6" s="1"/>
  <c r="P1919" i="6" a="1"/>
  <c r="P1919" i="6" s="1"/>
  <c r="P1920" i="6" a="1"/>
  <c r="P1920" i="6" s="1"/>
  <c r="P1921" i="6" a="1"/>
  <c r="P1921" i="6" s="1"/>
  <c r="P1922" i="6" a="1"/>
  <c r="P1922" i="6" s="1"/>
  <c r="P1923" i="6" a="1"/>
  <c r="P1923" i="6"/>
  <c r="P1924" i="6" a="1"/>
  <c r="P1924" i="6" s="1"/>
  <c r="P1925" i="6" a="1"/>
  <c r="P1925" i="6" s="1"/>
  <c r="P1926" i="6" a="1"/>
  <c r="P1926" i="6" s="1"/>
  <c r="P1927" i="6" a="1"/>
  <c r="P1927" i="6" s="1"/>
  <c r="P1928" i="6" a="1"/>
  <c r="P1928" i="6" s="1"/>
  <c r="P1929" i="6" a="1"/>
  <c r="P1929" i="6" s="1"/>
  <c r="P1930" i="6" a="1"/>
  <c r="P1930" i="6" s="1"/>
  <c r="P1931" i="6" a="1"/>
  <c r="P1931" i="6" s="1"/>
  <c r="P1932" i="6" a="1"/>
  <c r="P1932" i="6" s="1"/>
  <c r="P1933" i="6" a="1"/>
  <c r="P1933" i="6" s="1"/>
  <c r="P1934" i="6" a="1"/>
  <c r="P1934" i="6" s="1"/>
  <c r="P1935" i="6" a="1"/>
  <c r="P1935" i="6" s="1"/>
  <c r="P1936" i="6" a="1"/>
  <c r="P1936" i="6" s="1"/>
  <c r="P1937" i="6" a="1"/>
  <c r="P1937" i="6" s="1"/>
  <c r="P1938" i="6" a="1"/>
  <c r="P1938" i="6" s="1"/>
  <c r="P1939" i="6" a="1"/>
  <c r="P1939" i="6" s="1"/>
  <c r="P1940" i="6" a="1"/>
  <c r="P1940" i="6" s="1"/>
  <c r="P1941" i="6" a="1"/>
  <c r="P1941" i="6"/>
  <c r="P1942" i="6" a="1"/>
  <c r="P1942" i="6" s="1"/>
  <c r="P1943" i="6" a="1"/>
  <c r="P1943" i="6" s="1"/>
  <c r="P1944" i="6" a="1"/>
  <c r="P1944" i="6" s="1"/>
  <c r="P1945" i="6" a="1"/>
  <c r="P1945" i="6" s="1"/>
  <c r="P1946" i="6" a="1"/>
  <c r="P1946" i="6" s="1"/>
  <c r="P1947" i="6" a="1"/>
  <c r="P1947" i="6"/>
  <c r="P1948" i="6" a="1"/>
  <c r="P1948" i="6" s="1"/>
  <c r="P1949" i="6" a="1"/>
  <c r="P1949" i="6" s="1"/>
  <c r="P1950" i="6" a="1"/>
  <c r="P1950" i="6" s="1"/>
  <c r="P1951" i="6" a="1"/>
  <c r="P1951" i="6" s="1"/>
  <c r="P1952" i="6" a="1"/>
  <c r="P1952" i="6" s="1"/>
  <c r="P1953" i="6" a="1"/>
  <c r="P1953" i="6" s="1"/>
  <c r="P1954" i="6" a="1"/>
  <c r="P1954" i="6" s="1"/>
  <c r="P1955" i="6" a="1"/>
  <c r="P1955" i="6"/>
  <c r="P1956" i="6" a="1"/>
  <c r="P1956" i="6" s="1"/>
  <c r="P1957" i="6" a="1"/>
  <c r="P1957" i="6" s="1"/>
  <c r="P1958" i="6" a="1"/>
  <c r="P1958" i="6" s="1"/>
  <c r="P1959" i="6" a="1"/>
  <c r="P1959" i="6" s="1"/>
  <c r="P1960" i="6" a="1"/>
  <c r="P1960" i="6" s="1"/>
  <c r="P1961" i="6" a="1"/>
  <c r="P1961" i="6" s="1"/>
  <c r="P1962" i="6" a="1"/>
  <c r="P1962" i="6" s="1"/>
  <c r="P1963" i="6" a="1"/>
  <c r="P1963" i="6" s="1"/>
  <c r="P1964" i="6" a="1"/>
  <c r="P1964" i="6" s="1"/>
  <c r="P1965" i="6" a="1"/>
  <c r="P1965" i="6" s="1"/>
  <c r="P1966" i="6" a="1"/>
  <c r="P1966" i="6" s="1"/>
  <c r="P1967" i="6" a="1"/>
  <c r="P1967" i="6" s="1"/>
  <c r="P1968" i="6" a="1"/>
  <c r="P1968" i="6" s="1"/>
  <c r="P1969" i="6" a="1"/>
  <c r="P1969" i="6" s="1"/>
  <c r="P1970" i="6" a="1"/>
  <c r="P1970" i="6" s="1"/>
  <c r="P1971" i="6" a="1"/>
  <c r="P1971" i="6" s="1"/>
  <c r="P1972" i="6" a="1"/>
  <c r="P1972" i="6" s="1"/>
  <c r="P1973" i="6" a="1"/>
  <c r="P1973" i="6"/>
  <c r="P1974" i="6" a="1"/>
  <c r="P1974" i="6" s="1"/>
  <c r="P1975" i="6" a="1"/>
  <c r="P1975" i="6" s="1"/>
  <c r="P1976" i="6" a="1"/>
  <c r="P1976" i="6" s="1"/>
  <c r="P1977" i="6" a="1"/>
  <c r="P1977" i="6" s="1"/>
  <c r="P1978" i="6" a="1"/>
  <c r="P1978" i="6" s="1"/>
  <c r="P1979" i="6" a="1"/>
  <c r="P1979" i="6"/>
  <c r="P1980" i="6" a="1"/>
  <c r="P1980" i="6" s="1"/>
  <c r="P1981" i="6" a="1"/>
  <c r="P1981" i="6" s="1"/>
  <c r="P1982" i="6" a="1"/>
  <c r="P1982" i="6" s="1"/>
  <c r="P1983" i="6" a="1"/>
  <c r="P1983" i="6" s="1"/>
  <c r="P1984" i="6" a="1"/>
  <c r="P1984" i="6" s="1"/>
  <c r="P1985" i="6" a="1"/>
  <c r="P1985" i="6" s="1"/>
  <c r="P1986" i="6" a="1"/>
  <c r="P1986" i="6" s="1"/>
  <c r="P1987" i="6" a="1"/>
  <c r="P1987" i="6"/>
  <c r="P1988" i="6" a="1"/>
  <c r="P1988" i="6" s="1"/>
  <c r="P1989" i="6" a="1"/>
  <c r="P1989" i="6" s="1"/>
  <c r="P1990" i="6" a="1"/>
  <c r="P1990" i="6" s="1"/>
  <c r="P1991" i="6" a="1"/>
  <c r="P1991" i="6" s="1"/>
  <c r="P1992" i="6" a="1"/>
  <c r="P1992" i="6" s="1"/>
  <c r="P1993" i="6" a="1"/>
  <c r="P1993" i="6" s="1"/>
  <c r="P1994" i="6" a="1"/>
  <c r="P1994" i="6" s="1"/>
  <c r="P1995" i="6" a="1"/>
  <c r="P1995" i="6" s="1"/>
  <c r="P1996" i="6" a="1"/>
  <c r="P1996" i="6" s="1"/>
  <c r="P1997" i="6" a="1"/>
  <c r="P1997" i="6" s="1"/>
  <c r="P1998" i="6" a="1"/>
  <c r="P1998" i="6" s="1"/>
  <c r="P1999" i="6" a="1"/>
  <c r="P1999" i="6" s="1"/>
  <c r="P2000" i="6" a="1"/>
  <c r="P2000" i="6" s="1"/>
  <c r="P2001" i="6" a="1"/>
  <c r="P2001" i="6" s="1"/>
  <c r="P2002" i="6" a="1"/>
  <c r="P2002" i="6" s="1"/>
  <c r="P2003" i="6" a="1"/>
  <c r="P2003" i="6" s="1"/>
  <c r="P2004" i="6" a="1"/>
  <c r="P2004" i="6" s="1"/>
  <c r="P2005" i="6" a="1"/>
  <c r="P2005" i="6"/>
  <c r="P2006" i="6" a="1"/>
  <c r="P2006" i="6" s="1"/>
  <c r="P2007" i="6" a="1"/>
  <c r="P2007" i="6" s="1"/>
  <c r="P2008" i="6" a="1"/>
  <c r="P2008" i="6" s="1"/>
  <c r="P2009" i="6" a="1"/>
  <c r="P2009" i="6" s="1"/>
  <c r="P2010" i="6" a="1"/>
  <c r="P2010" i="6" s="1"/>
  <c r="P2011" i="6" a="1"/>
  <c r="P2011" i="6"/>
  <c r="P2012" i="6" a="1"/>
  <c r="P2012" i="6" s="1"/>
  <c r="P2013" i="6" a="1"/>
  <c r="P2013" i="6" s="1"/>
  <c r="P2014" i="6" a="1"/>
  <c r="P2014" i="6" s="1"/>
  <c r="P2015" i="6" a="1"/>
  <c r="P2015" i="6" s="1"/>
  <c r="P2016" i="6" a="1"/>
  <c r="P2016" i="6" s="1"/>
  <c r="P2017" i="6" a="1"/>
  <c r="P2017" i="6" s="1"/>
  <c r="P2018" i="6" a="1"/>
  <c r="P2018" i="6" s="1"/>
  <c r="P2019" i="6" a="1"/>
  <c r="P2019" i="6"/>
  <c r="P2020" i="6" a="1"/>
  <c r="P2020" i="6" s="1"/>
  <c r="P2021" i="6" a="1"/>
  <c r="P2021" i="6" s="1"/>
  <c r="P2022" i="6" a="1"/>
  <c r="P2022" i="6" s="1"/>
  <c r="P2023" i="6" a="1"/>
  <c r="P2023" i="6" s="1"/>
  <c r="P2024" i="6" a="1"/>
  <c r="P2024" i="6" s="1"/>
  <c r="P2025" i="6" a="1"/>
  <c r="P2025" i="6" s="1"/>
  <c r="P2026" i="6" a="1"/>
  <c r="P2026" i="6" s="1"/>
  <c r="P2027" i="6" a="1"/>
  <c r="P2027" i="6" s="1"/>
  <c r="P2028" i="6" a="1"/>
  <c r="P2028" i="6" s="1"/>
  <c r="P2029" i="6" a="1"/>
  <c r="P2029" i="6" s="1"/>
  <c r="P2030" i="6" a="1"/>
  <c r="P2030" i="6" s="1"/>
  <c r="P2031" i="6" a="1"/>
  <c r="P2031" i="6" s="1"/>
  <c r="P2032" i="6" a="1"/>
  <c r="P2032" i="6" s="1"/>
  <c r="P2033" i="6" a="1"/>
  <c r="P2033" i="6" s="1"/>
  <c r="P2034" i="6" a="1"/>
  <c r="P2034" i="6" s="1"/>
  <c r="P2035" i="6" a="1"/>
  <c r="P2035" i="6" s="1"/>
  <c r="P2036" i="6" a="1"/>
  <c r="P2036" i="6" s="1"/>
  <c r="P2037" i="6" a="1"/>
  <c r="P2037" i="6"/>
  <c r="P2038" i="6" a="1"/>
  <c r="P2038" i="6" s="1"/>
  <c r="P2039" i="6" a="1"/>
  <c r="P2039" i="6" s="1"/>
  <c r="P2040" i="6" a="1"/>
  <c r="P2040" i="6" s="1"/>
  <c r="P2041" i="6" a="1"/>
  <c r="P2041" i="6" s="1"/>
  <c r="P2042" i="6" a="1"/>
  <c r="P2042" i="6" s="1"/>
  <c r="P2043" i="6" a="1"/>
  <c r="P2043" i="6"/>
  <c r="P2044" i="6" a="1"/>
  <c r="P2044" i="6" s="1"/>
  <c r="P2045" i="6" a="1"/>
  <c r="P2045" i="6" s="1"/>
  <c r="P2046" i="6" a="1"/>
  <c r="P2046" i="6" s="1"/>
  <c r="P2047" i="6" a="1"/>
  <c r="P2047" i="6" s="1"/>
  <c r="P2048" i="6" a="1"/>
  <c r="P2048" i="6" s="1"/>
  <c r="P2049" i="6" a="1"/>
  <c r="P2049" i="6" s="1"/>
  <c r="P2050" i="6" a="1"/>
  <c r="P2050" i="6" s="1"/>
  <c r="P2051" i="6" a="1"/>
  <c r="P2051" i="6"/>
  <c r="P2052" i="6" a="1"/>
  <c r="P2052" i="6" s="1"/>
  <c r="P2053" i="6" a="1"/>
  <c r="P2053" i="6" s="1"/>
  <c r="P2054" i="6" a="1"/>
  <c r="P2054" i="6" s="1"/>
  <c r="P2055" i="6" a="1"/>
  <c r="P2055" i="6" s="1"/>
  <c r="P2056" i="6" a="1"/>
  <c r="P2056" i="6" s="1"/>
  <c r="P2057" i="6" a="1"/>
  <c r="P2057" i="6" s="1"/>
  <c r="P2058" i="6" a="1"/>
  <c r="P2058" i="6" s="1"/>
  <c r="P2059" i="6" a="1"/>
  <c r="P2059" i="6" s="1"/>
  <c r="P2060" i="6" a="1"/>
  <c r="P2060" i="6" s="1"/>
  <c r="P2061" i="6" a="1"/>
  <c r="P2061" i="6" s="1"/>
  <c r="P2062" i="6" a="1"/>
  <c r="P2062" i="6" s="1"/>
  <c r="P2063" i="6" a="1"/>
  <c r="P2063" i="6" s="1"/>
  <c r="P2064" i="6" a="1"/>
  <c r="P2064" i="6" s="1"/>
  <c r="P2065" i="6" a="1"/>
  <c r="P2065" i="6" s="1"/>
  <c r="P2066" i="6" a="1"/>
  <c r="P2066" i="6" s="1"/>
  <c r="P2067" i="6" a="1"/>
  <c r="P2067" i="6" s="1"/>
  <c r="P2068" i="6" a="1"/>
  <c r="P2068" i="6" s="1"/>
  <c r="P2069" i="6" a="1"/>
  <c r="P2069" i="6"/>
  <c r="P2070" i="6" a="1"/>
  <c r="P2070" i="6" s="1"/>
  <c r="P2071" i="6" a="1"/>
  <c r="P2071" i="6" s="1"/>
  <c r="P2072" i="6" a="1"/>
  <c r="P2072" i="6" s="1"/>
  <c r="P2073" i="6" a="1"/>
  <c r="P2073" i="6" s="1"/>
  <c r="P2074" i="6" a="1"/>
  <c r="P2074" i="6" s="1"/>
  <c r="P2075" i="6" a="1"/>
  <c r="P2075" i="6"/>
  <c r="P2076" i="6" a="1"/>
  <c r="P2076" i="6" s="1"/>
  <c r="P2077" i="6" a="1"/>
  <c r="P2077" i="6" s="1"/>
  <c r="P2078" i="6" a="1"/>
  <c r="P2078" i="6" s="1"/>
  <c r="P2079" i="6" a="1"/>
  <c r="P2079" i="6" s="1"/>
  <c r="P2080" i="6" a="1"/>
  <c r="P2080" i="6" s="1"/>
  <c r="P2081" i="6" a="1"/>
  <c r="P2081" i="6" s="1"/>
  <c r="P2082" i="6" a="1"/>
  <c r="P2082" i="6" s="1"/>
  <c r="P2083" i="6" a="1"/>
  <c r="P2083" i="6"/>
  <c r="P2084" i="6" a="1"/>
  <c r="P2084" i="6" s="1"/>
  <c r="P2085" i="6" a="1"/>
  <c r="P2085" i="6" s="1"/>
  <c r="P2086" i="6" a="1"/>
  <c r="P2086" i="6" s="1"/>
  <c r="P2087" i="6" a="1"/>
  <c r="P2087" i="6" s="1"/>
  <c r="P2088" i="6" a="1"/>
  <c r="P2088" i="6" s="1"/>
  <c r="P2089" i="6" a="1"/>
  <c r="P2089" i="6" s="1"/>
  <c r="P2090" i="6" a="1"/>
  <c r="P2090" i="6" s="1"/>
  <c r="P2091" i="6" a="1"/>
  <c r="P2091" i="6" s="1"/>
  <c r="P2092" i="6" a="1"/>
  <c r="P2092" i="6" s="1"/>
  <c r="P2093" i="6" a="1"/>
  <c r="P2093" i="6" s="1"/>
  <c r="P2094" i="6" a="1"/>
  <c r="P2094" i="6" s="1"/>
  <c r="P2095" i="6" a="1"/>
  <c r="P2095" i="6" s="1"/>
  <c r="P2096" i="6" a="1"/>
  <c r="P2096" i="6" s="1"/>
  <c r="P2097" i="6" a="1"/>
  <c r="P2097" i="6" s="1"/>
  <c r="P2098" i="6" a="1"/>
  <c r="P2098" i="6" s="1"/>
  <c r="P2099" i="6" a="1"/>
  <c r="P2099" i="6" s="1"/>
  <c r="P2100" i="6" a="1"/>
  <c r="P2100" i="6" s="1"/>
  <c r="P2101" i="6" a="1"/>
  <c r="P2101" i="6"/>
  <c r="P2102" i="6" a="1"/>
  <c r="P2102" i="6" s="1"/>
  <c r="P2103" i="6" a="1"/>
  <c r="P2103" i="6" s="1"/>
  <c r="P2104" i="6" a="1"/>
  <c r="P2104" i="6" s="1"/>
  <c r="P2105" i="6" a="1"/>
  <c r="P2105" i="6" s="1"/>
  <c r="P2106" i="6" a="1"/>
  <c r="P2106" i="6" s="1"/>
  <c r="P2107" i="6" a="1"/>
  <c r="P2107" i="6"/>
  <c r="P2108" i="6" a="1"/>
  <c r="P2108" i="6" s="1"/>
  <c r="P2109" i="6" a="1"/>
  <c r="P2109" i="6" s="1"/>
  <c r="P2110" i="6" a="1"/>
  <c r="P2110" i="6" s="1"/>
  <c r="P2111" i="6" a="1"/>
  <c r="P2111" i="6" s="1"/>
  <c r="P2112" i="6" a="1"/>
  <c r="P2112" i="6" s="1"/>
  <c r="P2113" i="6" a="1"/>
  <c r="P2113" i="6" s="1"/>
  <c r="P2114" i="6" a="1"/>
  <c r="P2114" i="6" s="1"/>
  <c r="P2115" i="6" a="1"/>
  <c r="P2115" i="6"/>
  <c r="P2116" i="6" a="1"/>
  <c r="P2116" i="6" s="1"/>
  <c r="P2117" i="6" a="1"/>
  <c r="P2117" i="6" s="1"/>
  <c r="P2118" i="6" a="1"/>
  <c r="P2118" i="6" s="1"/>
  <c r="P2119" i="6" a="1"/>
  <c r="P2119" i="6" s="1"/>
  <c r="P2120" i="6" a="1"/>
  <c r="P2120" i="6" s="1"/>
  <c r="P2121" i="6" a="1"/>
  <c r="P2121" i="6" s="1"/>
  <c r="P2122" i="6" a="1"/>
  <c r="P2122" i="6" s="1"/>
  <c r="P2123" i="6" a="1"/>
  <c r="P2123" i="6" s="1"/>
  <c r="P2124" i="6" a="1"/>
  <c r="P2124" i="6" s="1"/>
  <c r="P2125" i="6" a="1"/>
  <c r="P2125" i="6" s="1"/>
  <c r="P2126" i="6" a="1"/>
  <c r="P2126" i="6" s="1"/>
  <c r="P2127" i="6" a="1"/>
  <c r="P2127" i="6" s="1"/>
  <c r="P2128" i="6" a="1"/>
  <c r="P2128" i="6" s="1"/>
  <c r="P2129" i="6" a="1"/>
  <c r="P2129" i="6" s="1"/>
  <c r="P2130" i="6" a="1"/>
  <c r="P2130" i="6" s="1"/>
  <c r="P2131" i="6" a="1"/>
  <c r="P2131" i="6" s="1"/>
  <c r="P2132" i="6" a="1"/>
  <c r="P2132" i="6" s="1"/>
  <c r="P2133" i="6" a="1"/>
  <c r="P2133" i="6" s="1"/>
  <c r="P2134" i="6" a="1"/>
  <c r="P2134" i="6" s="1"/>
  <c r="P2135" i="6" a="1"/>
  <c r="P2135" i="6" s="1"/>
  <c r="P2136" i="6" a="1"/>
  <c r="P2136" i="6" s="1"/>
  <c r="P2137" i="6" a="1"/>
  <c r="P2137" i="6" s="1"/>
  <c r="P2138" i="6" a="1"/>
  <c r="P2138" i="6" s="1"/>
  <c r="P2139" i="6" a="1"/>
  <c r="P2139" i="6"/>
  <c r="P2140" i="6" a="1"/>
  <c r="P2140" i="6" s="1"/>
  <c r="P2141" i="6" a="1"/>
  <c r="P2141" i="6" s="1"/>
  <c r="P2142" i="6" a="1"/>
  <c r="P2142" i="6" s="1"/>
  <c r="P2143" i="6" a="1"/>
  <c r="P2143" i="6" s="1"/>
  <c r="P2144" i="6" a="1"/>
  <c r="P2144" i="6" s="1"/>
  <c r="P2145" i="6" a="1"/>
  <c r="P2145" i="6" s="1"/>
  <c r="P2146" i="6" a="1"/>
  <c r="P2146" i="6" s="1"/>
  <c r="P2147" i="6" a="1"/>
  <c r="P2147" i="6"/>
  <c r="P2148" i="6" a="1"/>
  <c r="P2148" i="6" s="1"/>
  <c r="P2149" i="6" a="1"/>
  <c r="P2149" i="6" s="1"/>
  <c r="P2150" i="6" a="1"/>
  <c r="P2150" i="6" s="1"/>
  <c r="P2151" i="6" a="1"/>
  <c r="P2151" i="6" s="1"/>
  <c r="P2152" i="6" a="1"/>
  <c r="P2152" i="6" s="1"/>
  <c r="P2153" i="6" a="1"/>
  <c r="P2153" i="6" s="1"/>
  <c r="P2154" i="6" a="1"/>
  <c r="P2154" i="6" s="1"/>
  <c r="P2155" i="6" a="1"/>
  <c r="P2155" i="6" s="1"/>
  <c r="P2156" i="6" a="1"/>
  <c r="P2156" i="6" s="1"/>
  <c r="P2157" i="6" a="1"/>
  <c r="P2157" i="6" s="1"/>
  <c r="P2158" i="6" a="1"/>
  <c r="P2158" i="6" s="1"/>
  <c r="P2159" i="6" a="1"/>
  <c r="P2159" i="6" s="1"/>
  <c r="P2160" i="6" a="1"/>
  <c r="P2160" i="6" s="1"/>
  <c r="P2161" i="6" a="1"/>
  <c r="P2161" i="6" s="1"/>
  <c r="P2162" i="6" a="1"/>
  <c r="P2162" i="6" s="1"/>
  <c r="P2163" i="6" a="1"/>
  <c r="P2163" i="6" s="1"/>
  <c r="P2164" i="6" a="1"/>
  <c r="P2164" i="6" s="1"/>
  <c r="P2165" i="6" a="1"/>
  <c r="P2165" i="6"/>
  <c r="P2166" i="6" a="1"/>
  <c r="P2166" i="6" s="1"/>
  <c r="P2167" i="6" a="1"/>
  <c r="P2167" i="6" s="1"/>
  <c r="P2168" i="6" a="1"/>
  <c r="P2168" i="6" s="1"/>
  <c r="Q2" i="6" a="1"/>
  <c r="Q2" i="6" s="1"/>
  <c r="Q3" i="6" a="1"/>
  <c r="Q3" i="6" s="1"/>
  <c r="Q4" i="6" a="1"/>
  <c r="Q4" i="6"/>
  <c r="Q5" i="6" a="1"/>
  <c r="Q5" i="6" s="1"/>
  <c r="Q6" i="6" a="1"/>
  <c r="Q6" i="6" s="1"/>
  <c r="Q7" i="6" a="1"/>
  <c r="Q7" i="6" s="1"/>
  <c r="Q8" i="6" a="1"/>
  <c r="Q8" i="6" s="1"/>
  <c r="Q9" i="6" a="1"/>
  <c r="Q9" i="6" s="1"/>
  <c r="Q10" i="6" a="1"/>
  <c r="Q10" i="6" s="1"/>
  <c r="Q11" i="6" a="1"/>
  <c r="Q11" i="6" s="1"/>
  <c r="Q12" i="6" a="1"/>
  <c r="Q12" i="6" s="1"/>
  <c r="Q13" i="6" a="1"/>
  <c r="Q13" i="6" s="1"/>
  <c r="Q14" i="6" a="1"/>
  <c r="Q14" i="6" s="1"/>
  <c r="Q15" i="6" a="1"/>
  <c r="Q15" i="6" s="1"/>
  <c r="Q16" i="6" a="1"/>
  <c r="Q16" i="6" s="1"/>
  <c r="Q17" i="6" a="1"/>
  <c r="Q17" i="6" s="1"/>
  <c r="Q18" i="6" a="1"/>
  <c r="Q18" i="6" s="1"/>
  <c r="Q19" i="6" a="1"/>
  <c r="Q19" i="6" s="1"/>
  <c r="Q20" i="6" a="1"/>
  <c r="Q20" i="6"/>
  <c r="Q21" i="6" a="1"/>
  <c r="Q21" i="6" s="1"/>
  <c r="Q22" i="6" a="1"/>
  <c r="Q22" i="6" s="1"/>
  <c r="Q23" i="6" a="1"/>
  <c r="Q23" i="6" s="1"/>
  <c r="Q24" i="6" a="1"/>
  <c r="Q24" i="6" s="1"/>
  <c r="Q25" i="6" a="1"/>
  <c r="Q25" i="6" s="1"/>
  <c r="Q26" i="6" a="1"/>
  <c r="Q26" i="6" s="1"/>
  <c r="Q27" i="6" a="1"/>
  <c r="Q27" i="6" s="1"/>
  <c r="Q28" i="6" a="1"/>
  <c r="Q28" i="6" s="1"/>
  <c r="Q29" i="6" a="1"/>
  <c r="Q29" i="6" s="1"/>
  <c r="Q30" i="6" a="1"/>
  <c r="Q30" i="6" s="1"/>
  <c r="Q31" i="6" a="1"/>
  <c r="Q31" i="6" s="1"/>
  <c r="Q32" i="6" a="1"/>
  <c r="Q32" i="6" s="1"/>
  <c r="Q33" i="6" a="1"/>
  <c r="Q33" i="6" s="1"/>
  <c r="Q34" i="6" a="1"/>
  <c r="Q34" i="6" s="1"/>
  <c r="Q35" i="6" a="1"/>
  <c r="Q35" i="6" s="1"/>
  <c r="Q36" i="6" a="1"/>
  <c r="Q36" i="6"/>
  <c r="Q37" i="6" a="1"/>
  <c r="Q37" i="6" s="1"/>
  <c r="Q38" i="6" a="1"/>
  <c r="Q38" i="6" s="1"/>
  <c r="Q39" i="6" a="1"/>
  <c r="Q39" i="6" s="1"/>
  <c r="Q40" i="6" a="1"/>
  <c r="Q40" i="6" s="1"/>
  <c r="Q41" i="6" a="1"/>
  <c r="Q41" i="6" s="1"/>
  <c r="Q42" i="6" a="1"/>
  <c r="Q42" i="6" s="1"/>
  <c r="Q43" i="6" a="1"/>
  <c r="Q43" i="6" s="1"/>
  <c r="Q44" i="6" a="1"/>
  <c r="Q44" i="6" s="1"/>
  <c r="Q45" i="6" a="1"/>
  <c r="Q45" i="6" s="1"/>
  <c r="Q46" i="6" a="1"/>
  <c r="Q46" i="6" s="1"/>
  <c r="Q47" i="6" a="1"/>
  <c r="Q47" i="6" s="1"/>
  <c r="Q48" i="6" a="1"/>
  <c r="Q48" i="6" s="1"/>
  <c r="Q49" i="6" a="1"/>
  <c r="Q49" i="6" s="1"/>
  <c r="Q50" i="6" a="1"/>
  <c r="Q50" i="6" s="1"/>
  <c r="Q51" i="6" a="1"/>
  <c r="Q51" i="6" s="1"/>
  <c r="Q52" i="6" a="1"/>
  <c r="Q52" i="6"/>
  <c r="Q53" i="6" a="1"/>
  <c r="Q53" i="6" s="1"/>
  <c r="Q54" i="6" a="1"/>
  <c r="Q54" i="6" s="1"/>
  <c r="Q55" i="6" a="1"/>
  <c r="Q55" i="6" s="1"/>
  <c r="Q56" i="6" a="1"/>
  <c r="Q56" i="6" s="1"/>
  <c r="Q57" i="6" a="1"/>
  <c r="Q57" i="6" s="1"/>
  <c r="Q58" i="6" a="1"/>
  <c r="Q58" i="6" s="1"/>
  <c r="Q59" i="6" a="1"/>
  <c r="Q59" i="6" s="1"/>
  <c r="Q60" i="6" a="1"/>
  <c r="Q60" i="6" s="1"/>
  <c r="Q61" i="6" a="1"/>
  <c r="Q61" i="6" s="1"/>
  <c r="Q62" i="6" a="1"/>
  <c r="Q62" i="6" s="1"/>
  <c r="Q63" i="6" a="1"/>
  <c r="Q63" i="6" s="1"/>
  <c r="Q64" i="6" a="1"/>
  <c r="Q64" i="6" s="1"/>
  <c r="Q65" i="6" a="1"/>
  <c r="Q65" i="6" s="1"/>
  <c r="Q66" i="6" a="1"/>
  <c r="Q66" i="6" s="1"/>
  <c r="Q67" i="6" a="1"/>
  <c r="Q67" i="6" s="1"/>
  <c r="Q68" i="6" a="1"/>
  <c r="Q68" i="6"/>
  <c r="Q69" i="6" a="1"/>
  <c r="Q69" i="6" s="1"/>
  <c r="Q70" i="6" a="1"/>
  <c r="Q70" i="6" s="1"/>
  <c r="Q71" i="6" a="1"/>
  <c r="Q71" i="6" s="1"/>
  <c r="Q72" i="6" a="1"/>
  <c r="Q72" i="6" s="1"/>
  <c r="Q73" i="6" a="1"/>
  <c r="Q73" i="6" s="1"/>
  <c r="Q74" i="6" a="1"/>
  <c r="Q74" i="6" s="1"/>
  <c r="Q75" i="6" a="1"/>
  <c r="Q75" i="6" s="1"/>
  <c r="Q76" i="6" a="1"/>
  <c r="Q76" i="6" s="1"/>
  <c r="Q77" i="6" a="1"/>
  <c r="Q77" i="6" s="1"/>
  <c r="Q78" i="6" a="1"/>
  <c r="Q78" i="6" s="1"/>
  <c r="Q79" i="6" a="1"/>
  <c r="Q79" i="6" s="1"/>
  <c r="Q80" i="6" a="1"/>
  <c r="Q80" i="6" s="1"/>
  <c r="Q81" i="6" a="1"/>
  <c r="Q81" i="6" s="1"/>
  <c r="Q82" i="6" a="1"/>
  <c r="Q82" i="6" s="1"/>
  <c r="Q83" i="6" a="1"/>
  <c r="Q83" i="6" s="1"/>
  <c r="Q84" i="6" a="1"/>
  <c r="Q84" i="6"/>
  <c r="Q85" i="6" a="1"/>
  <c r="Q85" i="6" s="1"/>
  <c r="Q86" i="6" a="1"/>
  <c r="Q86" i="6" s="1"/>
  <c r="Q87" i="6" a="1"/>
  <c r="Q87" i="6" s="1"/>
  <c r="Q88" i="6" a="1"/>
  <c r="Q88" i="6" s="1"/>
  <c r="Q89" i="6" a="1"/>
  <c r="Q89" i="6" s="1"/>
  <c r="Q90" i="6" a="1"/>
  <c r="Q90" i="6" s="1"/>
  <c r="Q91" i="6" a="1"/>
  <c r="Q91" i="6" s="1"/>
  <c r="Q92" i="6" a="1"/>
  <c r="Q92" i="6" s="1"/>
  <c r="Q93" i="6" a="1"/>
  <c r="Q93" i="6" s="1"/>
  <c r="Q94" i="6" a="1"/>
  <c r="Q94" i="6" s="1"/>
  <c r="Q95" i="6" a="1"/>
  <c r="Q95" i="6" s="1"/>
  <c r="Q96" i="6" a="1"/>
  <c r="Q96" i="6" s="1"/>
  <c r="Q97" i="6" a="1"/>
  <c r="Q97" i="6" s="1"/>
  <c r="Q98" i="6" a="1"/>
  <c r="Q98" i="6" s="1"/>
  <c r="Q99" i="6" a="1"/>
  <c r="Q99" i="6" s="1"/>
  <c r="Q100" i="6" a="1"/>
  <c r="Q100" i="6"/>
  <c r="Q101" i="6" a="1"/>
  <c r="Q101" i="6" s="1"/>
  <c r="Q102" i="6" a="1"/>
  <c r="Q102" i="6" s="1"/>
  <c r="Q103" i="6" a="1"/>
  <c r="Q103" i="6" s="1"/>
  <c r="Q104" i="6" a="1"/>
  <c r="Q104" i="6" s="1"/>
  <c r="Q105" i="6" a="1"/>
  <c r="Q105" i="6" s="1"/>
  <c r="Q106" i="6" a="1"/>
  <c r="Q106" i="6" s="1"/>
  <c r="Q107" i="6" a="1"/>
  <c r="Q107" i="6" s="1"/>
  <c r="Q108" i="6" a="1"/>
  <c r="Q108" i="6" s="1"/>
  <c r="Q109" i="6" a="1"/>
  <c r="Q109" i="6" s="1"/>
  <c r="Q110" i="6" a="1"/>
  <c r="Q110" i="6" s="1"/>
  <c r="Q111" i="6" a="1"/>
  <c r="Q111" i="6" s="1"/>
  <c r="Q112" i="6" a="1"/>
  <c r="Q112" i="6" s="1"/>
  <c r="Q113" i="6" a="1"/>
  <c r="Q113" i="6" s="1"/>
  <c r="Q114" i="6" a="1"/>
  <c r="Q114" i="6" s="1"/>
  <c r="Q115" i="6" a="1"/>
  <c r="Q115" i="6" s="1"/>
  <c r="Q116" i="6" a="1"/>
  <c r="Q116" i="6"/>
  <c r="Q117" i="6" a="1"/>
  <c r="Q117" i="6" s="1"/>
  <c r="Q118" i="6" a="1"/>
  <c r="Q118" i="6" s="1"/>
  <c r="Q119" i="6" a="1"/>
  <c r="Q119" i="6" s="1"/>
  <c r="Q120" i="6" a="1"/>
  <c r="Q120" i="6" s="1"/>
  <c r="Q121" i="6" a="1"/>
  <c r="Q121" i="6" s="1"/>
  <c r="Q122" i="6" a="1"/>
  <c r="Q122" i="6" s="1"/>
  <c r="Q123" i="6" a="1"/>
  <c r="Q123" i="6" s="1"/>
  <c r="Q124" i="6" a="1"/>
  <c r="Q124" i="6" s="1"/>
  <c r="Q125" i="6" a="1"/>
  <c r="Q125" i="6" s="1"/>
  <c r="Q126" i="6" a="1"/>
  <c r="Q126" i="6" s="1"/>
  <c r="Q127" i="6" a="1"/>
  <c r="Q127" i="6" s="1"/>
  <c r="Q128" i="6" a="1"/>
  <c r="Q128" i="6" s="1"/>
  <c r="Q129" i="6" a="1"/>
  <c r="Q129" i="6" s="1"/>
  <c r="Q130" i="6" a="1"/>
  <c r="Q130" i="6" s="1"/>
  <c r="Q131" i="6" a="1"/>
  <c r="Q131" i="6" s="1"/>
  <c r="Q132" i="6" a="1"/>
  <c r="Q132" i="6"/>
  <c r="Q133" i="6" a="1"/>
  <c r="Q133" i="6" s="1"/>
  <c r="Q134" i="6" a="1"/>
  <c r="Q134" i="6" s="1"/>
  <c r="Q135" i="6" a="1"/>
  <c r="Q135" i="6" s="1"/>
  <c r="Q136" i="6" a="1"/>
  <c r="Q136" i="6" s="1"/>
  <c r="Q137" i="6" a="1"/>
  <c r="Q137" i="6" s="1"/>
  <c r="Q138" i="6" a="1"/>
  <c r="Q138" i="6" s="1"/>
  <c r="Q139" i="6" a="1"/>
  <c r="Q139" i="6" s="1"/>
  <c r="Q140" i="6" a="1"/>
  <c r="Q140" i="6" s="1"/>
  <c r="Q141" i="6" a="1"/>
  <c r="Q141" i="6" s="1"/>
  <c r="Q142" i="6" a="1"/>
  <c r="Q142" i="6" s="1"/>
  <c r="Q143" i="6" a="1"/>
  <c r="Q143" i="6" s="1"/>
  <c r="Q144" i="6" a="1"/>
  <c r="Q144" i="6" s="1"/>
  <c r="Q145" i="6" a="1"/>
  <c r="Q145" i="6" s="1"/>
  <c r="Q146" i="6" a="1"/>
  <c r="Q146" i="6" s="1"/>
  <c r="Q147" i="6" a="1"/>
  <c r="Q147" i="6" s="1"/>
  <c r="Q148" i="6" a="1"/>
  <c r="Q148" i="6"/>
  <c r="Q149" i="6" a="1"/>
  <c r="Q149" i="6" s="1"/>
  <c r="Q150" i="6" a="1"/>
  <c r="Q150" i="6" s="1"/>
  <c r="Q151" i="6" a="1"/>
  <c r="Q151" i="6" s="1"/>
  <c r="Q152" i="6" a="1"/>
  <c r="Q152" i="6" s="1"/>
  <c r="Q153" i="6" a="1"/>
  <c r="Q153" i="6" s="1"/>
  <c r="Q154" i="6" a="1"/>
  <c r="Q154" i="6" s="1"/>
  <c r="Q155" i="6" a="1"/>
  <c r="Q155" i="6" s="1"/>
  <c r="Q156" i="6" a="1"/>
  <c r="Q156" i="6" s="1"/>
  <c r="Q157" i="6" a="1"/>
  <c r="Q157" i="6" s="1"/>
  <c r="Q158" i="6" a="1"/>
  <c r="Q158" i="6" s="1"/>
  <c r="Q159" i="6" a="1"/>
  <c r="Q159" i="6" s="1"/>
  <c r="Q160" i="6" a="1"/>
  <c r="Q160" i="6" s="1"/>
  <c r="Q161" i="6" a="1"/>
  <c r="Q161" i="6" s="1"/>
  <c r="Q162" i="6" a="1"/>
  <c r="Q162" i="6" s="1"/>
  <c r="Q163" i="6" a="1"/>
  <c r="Q163" i="6" s="1"/>
  <c r="Q164" i="6" a="1"/>
  <c r="Q164" i="6"/>
  <c r="Q165" i="6" a="1"/>
  <c r="Q165" i="6" s="1"/>
  <c r="Q166" i="6" a="1"/>
  <c r="Q166" i="6" s="1"/>
  <c r="Q167" i="6" a="1"/>
  <c r="Q167" i="6" s="1"/>
  <c r="Q168" i="6" a="1"/>
  <c r="Q168" i="6" s="1"/>
  <c r="Q169" i="6" a="1"/>
  <c r="Q169" i="6" s="1"/>
  <c r="Q170" i="6" a="1"/>
  <c r="Q170" i="6" s="1"/>
  <c r="Q171" i="6" a="1"/>
  <c r="Q171" i="6" s="1"/>
  <c r="Q172" i="6" a="1"/>
  <c r="Q172" i="6" s="1"/>
  <c r="Q173" i="6" a="1"/>
  <c r="Q173" i="6" s="1"/>
  <c r="Q174" i="6" a="1"/>
  <c r="Q174" i="6" s="1"/>
  <c r="Q175" i="6" a="1"/>
  <c r="Q175" i="6" s="1"/>
  <c r="Q176" i="6" a="1"/>
  <c r="Q176" i="6"/>
  <c r="Q177" i="6" a="1"/>
  <c r="Q177" i="6" s="1"/>
  <c r="Q178" i="6" a="1"/>
  <c r="Q178" i="6" s="1"/>
  <c r="Q179" i="6" a="1"/>
  <c r="Q179" i="6" s="1"/>
  <c r="Q180" i="6" a="1"/>
  <c r="Q180" i="6" s="1"/>
  <c r="Q181" i="6" a="1"/>
  <c r="Q181" i="6" s="1"/>
  <c r="Q182" i="6" a="1"/>
  <c r="Q182" i="6" s="1"/>
  <c r="Q183" i="6" a="1"/>
  <c r="Q183" i="6" s="1"/>
  <c r="Q184" i="6" a="1"/>
  <c r="Q184" i="6"/>
  <c r="Q185" i="6" a="1"/>
  <c r="Q185" i="6" s="1"/>
  <c r="Q186" i="6" a="1"/>
  <c r="Q186" i="6" s="1"/>
  <c r="Q187" i="6" a="1"/>
  <c r="Q187" i="6" s="1"/>
  <c r="Q188" i="6" a="1"/>
  <c r="Q188" i="6" s="1"/>
  <c r="Q189" i="6" a="1"/>
  <c r="Q189" i="6" s="1"/>
  <c r="Q190" i="6" a="1"/>
  <c r="Q190" i="6" s="1"/>
  <c r="Q191" i="6" a="1"/>
  <c r="Q191" i="6" s="1"/>
  <c r="Q192" i="6" a="1"/>
  <c r="Q192" i="6" s="1"/>
  <c r="Q193" i="6" a="1"/>
  <c r="Q193" i="6" s="1"/>
  <c r="Q194" i="6" a="1"/>
  <c r="Q194" i="6" s="1"/>
  <c r="Q195" i="6" a="1"/>
  <c r="Q195" i="6" s="1"/>
  <c r="Q196" i="6" a="1"/>
  <c r="Q196" i="6"/>
  <c r="Q197" i="6" a="1"/>
  <c r="Q197" i="6" s="1"/>
  <c r="Q198" i="6" a="1"/>
  <c r="Q198" i="6" s="1"/>
  <c r="Q199" i="6" a="1"/>
  <c r="Q199" i="6" s="1"/>
  <c r="Q200" i="6" a="1"/>
  <c r="Q200" i="6" s="1"/>
  <c r="Q201" i="6" a="1"/>
  <c r="Q201" i="6" s="1"/>
  <c r="Q202" i="6" a="1"/>
  <c r="Q202" i="6" s="1"/>
  <c r="Q203" i="6" a="1"/>
  <c r="Q203" i="6" s="1"/>
  <c r="Q204" i="6" a="1"/>
  <c r="Q204" i="6" s="1"/>
  <c r="Q205" i="6" a="1"/>
  <c r="Q205" i="6" s="1"/>
  <c r="Q206" i="6" a="1"/>
  <c r="Q206" i="6" s="1"/>
  <c r="Q207" i="6" a="1"/>
  <c r="Q207" i="6" s="1"/>
  <c r="Q208" i="6" a="1"/>
  <c r="Q208" i="6"/>
  <c r="Q209" i="6" a="1"/>
  <c r="Q209" i="6" s="1"/>
  <c r="Q210" i="6" a="1"/>
  <c r="Q210" i="6" s="1"/>
  <c r="Q211" i="6" a="1"/>
  <c r="Q211" i="6" s="1"/>
  <c r="Q212" i="6" a="1"/>
  <c r="Q212" i="6" s="1"/>
  <c r="Q213" i="6" a="1"/>
  <c r="Q213" i="6" s="1"/>
  <c r="Q214" i="6" a="1"/>
  <c r="Q214" i="6" s="1"/>
  <c r="Q215" i="6" a="1"/>
  <c r="Q215" i="6" s="1"/>
  <c r="Q216" i="6" a="1"/>
  <c r="Q216" i="6"/>
  <c r="Q217" i="6" a="1"/>
  <c r="Q217" i="6" s="1"/>
  <c r="Q218" i="6" a="1"/>
  <c r="Q218" i="6" s="1"/>
  <c r="Q219" i="6" a="1"/>
  <c r="Q219" i="6" s="1"/>
  <c r="Q220" i="6" a="1"/>
  <c r="Q220" i="6" s="1"/>
  <c r="Q221" i="6" a="1"/>
  <c r="Q221" i="6" s="1"/>
  <c r="Q222" i="6" a="1"/>
  <c r="Q222" i="6" s="1"/>
  <c r="Q223" i="6" a="1"/>
  <c r="Q223" i="6" s="1"/>
  <c r="Q224" i="6" a="1"/>
  <c r="Q224" i="6" s="1"/>
  <c r="Q225" i="6" a="1"/>
  <c r="Q225" i="6" s="1"/>
  <c r="Q226" i="6" a="1"/>
  <c r="Q226" i="6" s="1"/>
  <c r="Q227" i="6" a="1"/>
  <c r="Q227" i="6" s="1"/>
  <c r="Q228" i="6" a="1"/>
  <c r="Q228" i="6"/>
  <c r="Q229" i="6" a="1"/>
  <c r="Q229" i="6" s="1"/>
  <c r="Q230" i="6" a="1"/>
  <c r="Q230" i="6" s="1"/>
  <c r="Q231" i="6" a="1"/>
  <c r="Q231" i="6" s="1"/>
  <c r="Q232" i="6" a="1"/>
  <c r="Q232" i="6" s="1"/>
  <c r="Q233" i="6" a="1"/>
  <c r="Q233" i="6" s="1"/>
  <c r="Q234" i="6" a="1"/>
  <c r="Q234" i="6" s="1"/>
  <c r="Q235" i="6" a="1"/>
  <c r="Q235" i="6" s="1"/>
  <c r="Q236" i="6" a="1"/>
  <c r="Q236" i="6" s="1"/>
  <c r="Q237" i="6" a="1"/>
  <c r="Q237" i="6" s="1"/>
  <c r="Q238" i="6" a="1"/>
  <c r="Q238" i="6" s="1"/>
  <c r="Q239" i="6" a="1"/>
  <c r="Q239" i="6" s="1"/>
  <c r="Q240" i="6" a="1"/>
  <c r="Q240" i="6"/>
  <c r="Q241" i="6" a="1"/>
  <c r="Q241" i="6" s="1"/>
  <c r="Q242" i="6" a="1"/>
  <c r="Q242" i="6" s="1"/>
  <c r="Q243" i="6" a="1"/>
  <c r="Q243" i="6" s="1"/>
  <c r="Q244" i="6" a="1"/>
  <c r="Q244" i="6" s="1"/>
  <c r="Q245" i="6" a="1"/>
  <c r="Q245" i="6" s="1"/>
  <c r="Q246" i="6" a="1"/>
  <c r="Q246" i="6" s="1"/>
  <c r="Q247" i="6" a="1"/>
  <c r="Q247" i="6" s="1"/>
  <c r="Q248" i="6" a="1"/>
  <c r="Q248" i="6"/>
  <c r="Q249" i="6" a="1"/>
  <c r="Q249" i="6" s="1"/>
  <c r="Q250" i="6" a="1"/>
  <c r="Q250" i="6" s="1"/>
  <c r="Q251" i="6" a="1"/>
  <c r="Q251" i="6" s="1"/>
  <c r="Q252" i="6" a="1"/>
  <c r="Q252" i="6" s="1"/>
  <c r="Q253" i="6" a="1"/>
  <c r="Q253" i="6" s="1"/>
  <c r="Q254" i="6" a="1"/>
  <c r="Q254" i="6" s="1"/>
  <c r="Q255" i="6" a="1"/>
  <c r="Q255" i="6" s="1"/>
  <c r="Q256" i="6" a="1"/>
  <c r="Q256" i="6" s="1"/>
  <c r="Q257" i="6" a="1"/>
  <c r="Q257" i="6" s="1"/>
  <c r="Q258" i="6" a="1"/>
  <c r="Q258" i="6" s="1"/>
  <c r="Q259" i="6" a="1"/>
  <c r="Q259" i="6" s="1"/>
  <c r="Q260" i="6" a="1"/>
  <c r="Q260" i="6" s="1"/>
  <c r="Q261" i="6" a="1"/>
  <c r="Q261" i="6" s="1"/>
  <c r="Q262" i="6" a="1"/>
  <c r="Q262" i="6" s="1"/>
  <c r="Q263" i="6" a="1"/>
  <c r="Q263" i="6" s="1"/>
  <c r="Q264" i="6" a="1"/>
  <c r="Q264" i="6"/>
  <c r="Q265" i="6" a="1"/>
  <c r="Q265" i="6" s="1"/>
  <c r="Q266" i="6" a="1"/>
  <c r="Q266" i="6" s="1"/>
  <c r="Q267" i="6" a="1"/>
  <c r="Q267" i="6" s="1"/>
  <c r="Q268" i="6" a="1"/>
  <c r="Q268" i="6" s="1"/>
  <c r="Q269" i="6" a="1"/>
  <c r="Q269" i="6" s="1"/>
  <c r="Q270" i="6" a="1"/>
  <c r="Q270" i="6" s="1"/>
  <c r="Q271" i="6" a="1"/>
  <c r="Q271" i="6" s="1"/>
  <c r="Q272" i="6" a="1"/>
  <c r="Q272" i="6" s="1"/>
  <c r="Q273" i="6" a="1"/>
  <c r="Q273" i="6" s="1"/>
  <c r="Q274" i="6" a="1"/>
  <c r="Q274" i="6" s="1"/>
  <c r="Q275" i="6" a="1"/>
  <c r="Q275" i="6" s="1"/>
  <c r="Q276" i="6" a="1"/>
  <c r="Q276" i="6" s="1"/>
  <c r="Q277" i="6" a="1"/>
  <c r="Q277" i="6" s="1"/>
  <c r="Q278" i="6" a="1"/>
  <c r="Q278" i="6" s="1"/>
  <c r="Q279" i="6" a="1"/>
  <c r="Q279" i="6" s="1"/>
  <c r="Q280" i="6" a="1"/>
  <c r="Q280" i="6"/>
  <c r="Q281" i="6" a="1"/>
  <c r="Q281" i="6" s="1"/>
  <c r="Q282" i="6" a="1"/>
  <c r="Q282" i="6" s="1"/>
  <c r="Q283" i="6" a="1"/>
  <c r="Q283" i="6" s="1"/>
  <c r="Q284" i="6" a="1"/>
  <c r="Q284" i="6" s="1"/>
  <c r="Q285" i="6" a="1"/>
  <c r="Q285" i="6" s="1"/>
  <c r="Q286" i="6" a="1"/>
  <c r="Q286" i="6" s="1"/>
  <c r="Q287" i="6" a="1"/>
  <c r="Q287" i="6" s="1"/>
  <c r="Q288" i="6" a="1"/>
  <c r="Q288" i="6" s="1"/>
  <c r="Q289" i="6" a="1"/>
  <c r="Q289" i="6" s="1"/>
  <c r="Q290" i="6" a="1"/>
  <c r="Q290" i="6" s="1"/>
  <c r="Q291" i="6" a="1"/>
  <c r="Q291" i="6" s="1"/>
  <c r="Q292" i="6" a="1"/>
  <c r="Q292" i="6" s="1"/>
  <c r="Q293" i="6" a="1"/>
  <c r="Q293" i="6" s="1"/>
  <c r="Q294" i="6" a="1"/>
  <c r="Q294" i="6" s="1"/>
  <c r="Q295" i="6" a="1"/>
  <c r="Q295" i="6" s="1"/>
  <c r="Q296" i="6" a="1"/>
  <c r="Q296" i="6"/>
  <c r="Q297" i="6" a="1"/>
  <c r="Q297" i="6" s="1"/>
  <c r="Q298" i="6" a="1"/>
  <c r="Q298" i="6" s="1"/>
  <c r="Q299" i="6" a="1"/>
  <c r="Q299" i="6" s="1"/>
  <c r="Q300" i="6" a="1"/>
  <c r="Q300" i="6" s="1"/>
  <c r="Q301" i="6" a="1"/>
  <c r="Q301" i="6" s="1"/>
  <c r="Q302" i="6" a="1"/>
  <c r="Q302" i="6" s="1"/>
  <c r="Q303" i="6" a="1"/>
  <c r="Q303" i="6" s="1"/>
  <c r="Q304" i="6" a="1"/>
  <c r="Q304" i="6" s="1"/>
  <c r="Q305" i="6" a="1"/>
  <c r="Q305" i="6" s="1"/>
  <c r="Q306" i="6" a="1"/>
  <c r="Q306" i="6" s="1"/>
  <c r="Q307" i="6" a="1"/>
  <c r="Q307" i="6" s="1"/>
  <c r="Q308" i="6" a="1"/>
  <c r="Q308" i="6" s="1"/>
  <c r="Q309" i="6" a="1"/>
  <c r="Q309" i="6" s="1"/>
  <c r="Q310" i="6" a="1"/>
  <c r="Q310" i="6" s="1"/>
  <c r="Q311" i="6" a="1"/>
  <c r="Q311" i="6" s="1"/>
  <c r="Q312" i="6" a="1"/>
  <c r="Q312" i="6"/>
  <c r="Q313" i="6" a="1"/>
  <c r="Q313" i="6" s="1"/>
  <c r="Q314" i="6" a="1"/>
  <c r="Q314" i="6" s="1"/>
  <c r="Q315" i="6" a="1"/>
  <c r="Q315" i="6" s="1"/>
  <c r="Q316" i="6" a="1"/>
  <c r="Q316" i="6" s="1"/>
  <c r="Q317" i="6" a="1"/>
  <c r="Q317" i="6" s="1"/>
  <c r="Q318" i="6" a="1"/>
  <c r="Q318" i="6" s="1"/>
  <c r="Q319" i="6" a="1"/>
  <c r="Q319" i="6" s="1"/>
  <c r="Q320" i="6" a="1"/>
  <c r="Q320" i="6" s="1"/>
  <c r="Q321" i="6" a="1"/>
  <c r="Q321" i="6" s="1"/>
  <c r="Q322" i="6" a="1"/>
  <c r="Q322" i="6" s="1"/>
  <c r="Q323" i="6" a="1"/>
  <c r="Q323" i="6" s="1"/>
  <c r="Q324" i="6" a="1"/>
  <c r="Q324" i="6" s="1"/>
  <c r="Q325" i="6" a="1"/>
  <c r="Q325" i="6" s="1"/>
  <c r="Q326" i="6" a="1"/>
  <c r="Q326" i="6" s="1"/>
  <c r="Q327" i="6" a="1"/>
  <c r="Q327" i="6" s="1"/>
  <c r="Q328" i="6" a="1"/>
  <c r="Q328" i="6"/>
  <c r="Q329" i="6" a="1"/>
  <c r="Q329" i="6" s="1"/>
  <c r="Q330" i="6" a="1"/>
  <c r="Q330" i="6" s="1"/>
  <c r="Q331" i="6" a="1"/>
  <c r="Q331" i="6" s="1"/>
  <c r="Q332" i="6" a="1"/>
  <c r="Q332" i="6" s="1"/>
  <c r="Q333" i="6" a="1"/>
  <c r="Q333" i="6" s="1"/>
  <c r="Q334" i="6" a="1"/>
  <c r="Q334" i="6" s="1"/>
  <c r="Q335" i="6" a="1"/>
  <c r="Q335" i="6" s="1"/>
  <c r="Q336" i="6" a="1"/>
  <c r="Q336" i="6" s="1"/>
  <c r="Q337" i="6" a="1"/>
  <c r="Q337" i="6" s="1"/>
  <c r="Q338" i="6" a="1"/>
  <c r="Q338" i="6" s="1"/>
  <c r="Q339" i="6" a="1"/>
  <c r="Q339" i="6" s="1"/>
  <c r="Q340" i="6" a="1"/>
  <c r="Q340" i="6"/>
  <c r="Q341" i="6" a="1"/>
  <c r="Q341" i="6" s="1"/>
  <c r="Q342" i="6" a="1"/>
  <c r="Q342" i="6" s="1"/>
  <c r="Q343" i="6" a="1"/>
  <c r="Q343" i="6" s="1"/>
  <c r="Q344" i="6" a="1"/>
  <c r="Q344" i="6" s="1"/>
  <c r="Q345" i="6" a="1"/>
  <c r="Q345" i="6" s="1"/>
  <c r="Q346" i="6" a="1"/>
  <c r="Q346" i="6" s="1"/>
  <c r="Q347" i="6" a="1"/>
  <c r="Q347" i="6" s="1"/>
  <c r="Q348" i="6" a="1"/>
  <c r="Q348" i="6" s="1"/>
  <c r="Q349" i="6" a="1"/>
  <c r="Q349" i="6" s="1"/>
  <c r="Q350" i="6" a="1"/>
  <c r="Q350" i="6" s="1"/>
  <c r="Q351" i="6" a="1"/>
  <c r="Q351" i="6" s="1"/>
  <c r="Q352" i="6" a="1"/>
  <c r="Q352" i="6" s="1"/>
  <c r="Q353" i="6" a="1"/>
  <c r="Q353" i="6" s="1"/>
  <c r="Q354" i="6" a="1"/>
  <c r="Q354" i="6" s="1"/>
  <c r="Q355" i="6" a="1"/>
  <c r="Q355" i="6" s="1"/>
  <c r="Q356" i="6" a="1"/>
  <c r="Q356" i="6"/>
  <c r="Q357" i="6" a="1"/>
  <c r="Q357" i="6" s="1"/>
  <c r="Q358" i="6" a="1"/>
  <c r="Q358" i="6" s="1"/>
  <c r="Q359" i="6" a="1"/>
  <c r="Q359" i="6" s="1"/>
  <c r="Q360" i="6" a="1"/>
  <c r="Q360" i="6" s="1"/>
  <c r="Q361" i="6" a="1"/>
  <c r="Q361" i="6" s="1"/>
  <c r="Q362" i="6" a="1"/>
  <c r="Q362" i="6" s="1"/>
  <c r="Q363" i="6" a="1"/>
  <c r="Q363" i="6" s="1"/>
  <c r="Q364" i="6" a="1"/>
  <c r="Q364" i="6" s="1"/>
  <c r="Q365" i="6" a="1"/>
  <c r="Q365" i="6" s="1"/>
  <c r="Q366" i="6" a="1"/>
  <c r="Q366" i="6" s="1"/>
  <c r="Q367" i="6" a="1"/>
  <c r="Q367" i="6" s="1"/>
  <c r="Q368" i="6" a="1"/>
  <c r="Q368" i="6" s="1"/>
  <c r="Q369" i="6" a="1"/>
  <c r="Q369" i="6" s="1"/>
  <c r="Q370" i="6" a="1"/>
  <c r="Q370" i="6" s="1"/>
  <c r="Q371" i="6" a="1"/>
  <c r="Q371" i="6" s="1"/>
  <c r="Q372" i="6" a="1"/>
  <c r="Q372" i="6"/>
  <c r="Q373" i="6" a="1"/>
  <c r="Q373" i="6" s="1"/>
  <c r="Q374" i="6" a="1"/>
  <c r="Q374" i="6" s="1"/>
  <c r="Q375" i="6" a="1"/>
  <c r="Q375" i="6" s="1"/>
  <c r="Q376" i="6" a="1"/>
  <c r="Q376" i="6" s="1"/>
  <c r="Q377" i="6" a="1"/>
  <c r="Q377" i="6" s="1"/>
  <c r="Q378" i="6" a="1"/>
  <c r="Q378" i="6" s="1"/>
  <c r="Q379" i="6" a="1"/>
  <c r="Q379" i="6" s="1"/>
  <c r="Q380" i="6" a="1"/>
  <c r="Q380" i="6" s="1"/>
  <c r="Q381" i="6" a="1"/>
  <c r="Q381" i="6" s="1"/>
  <c r="Q382" i="6" a="1"/>
  <c r="Q382" i="6" s="1"/>
  <c r="Q383" i="6" a="1"/>
  <c r="Q383" i="6" s="1"/>
  <c r="Q384" i="6" a="1"/>
  <c r="Q384" i="6" s="1"/>
  <c r="Q385" i="6" a="1"/>
  <c r="Q385" i="6" s="1"/>
  <c r="Q386" i="6" a="1"/>
  <c r="Q386" i="6" s="1"/>
  <c r="Q387" i="6" a="1"/>
  <c r="Q387" i="6" s="1"/>
  <c r="Q388" i="6" a="1"/>
  <c r="Q388" i="6"/>
  <c r="Q389" i="6" a="1"/>
  <c r="Q389" i="6" s="1"/>
  <c r="Q390" i="6" a="1"/>
  <c r="Q390" i="6" s="1"/>
  <c r="Q391" i="6" a="1"/>
  <c r="Q391" i="6" s="1"/>
  <c r="Q392" i="6" a="1"/>
  <c r="Q392" i="6" s="1"/>
  <c r="Q393" i="6" a="1"/>
  <c r="Q393" i="6" s="1"/>
  <c r="Q394" i="6" a="1"/>
  <c r="Q394" i="6" s="1"/>
  <c r="Q395" i="6" a="1"/>
  <c r="Q395" i="6" s="1"/>
  <c r="Q396" i="6" a="1"/>
  <c r="Q396" i="6" s="1"/>
  <c r="Q397" i="6" a="1"/>
  <c r="Q397" i="6" s="1"/>
  <c r="Q398" i="6" a="1"/>
  <c r="Q398" i="6" s="1"/>
  <c r="Q399" i="6" a="1"/>
  <c r="Q399" i="6" s="1"/>
  <c r="Q400" i="6" a="1"/>
  <c r="Q400" i="6" s="1"/>
  <c r="Q401" i="6" a="1"/>
  <c r="Q401" i="6" s="1"/>
  <c r="Q402" i="6" a="1"/>
  <c r="Q402" i="6" s="1"/>
  <c r="Q403" i="6" a="1"/>
  <c r="Q403" i="6" s="1"/>
  <c r="Q404" i="6" a="1"/>
  <c r="Q404" i="6"/>
  <c r="Q405" i="6" a="1"/>
  <c r="Q405" i="6" s="1"/>
  <c r="Q406" i="6" a="1"/>
  <c r="Q406" i="6" s="1"/>
  <c r="Q407" i="6" a="1"/>
  <c r="Q407" i="6" s="1"/>
  <c r="Q408" i="6" a="1"/>
  <c r="Q408" i="6" s="1"/>
  <c r="Q409" i="6" a="1"/>
  <c r="Q409" i="6" s="1"/>
  <c r="Q410" i="6" a="1"/>
  <c r="Q410" i="6" s="1"/>
  <c r="Q411" i="6" a="1"/>
  <c r="Q411" i="6" s="1"/>
  <c r="Q412" i="6" a="1"/>
  <c r="Q412" i="6" s="1"/>
  <c r="Q413" i="6" a="1"/>
  <c r="Q413" i="6" s="1"/>
  <c r="Q414" i="6" a="1"/>
  <c r="Q414" i="6" s="1"/>
  <c r="Q415" i="6" a="1"/>
  <c r="Q415" i="6" s="1"/>
  <c r="Q416" i="6" a="1"/>
  <c r="Q416" i="6" s="1"/>
  <c r="Q417" i="6" a="1"/>
  <c r="Q417" i="6" s="1"/>
  <c r="Q418" i="6" a="1"/>
  <c r="Q418" i="6" s="1"/>
  <c r="Q419" i="6" a="1"/>
  <c r="Q419" i="6" s="1"/>
  <c r="Q420" i="6" a="1"/>
  <c r="Q420" i="6"/>
  <c r="Q421" i="6" a="1"/>
  <c r="Q421" i="6" s="1"/>
  <c r="Q422" i="6" a="1"/>
  <c r="Q422" i="6" s="1"/>
  <c r="Q423" i="6" a="1"/>
  <c r="Q423" i="6" s="1"/>
  <c r="Q424" i="6" a="1"/>
  <c r="Q424" i="6" s="1"/>
  <c r="Q425" i="6" a="1"/>
  <c r="Q425" i="6" s="1"/>
  <c r="Q426" i="6" a="1"/>
  <c r="Q426" i="6" s="1"/>
  <c r="Q427" i="6" a="1"/>
  <c r="Q427" i="6" s="1"/>
  <c r="Q428" i="6" a="1"/>
  <c r="Q428" i="6" s="1"/>
  <c r="Q429" i="6" a="1"/>
  <c r="Q429" i="6" s="1"/>
  <c r="Q430" i="6" a="1"/>
  <c r="Q430" i="6" s="1"/>
  <c r="Q431" i="6" a="1"/>
  <c r="Q431" i="6" s="1"/>
  <c r="Q432" i="6" a="1"/>
  <c r="Q432" i="6" s="1"/>
  <c r="Q433" i="6" a="1"/>
  <c r="Q433" i="6" s="1"/>
  <c r="Q434" i="6" a="1"/>
  <c r="Q434" i="6" s="1"/>
  <c r="Q435" i="6" a="1"/>
  <c r="Q435" i="6" s="1"/>
  <c r="Q436" i="6" a="1"/>
  <c r="Q436" i="6"/>
  <c r="Q437" i="6" a="1"/>
  <c r="Q437" i="6" s="1"/>
  <c r="Q438" i="6" a="1"/>
  <c r="Q438" i="6" s="1"/>
  <c r="Q439" i="6" a="1"/>
  <c r="Q439" i="6" s="1"/>
  <c r="Q440" i="6" a="1"/>
  <c r="Q440" i="6" s="1"/>
  <c r="Q441" i="6" a="1"/>
  <c r="Q441" i="6" s="1"/>
  <c r="Q442" i="6" a="1"/>
  <c r="Q442" i="6" s="1"/>
  <c r="Q443" i="6" a="1"/>
  <c r="Q443" i="6" s="1"/>
  <c r="Q444" i="6" a="1"/>
  <c r="Q444" i="6" s="1"/>
  <c r="Q445" i="6" a="1"/>
  <c r="Q445" i="6" s="1"/>
  <c r="Q446" i="6" a="1"/>
  <c r="Q446" i="6" s="1"/>
  <c r="Q447" i="6" a="1"/>
  <c r="Q447" i="6" s="1"/>
  <c r="Q448" i="6" a="1"/>
  <c r="Q448" i="6" s="1"/>
  <c r="Q449" i="6" a="1"/>
  <c r="Q449" i="6" s="1"/>
  <c r="Q450" i="6" a="1"/>
  <c r="Q450" i="6" s="1"/>
  <c r="Q451" i="6" a="1"/>
  <c r="Q451" i="6" s="1"/>
  <c r="Q452" i="6" a="1"/>
  <c r="Q452" i="6"/>
  <c r="Q453" i="6" a="1"/>
  <c r="Q453" i="6" s="1"/>
  <c r="Q454" i="6" a="1"/>
  <c r="Q454" i="6" s="1"/>
  <c r="Q455" i="6" a="1"/>
  <c r="Q455" i="6" s="1"/>
  <c r="Q456" i="6" a="1"/>
  <c r="Q456" i="6" s="1"/>
  <c r="Q457" i="6" a="1"/>
  <c r="Q457" i="6" s="1"/>
  <c r="Q458" i="6" a="1"/>
  <c r="Q458" i="6" s="1"/>
  <c r="Q459" i="6" a="1"/>
  <c r="Q459" i="6" s="1"/>
  <c r="Q460" i="6" a="1"/>
  <c r="Q460" i="6" s="1"/>
  <c r="Q461" i="6" a="1"/>
  <c r="Q461" i="6" s="1"/>
  <c r="Q462" i="6" a="1"/>
  <c r="Q462" i="6" s="1"/>
  <c r="Q463" i="6" a="1"/>
  <c r="Q463" i="6" s="1"/>
  <c r="Q464" i="6" a="1"/>
  <c r="Q464" i="6" s="1"/>
  <c r="Q465" i="6" a="1"/>
  <c r="Q465" i="6" s="1"/>
  <c r="Q466" i="6" a="1"/>
  <c r="Q466" i="6" s="1"/>
  <c r="Q467" i="6" a="1"/>
  <c r="Q467" i="6" s="1"/>
  <c r="Q468" i="6" a="1"/>
  <c r="Q468" i="6"/>
  <c r="Q469" i="6" a="1"/>
  <c r="Q469" i="6" s="1"/>
  <c r="Q470" i="6" a="1"/>
  <c r="Q470" i="6" s="1"/>
  <c r="Q471" i="6" a="1"/>
  <c r="Q471" i="6" s="1"/>
  <c r="Q472" i="6" a="1"/>
  <c r="Q472" i="6" s="1"/>
  <c r="Q473" i="6" a="1"/>
  <c r="Q473" i="6" s="1"/>
  <c r="Q474" i="6" a="1"/>
  <c r="Q474" i="6" s="1"/>
  <c r="Q475" i="6" a="1"/>
  <c r="Q475" i="6" s="1"/>
  <c r="Q476" i="6" a="1"/>
  <c r="Q476" i="6" s="1"/>
  <c r="Q477" i="6" a="1"/>
  <c r="Q477" i="6" s="1"/>
  <c r="Q478" i="6" a="1"/>
  <c r="Q478" i="6" s="1"/>
  <c r="Q479" i="6" a="1"/>
  <c r="Q479" i="6" s="1"/>
  <c r="Q480" i="6" a="1"/>
  <c r="Q480" i="6" s="1"/>
  <c r="Q481" i="6" a="1"/>
  <c r="Q481" i="6" s="1"/>
  <c r="Q482" i="6" a="1"/>
  <c r="Q482" i="6" s="1"/>
  <c r="Q483" i="6" a="1"/>
  <c r="Q483" i="6" s="1"/>
  <c r="Q484" i="6" a="1"/>
  <c r="Q484" i="6"/>
  <c r="Q485" i="6" a="1"/>
  <c r="Q485" i="6" s="1"/>
  <c r="Q486" i="6" a="1"/>
  <c r="Q486" i="6" s="1"/>
  <c r="Q487" i="6" a="1"/>
  <c r="Q487" i="6" s="1"/>
  <c r="Q488" i="6" a="1"/>
  <c r="Q488" i="6" s="1"/>
  <c r="Q489" i="6" a="1"/>
  <c r="Q489" i="6" s="1"/>
  <c r="Q490" i="6" a="1"/>
  <c r="Q490" i="6" s="1"/>
  <c r="Q491" i="6" a="1"/>
  <c r="Q491" i="6" s="1"/>
  <c r="Q492" i="6" a="1"/>
  <c r="Q492" i="6" s="1"/>
  <c r="Q493" i="6" a="1"/>
  <c r="Q493" i="6" s="1"/>
  <c r="Q494" i="6" a="1"/>
  <c r="Q494" i="6" s="1"/>
  <c r="Q495" i="6" a="1"/>
  <c r="Q495" i="6" s="1"/>
  <c r="Q496" i="6" a="1"/>
  <c r="Q496" i="6" s="1"/>
  <c r="Q497" i="6" a="1"/>
  <c r="Q497" i="6" s="1"/>
  <c r="Q498" i="6" a="1"/>
  <c r="Q498" i="6" s="1"/>
  <c r="Q499" i="6" a="1"/>
  <c r="Q499" i="6" s="1"/>
  <c r="Q500" i="6" a="1"/>
  <c r="Q500" i="6"/>
  <c r="Q501" i="6" a="1"/>
  <c r="Q501" i="6" s="1"/>
  <c r="Q502" i="6" a="1"/>
  <c r="Q502" i="6" s="1"/>
  <c r="Q503" i="6" a="1"/>
  <c r="Q503" i="6" s="1"/>
  <c r="Q504" i="6" a="1"/>
  <c r="Q504" i="6" s="1"/>
  <c r="Q505" i="6" a="1"/>
  <c r="Q505" i="6" s="1"/>
  <c r="Q506" i="6" a="1"/>
  <c r="Q506" i="6" s="1"/>
  <c r="Q507" i="6" a="1"/>
  <c r="Q507" i="6" s="1"/>
  <c r="Q508" i="6" a="1"/>
  <c r="Q508" i="6" s="1"/>
  <c r="Q509" i="6" a="1"/>
  <c r="Q509" i="6" s="1"/>
  <c r="Q510" i="6" a="1"/>
  <c r="Q510" i="6" s="1"/>
  <c r="Q511" i="6" a="1"/>
  <c r="Q511" i="6" s="1"/>
  <c r="Q512" i="6" a="1"/>
  <c r="Q512" i="6" s="1"/>
  <c r="Q513" i="6" a="1"/>
  <c r="Q513" i="6" s="1"/>
  <c r="Q514" i="6" a="1"/>
  <c r="Q514" i="6" s="1"/>
  <c r="Q515" i="6" a="1"/>
  <c r="Q515" i="6" s="1"/>
  <c r="Q516" i="6" a="1"/>
  <c r="Q516" i="6"/>
  <c r="Q517" i="6" a="1"/>
  <c r="Q517" i="6" s="1"/>
  <c r="Q518" i="6" a="1"/>
  <c r="Q518" i="6" s="1"/>
  <c r="Q519" i="6" a="1"/>
  <c r="Q519" i="6" s="1"/>
  <c r="Q520" i="6" a="1"/>
  <c r="Q520" i="6" s="1"/>
  <c r="Q521" i="6" a="1"/>
  <c r="Q521" i="6" s="1"/>
  <c r="Q522" i="6" a="1"/>
  <c r="Q522" i="6" s="1"/>
  <c r="Q523" i="6" a="1"/>
  <c r="Q523" i="6" s="1"/>
  <c r="Q524" i="6" a="1"/>
  <c r="Q524" i="6" s="1"/>
  <c r="Q525" i="6" a="1"/>
  <c r="Q525" i="6" s="1"/>
  <c r="Q526" i="6" a="1"/>
  <c r="Q526" i="6" s="1"/>
  <c r="Q527" i="6" a="1"/>
  <c r="Q527" i="6" s="1"/>
  <c r="Q528" i="6" a="1"/>
  <c r="Q528" i="6" s="1"/>
  <c r="Q529" i="6" a="1"/>
  <c r="Q529" i="6" s="1"/>
  <c r="Q530" i="6" a="1"/>
  <c r="Q530" i="6" s="1"/>
  <c r="Q531" i="6" a="1"/>
  <c r="Q531" i="6" s="1"/>
  <c r="Q532" i="6" a="1"/>
  <c r="Q532" i="6" s="1"/>
  <c r="S532" i="6" s="1"/>
  <c r="Q533" i="6" a="1"/>
  <c r="Q533" i="6" s="1"/>
  <c r="Q534" i="6" a="1"/>
  <c r="Q534" i="6" s="1"/>
  <c r="Q535" i="6" a="1"/>
  <c r="Q535" i="6" s="1"/>
  <c r="Q536" i="6" a="1"/>
  <c r="Q536" i="6" s="1"/>
  <c r="Q537" i="6" a="1"/>
  <c r="Q537" i="6" s="1"/>
  <c r="Q538" i="6" a="1"/>
  <c r="Q538" i="6" s="1"/>
  <c r="Q539" i="6" a="1"/>
  <c r="Q539" i="6" s="1"/>
  <c r="Q540" i="6" a="1"/>
  <c r="Q540" i="6" s="1"/>
  <c r="Q541" i="6" a="1"/>
  <c r="Q541" i="6" s="1"/>
  <c r="Q542" i="6" a="1"/>
  <c r="Q542" i="6" s="1"/>
  <c r="Q543" i="6" a="1"/>
  <c r="Q543" i="6" s="1"/>
  <c r="Q544" i="6" a="1"/>
  <c r="Q544" i="6" s="1"/>
  <c r="Q545" i="6" a="1"/>
  <c r="Q545" i="6" s="1"/>
  <c r="Q546" i="6" a="1"/>
  <c r="Q546" i="6" s="1"/>
  <c r="Q547" i="6" a="1"/>
  <c r="Q547" i="6" s="1"/>
  <c r="Q548" i="6" a="1"/>
  <c r="Q548" i="6"/>
  <c r="Q549" i="6" a="1"/>
  <c r="Q549" i="6" s="1"/>
  <c r="Q550" i="6" a="1"/>
  <c r="Q550" i="6" s="1"/>
  <c r="Q551" i="6" a="1"/>
  <c r="Q551" i="6" s="1"/>
  <c r="Q552" i="6" a="1"/>
  <c r="Q552" i="6" s="1"/>
  <c r="Q553" i="6" a="1"/>
  <c r="Q553" i="6" s="1"/>
  <c r="Q554" i="6" a="1"/>
  <c r="Q554" i="6" s="1"/>
  <c r="Q555" i="6" a="1"/>
  <c r="Q555" i="6" s="1"/>
  <c r="Q556" i="6" a="1"/>
  <c r="Q556" i="6" s="1"/>
  <c r="S556" i="6" s="1"/>
  <c r="Q557" i="6" a="1"/>
  <c r="Q557" i="6" s="1"/>
  <c r="Q558" i="6" a="1"/>
  <c r="Q558" i="6" s="1"/>
  <c r="Q559" i="6" a="1"/>
  <c r="Q559" i="6" s="1"/>
  <c r="Q560" i="6" a="1"/>
  <c r="Q560" i="6" s="1"/>
  <c r="Q561" i="6" a="1"/>
  <c r="Q561" i="6" s="1"/>
  <c r="Q562" i="6" a="1"/>
  <c r="Q562" i="6" s="1"/>
  <c r="Q563" i="6" a="1"/>
  <c r="Q563" i="6" s="1"/>
  <c r="Q564" i="6" a="1"/>
  <c r="Q564" i="6"/>
  <c r="Q565" i="6" a="1"/>
  <c r="Q565" i="6" s="1"/>
  <c r="Q566" i="6" a="1"/>
  <c r="Q566" i="6" s="1"/>
  <c r="Q567" i="6" a="1"/>
  <c r="Q567" i="6" s="1"/>
  <c r="Q568" i="6" a="1"/>
  <c r="Q568" i="6" s="1"/>
  <c r="Q569" i="6" a="1"/>
  <c r="Q569" i="6" s="1"/>
  <c r="Q570" i="6" a="1"/>
  <c r="Q570" i="6" s="1"/>
  <c r="Q571" i="6" a="1"/>
  <c r="Q571" i="6" s="1"/>
  <c r="Q572" i="6" a="1"/>
  <c r="Q572" i="6" s="1"/>
  <c r="S572" i="6" s="1"/>
  <c r="Q573" i="6" a="1"/>
  <c r="Q573" i="6" s="1"/>
  <c r="Q574" i="6" a="1"/>
  <c r="Q574" i="6" s="1"/>
  <c r="Q575" i="6" a="1"/>
  <c r="Q575" i="6" s="1"/>
  <c r="Q576" i="6" a="1"/>
  <c r="Q576" i="6" s="1"/>
  <c r="Q577" i="6" a="1"/>
  <c r="Q577" i="6" s="1"/>
  <c r="Q578" i="6" a="1"/>
  <c r="Q578" i="6" s="1"/>
  <c r="Q579" i="6" a="1"/>
  <c r="Q579" i="6" s="1"/>
  <c r="Q580" i="6" a="1"/>
  <c r="Q580" i="6"/>
  <c r="Q581" i="6" a="1"/>
  <c r="Q581" i="6" s="1"/>
  <c r="Q582" i="6" a="1"/>
  <c r="Q582" i="6" s="1"/>
  <c r="Q583" i="6" a="1"/>
  <c r="Q583" i="6" s="1"/>
  <c r="Q584" i="6" a="1"/>
  <c r="Q584" i="6" s="1"/>
  <c r="Q585" i="6" a="1"/>
  <c r="Q585" i="6" s="1"/>
  <c r="Q586" i="6" a="1"/>
  <c r="Q586" i="6" s="1"/>
  <c r="Q587" i="6" a="1"/>
  <c r="Q587" i="6" s="1"/>
  <c r="Q588" i="6" a="1"/>
  <c r="Q588" i="6"/>
  <c r="Q589" i="6" a="1"/>
  <c r="Q589" i="6" s="1"/>
  <c r="Q590" i="6" a="1"/>
  <c r="Q590" i="6" s="1"/>
  <c r="Q591" i="6" a="1"/>
  <c r="Q591" i="6" s="1"/>
  <c r="Q592" i="6" a="1"/>
  <c r="Q592" i="6" s="1"/>
  <c r="Q593" i="6" a="1"/>
  <c r="Q593" i="6" s="1"/>
  <c r="Q594" i="6" a="1"/>
  <c r="Q594" i="6" s="1"/>
  <c r="Q595" i="6" a="1"/>
  <c r="Q595" i="6" s="1"/>
  <c r="Q596" i="6" a="1"/>
  <c r="Q596" i="6"/>
  <c r="Q597" i="6" a="1"/>
  <c r="Q597" i="6" s="1"/>
  <c r="Q598" i="6" a="1"/>
  <c r="Q598" i="6" s="1"/>
  <c r="Q599" i="6" a="1"/>
  <c r="Q599" i="6" s="1"/>
  <c r="Q600" i="6" a="1"/>
  <c r="Q600" i="6" s="1"/>
  <c r="Q601" i="6" a="1"/>
  <c r="Q601" i="6" s="1"/>
  <c r="Q602" i="6" a="1"/>
  <c r="Q602" i="6" s="1"/>
  <c r="Q603" i="6" a="1"/>
  <c r="Q603" i="6" s="1"/>
  <c r="Q604" i="6" a="1"/>
  <c r="Q604" i="6" s="1"/>
  <c r="Q605" i="6" a="1"/>
  <c r="Q605" i="6" s="1"/>
  <c r="Q606" i="6" a="1"/>
  <c r="Q606" i="6" s="1"/>
  <c r="Q607" i="6" a="1"/>
  <c r="Q607" i="6" s="1"/>
  <c r="Q608" i="6" a="1"/>
  <c r="Q608" i="6" s="1"/>
  <c r="S608" i="6" s="1"/>
  <c r="Q609" i="6" a="1"/>
  <c r="Q609" i="6" s="1"/>
  <c r="Q610" i="6" a="1"/>
  <c r="Q610" i="6" s="1"/>
  <c r="Q611" i="6" a="1"/>
  <c r="Q611" i="6" s="1"/>
  <c r="Q612" i="6" a="1"/>
  <c r="Q612" i="6" s="1"/>
  <c r="Q613" i="6" a="1"/>
  <c r="Q613" i="6" s="1"/>
  <c r="Q614" i="6" a="1"/>
  <c r="Q614" i="6" s="1"/>
  <c r="Q615" i="6" a="1"/>
  <c r="Q615" i="6" s="1"/>
  <c r="Q616" i="6" a="1"/>
  <c r="Q616" i="6"/>
  <c r="Q617" i="6" a="1"/>
  <c r="Q617" i="6" s="1"/>
  <c r="Q618" i="6" a="1"/>
  <c r="Q618" i="6" s="1"/>
  <c r="Q619" i="6" a="1"/>
  <c r="Q619" i="6" s="1"/>
  <c r="Q620" i="6" a="1"/>
  <c r="Q620" i="6" s="1"/>
  <c r="Q621" i="6" a="1"/>
  <c r="Q621" i="6" s="1"/>
  <c r="Q622" i="6" a="1"/>
  <c r="Q622" i="6" s="1"/>
  <c r="Q623" i="6" a="1"/>
  <c r="Q623" i="6" s="1"/>
  <c r="Q624" i="6" a="1"/>
  <c r="Q624" i="6"/>
  <c r="Q625" i="6" a="1"/>
  <c r="Q625" i="6" s="1"/>
  <c r="Q626" i="6" a="1"/>
  <c r="Q626" i="6" s="1"/>
  <c r="Q627" i="6" a="1"/>
  <c r="Q627" i="6" s="1"/>
  <c r="Q628" i="6" a="1"/>
  <c r="Q628" i="6" s="1"/>
  <c r="Q629" i="6" a="1"/>
  <c r="Q629" i="6" s="1"/>
  <c r="Q630" i="6" a="1"/>
  <c r="Q630" i="6" s="1"/>
  <c r="Q631" i="6" a="1"/>
  <c r="Q631" i="6" s="1"/>
  <c r="Q632" i="6" a="1"/>
  <c r="Q632" i="6"/>
  <c r="Q633" i="6" a="1"/>
  <c r="Q633" i="6" s="1"/>
  <c r="Q634" i="6" a="1"/>
  <c r="Q634" i="6" s="1"/>
  <c r="Q635" i="6" a="1"/>
  <c r="Q635" i="6" s="1"/>
  <c r="Q636" i="6" a="1"/>
  <c r="Q636" i="6" s="1"/>
  <c r="Q637" i="6" a="1"/>
  <c r="Q637" i="6" s="1"/>
  <c r="Q638" i="6" a="1"/>
  <c r="Q638" i="6" s="1"/>
  <c r="Q639" i="6" a="1"/>
  <c r="Q639" i="6" s="1"/>
  <c r="Q640" i="6" a="1"/>
  <c r="Q640" i="6" s="1"/>
  <c r="S640" i="6" s="1"/>
  <c r="Q641" i="6" a="1"/>
  <c r="Q641" i="6" s="1"/>
  <c r="Q642" i="6" a="1"/>
  <c r="Q642" i="6" s="1"/>
  <c r="Q643" i="6" a="1"/>
  <c r="Q643" i="6" s="1"/>
  <c r="Q644" i="6" a="1"/>
  <c r="Q644" i="6" s="1"/>
  <c r="Q645" i="6" a="1"/>
  <c r="Q645" i="6" s="1"/>
  <c r="Q646" i="6" a="1"/>
  <c r="Q646" i="6" s="1"/>
  <c r="Q647" i="6" a="1"/>
  <c r="Q647" i="6" s="1"/>
  <c r="Q648" i="6" a="1"/>
  <c r="Q648" i="6"/>
  <c r="Q649" i="6" a="1"/>
  <c r="Q649" i="6" s="1"/>
  <c r="Q650" i="6" a="1"/>
  <c r="Q650" i="6" s="1"/>
  <c r="Q651" i="6" a="1"/>
  <c r="Q651" i="6" s="1"/>
  <c r="Q652" i="6" a="1"/>
  <c r="Q652" i="6" s="1"/>
  <c r="Q653" i="6" a="1"/>
  <c r="Q653" i="6" s="1"/>
  <c r="Q654" i="6" a="1"/>
  <c r="Q654" i="6" s="1"/>
  <c r="Q655" i="6" a="1"/>
  <c r="Q655" i="6" s="1"/>
  <c r="Q656" i="6" a="1"/>
  <c r="Q656" i="6"/>
  <c r="Q657" i="6" a="1"/>
  <c r="Q657" i="6" s="1"/>
  <c r="Q658" i="6" a="1"/>
  <c r="Q658" i="6" s="1"/>
  <c r="Q659" i="6" a="1"/>
  <c r="Q659" i="6" s="1"/>
  <c r="Q660" i="6" a="1"/>
  <c r="Q660" i="6" s="1"/>
  <c r="Q661" i="6" a="1"/>
  <c r="Q661" i="6" s="1"/>
  <c r="Q662" i="6" a="1"/>
  <c r="Q662" i="6" s="1"/>
  <c r="Q663" i="6" a="1"/>
  <c r="Q663" i="6" s="1"/>
  <c r="Q664" i="6" a="1"/>
  <c r="Q664" i="6"/>
  <c r="Q665" i="6" a="1"/>
  <c r="Q665" i="6" s="1"/>
  <c r="Q666" i="6" a="1"/>
  <c r="Q666" i="6" s="1"/>
  <c r="Q667" i="6" a="1"/>
  <c r="Q667" i="6" s="1"/>
  <c r="Q668" i="6" a="1"/>
  <c r="Q668" i="6" s="1"/>
  <c r="Q669" i="6" a="1"/>
  <c r="Q669" i="6" s="1"/>
  <c r="Q670" i="6" a="1"/>
  <c r="Q670" i="6" s="1"/>
  <c r="Q671" i="6" a="1"/>
  <c r="Q671" i="6" s="1"/>
  <c r="Q672" i="6" a="1"/>
  <c r="Q672" i="6" s="1"/>
  <c r="S672" i="6" s="1"/>
  <c r="Q673" i="6" a="1"/>
  <c r="Q673" i="6" s="1"/>
  <c r="Q674" i="6" a="1"/>
  <c r="Q674" i="6" s="1"/>
  <c r="Q675" i="6" a="1"/>
  <c r="Q675" i="6" s="1"/>
  <c r="Q676" i="6" a="1"/>
  <c r="Q676" i="6" s="1"/>
  <c r="Q677" i="6" a="1"/>
  <c r="Q677" i="6" s="1"/>
  <c r="Q678" i="6" a="1"/>
  <c r="Q678" i="6" s="1"/>
  <c r="Q679" i="6" a="1"/>
  <c r="Q679" i="6" s="1"/>
  <c r="Q680" i="6" a="1"/>
  <c r="Q680" i="6"/>
  <c r="Q681" i="6" a="1"/>
  <c r="Q681" i="6" s="1"/>
  <c r="Q682" i="6" a="1"/>
  <c r="Q682" i="6" s="1"/>
  <c r="Q683" i="6" a="1"/>
  <c r="Q683" i="6" s="1"/>
  <c r="Q684" i="6" a="1"/>
  <c r="Q684" i="6" s="1"/>
  <c r="Q685" i="6" a="1"/>
  <c r="Q685" i="6" s="1"/>
  <c r="Q686" i="6" a="1"/>
  <c r="Q686" i="6" s="1"/>
  <c r="Q687" i="6" a="1"/>
  <c r="Q687" i="6" s="1"/>
  <c r="Q688" i="6" a="1"/>
  <c r="Q688" i="6" s="1"/>
  <c r="Q689" i="6" a="1"/>
  <c r="Q689" i="6" s="1"/>
  <c r="Q690" i="6" a="1"/>
  <c r="Q690" i="6" s="1"/>
  <c r="Q691" i="6" a="1"/>
  <c r="Q691" i="6" s="1"/>
  <c r="Q692" i="6" a="1"/>
  <c r="Q692" i="6" s="1"/>
  <c r="Q693" i="6" a="1"/>
  <c r="Q693" i="6" s="1"/>
  <c r="Q694" i="6" a="1"/>
  <c r="Q694" i="6" s="1"/>
  <c r="Q695" i="6" a="1"/>
  <c r="Q695" i="6" s="1"/>
  <c r="Q696" i="6" a="1"/>
  <c r="Q696" i="6" s="1"/>
  <c r="Q697" i="6" a="1"/>
  <c r="Q697" i="6" s="1"/>
  <c r="Q698" i="6" a="1"/>
  <c r="Q698" i="6" s="1"/>
  <c r="Q699" i="6" a="1"/>
  <c r="Q699" i="6" s="1"/>
  <c r="Q700" i="6" a="1"/>
  <c r="Q700" i="6" s="1"/>
  <c r="Q701" i="6" a="1"/>
  <c r="Q701" i="6" s="1"/>
  <c r="Q702" i="6" a="1"/>
  <c r="Q702" i="6" s="1"/>
  <c r="Q703" i="6" a="1"/>
  <c r="Q703" i="6" s="1"/>
  <c r="Q704" i="6" a="1"/>
  <c r="Q704" i="6" s="1"/>
  <c r="Q705" i="6" a="1"/>
  <c r="Q705" i="6" s="1"/>
  <c r="Q706" i="6" a="1"/>
  <c r="Q706" i="6" s="1"/>
  <c r="Q707" i="6" a="1"/>
  <c r="Q707" i="6" s="1"/>
  <c r="Q708" i="6" a="1"/>
  <c r="Q708" i="6" s="1"/>
  <c r="Q709" i="6" a="1"/>
  <c r="Q709" i="6" s="1"/>
  <c r="Q710" i="6" a="1"/>
  <c r="Q710" i="6" s="1"/>
  <c r="Q711" i="6" a="1"/>
  <c r="Q711" i="6" s="1"/>
  <c r="Q712" i="6" a="1"/>
  <c r="Q712" i="6" s="1"/>
  <c r="Q713" i="6" a="1"/>
  <c r="Q713" i="6" s="1"/>
  <c r="Q714" i="6" a="1"/>
  <c r="Q714" i="6" s="1"/>
  <c r="Q715" i="6" a="1"/>
  <c r="Q715" i="6" s="1"/>
  <c r="Q716" i="6" a="1"/>
  <c r="Q716" i="6" s="1"/>
  <c r="Q717" i="6" a="1"/>
  <c r="Q717" i="6" s="1"/>
  <c r="Q718" i="6" a="1"/>
  <c r="Q718" i="6" s="1"/>
  <c r="Q719" i="6" a="1"/>
  <c r="Q719" i="6" s="1"/>
  <c r="Q720" i="6" a="1"/>
  <c r="Q720" i="6" s="1"/>
  <c r="Q721" i="6" a="1"/>
  <c r="Q721" i="6" s="1"/>
  <c r="Q722" i="6" a="1"/>
  <c r="Q722" i="6" s="1"/>
  <c r="Q723" i="6" a="1"/>
  <c r="Q723" i="6" s="1"/>
  <c r="Q724" i="6" a="1"/>
  <c r="Q724" i="6" s="1"/>
  <c r="Q725" i="6" a="1"/>
  <c r="Q725" i="6" s="1"/>
  <c r="Q726" i="6" a="1"/>
  <c r="Q726" i="6" s="1"/>
  <c r="Q727" i="6" a="1"/>
  <c r="Q727" i="6" s="1"/>
  <c r="Q728" i="6" a="1"/>
  <c r="Q728" i="6" s="1"/>
  <c r="Q729" i="6" a="1"/>
  <c r="Q729" i="6" s="1"/>
  <c r="Q730" i="6" a="1"/>
  <c r="Q730" i="6" s="1"/>
  <c r="Q731" i="6" a="1"/>
  <c r="Q731" i="6" s="1"/>
  <c r="Q732" i="6" a="1"/>
  <c r="Q732" i="6" s="1"/>
  <c r="Q733" i="6" a="1"/>
  <c r="Q733" i="6" s="1"/>
  <c r="Q734" i="6" a="1"/>
  <c r="Q734" i="6" s="1"/>
  <c r="Q735" i="6" a="1"/>
  <c r="Q735" i="6" s="1"/>
  <c r="Q736" i="6" a="1"/>
  <c r="Q736" i="6" s="1"/>
  <c r="Q737" i="6" a="1"/>
  <c r="Q737" i="6" s="1"/>
  <c r="Q738" i="6" a="1"/>
  <c r="Q738" i="6" s="1"/>
  <c r="Q739" i="6" a="1"/>
  <c r="Q739" i="6" s="1"/>
  <c r="Q740" i="6" a="1"/>
  <c r="Q740" i="6" s="1"/>
  <c r="Q741" i="6" a="1"/>
  <c r="Q741" i="6" s="1"/>
  <c r="Q742" i="6" a="1"/>
  <c r="Q742" i="6" s="1"/>
  <c r="Q743" i="6" a="1"/>
  <c r="Q743" i="6" s="1"/>
  <c r="Q744" i="6" a="1"/>
  <c r="Q744" i="6" s="1"/>
  <c r="Q745" i="6" a="1"/>
  <c r="Q745" i="6" s="1"/>
  <c r="Q746" i="6" a="1"/>
  <c r="Q746" i="6" s="1"/>
  <c r="Q747" i="6" a="1"/>
  <c r="Q747" i="6" s="1"/>
  <c r="Q748" i="6" a="1"/>
  <c r="Q748" i="6" s="1"/>
  <c r="Q749" i="6" a="1"/>
  <c r="Q749" i="6" s="1"/>
  <c r="Q750" i="6" a="1"/>
  <c r="Q750" i="6" s="1"/>
  <c r="Q751" i="6" a="1"/>
  <c r="Q751" i="6" s="1"/>
  <c r="Q752" i="6" a="1"/>
  <c r="Q752" i="6" s="1"/>
  <c r="Q753" i="6" a="1"/>
  <c r="Q753" i="6" s="1"/>
  <c r="Q754" i="6" a="1"/>
  <c r="Q754" i="6" s="1"/>
  <c r="Q755" i="6" a="1"/>
  <c r="Q755" i="6" s="1"/>
  <c r="Q756" i="6" a="1"/>
  <c r="Q756" i="6" s="1"/>
  <c r="Q757" i="6" a="1"/>
  <c r="Q757" i="6" s="1"/>
  <c r="Q758" i="6" a="1"/>
  <c r="Q758" i="6" s="1"/>
  <c r="Q759" i="6" a="1"/>
  <c r="Q759" i="6" s="1"/>
  <c r="Q760" i="6" a="1"/>
  <c r="Q760" i="6" s="1"/>
  <c r="Q761" i="6" a="1"/>
  <c r="Q761" i="6" s="1"/>
  <c r="Q762" i="6" a="1"/>
  <c r="Q762" i="6" s="1"/>
  <c r="Q763" i="6" a="1"/>
  <c r="Q763" i="6" s="1"/>
  <c r="Q764" i="6" a="1"/>
  <c r="Q764" i="6" s="1"/>
  <c r="Q765" i="6" a="1"/>
  <c r="Q765" i="6" s="1"/>
  <c r="Q766" i="6" a="1"/>
  <c r="Q766" i="6" s="1"/>
  <c r="Q767" i="6" a="1"/>
  <c r="Q767" i="6" s="1"/>
  <c r="Q768" i="6" a="1"/>
  <c r="Q768" i="6" s="1"/>
  <c r="Q769" i="6" a="1"/>
  <c r="Q769" i="6" s="1"/>
  <c r="Q770" i="6" a="1"/>
  <c r="Q770" i="6" s="1"/>
  <c r="Q771" i="6" a="1"/>
  <c r="Q771" i="6" s="1"/>
  <c r="Q772" i="6" a="1"/>
  <c r="Q772" i="6" s="1"/>
  <c r="Q773" i="6" a="1"/>
  <c r="Q773" i="6" s="1"/>
  <c r="Q774" i="6" a="1"/>
  <c r="Q774" i="6" s="1"/>
  <c r="Q775" i="6" a="1"/>
  <c r="Q775" i="6" s="1"/>
  <c r="Q776" i="6" a="1"/>
  <c r="Q776" i="6" s="1"/>
  <c r="Q777" i="6" a="1"/>
  <c r="Q777" i="6" s="1"/>
  <c r="Q778" i="6" a="1"/>
  <c r="Q778" i="6" s="1"/>
  <c r="Q779" i="6" a="1"/>
  <c r="Q779" i="6" s="1"/>
  <c r="Q780" i="6" a="1"/>
  <c r="Q780" i="6" s="1"/>
  <c r="Q781" i="6" a="1"/>
  <c r="Q781" i="6" s="1"/>
  <c r="Q782" i="6" a="1"/>
  <c r="Q782" i="6" s="1"/>
  <c r="Q783" i="6" a="1"/>
  <c r="Q783" i="6" s="1"/>
  <c r="Q784" i="6" a="1"/>
  <c r="Q784" i="6" s="1"/>
  <c r="Q785" i="6" a="1"/>
  <c r="Q785" i="6" s="1"/>
  <c r="Q786" i="6" a="1"/>
  <c r="Q786" i="6" s="1"/>
  <c r="Q787" i="6" a="1"/>
  <c r="Q787" i="6" s="1"/>
  <c r="Q788" i="6" a="1"/>
  <c r="Q788" i="6" s="1"/>
  <c r="Q789" i="6" a="1"/>
  <c r="Q789" i="6" s="1"/>
  <c r="Q790" i="6" a="1"/>
  <c r="Q790" i="6" s="1"/>
  <c r="Q791" i="6" a="1"/>
  <c r="Q791" i="6" s="1"/>
  <c r="Q792" i="6" a="1"/>
  <c r="Q792" i="6" s="1"/>
  <c r="Q793" i="6" a="1"/>
  <c r="Q793" i="6" s="1"/>
  <c r="Q794" i="6" a="1"/>
  <c r="Q794" i="6" s="1"/>
  <c r="Q795" i="6" a="1"/>
  <c r="Q795" i="6" s="1"/>
  <c r="Q796" i="6" a="1"/>
  <c r="Q796" i="6" s="1"/>
  <c r="Q797" i="6" a="1"/>
  <c r="Q797" i="6" s="1"/>
  <c r="Q798" i="6" a="1"/>
  <c r="Q798" i="6" s="1"/>
  <c r="Q799" i="6" a="1"/>
  <c r="Q799" i="6" s="1"/>
  <c r="Q800" i="6" a="1"/>
  <c r="Q800" i="6" s="1"/>
  <c r="Q801" i="6" a="1"/>
  <c r="Q801" i="6" s="1"/>
  <c r="Q802" i="6" a="1"/>
  <c r="Q802" i="6" s="1"/>
  <c r="Q803" i="6" a="1"/>
  <c r="Q803" i="6" s="1"/>
  <c r="Q804" i="6" a="1"/>
  <c r="Q804" i="6" s="1"/>
  <c r="Q805" i="6" a="1"/>
  <c r="Q805" i="6" s="1"/>
  <c r="Q806" i="6" a="1"/>
  <c r="Q806" i="6" s="1"/>
  <c r="Q807" i="6" a="1"/>
  <c r="Q807" i="6" s="1"/>
  <c r="Q808" i="6" a="1"/>
  <c r="Q808" i="6" s="1"/>
  <c r="Q809" i="6" a="1"/>
  <c r="Q809" i="6" s="1"/>
  <c r="Q810" i="6" a="1"/>
  <c r="Q810" i="6" s="1"/>
  <c r="Q811" i="6" a="1"/>
  <c r="Q811" i="6" s="1"/>
  <c r="Q812" i="6" a="1"/>
  <c r="Q812" i="6" s="1"/>
  <c r="Q813" i="6" a="1"/>
  <c r="Q813" i="6" s="1"/>
  <c r="Q814" i="6" a="1"/>
  <c r="Q814" i="6" s="1"/>
  <c r="Q815" i="6" a="1"/>
  <c r="Q815" i="6" s="1"/>
  <c r="Q816" i="6" a="1"/>
  <c r="Q816" i="6" s="1"/>
  <c r="Q817" i="6" a="1"/>
  <c r="Q817" i="6" s="1"/>
  <c r="Q818" i="6" a="1"/>
  <c r="Q818" i="6" s="1"/>
  <c r="Q819" i="6" a="1"/>
  <c r="Q819" i="6" s="1"/>
  <c r="Q820" i="6" a="1"/>
  <c r="Q820" i="6" s="1"/>
  <c r="Q821" i="6" a="1"/>
  <c r="Q821" i="6" s="1"/>
  <c r="Q822" i="6" a="1"/>
  <c r="Q822" i="6" s="1"/>
  <c r="Q823" i="6" a="1"/>
  <c r="Q823" i="6" s="1"/>
  <c r="Q824" i="6" a="1"/>
  <c r="Q824" i="6" s="1"/>
  <c r="Q825" i="6" a="1"/>
  <c r="Q825" i="6" s="1"/>
  <c r="Q826" i="6" a="1"/>
  <c r="Q826" i="6" s="1"/>
  <c r="Q827" i="6" a="1"/>
  <c r="Q827" i="6" s="1"/>
  <c r="Q828" i="6" a="1"/>
  <c r="Q828" i="6" s="1"/>
  <c r="Q829" i="6" a="1"/>
  <c r="Q829" i="6" s="1"/>
  <c r="Q830" i="6" a="1"/>
  <c r="Q830" i="6" s="1"/>
  <c r="Q831" i="6" a="1"/>
  <c r="Q831" i="6" s="1"/>
  <c r="Q832" i="6" a="1"/>
  <c r="Q832" i="6" s="1"/>
  <c r="Q833" i="6" a="1"/>
  <c r="Q833" i="6" s="1"/>
  <c r="Q834" i="6" a="1"/>
  <c r="Q834" i="6" s="1"/>
  <c r="Q835" i="6" a="1"/>
  <c r="Q835" i="6" s="1"/>
  <c r="Q836" i="6" a="1"/>
  <c r="Q836" i="6" s="1"/>
  <c r="Q837" i="6" a="1"/>
  <c r="Q837" i="6" s="1"/>
  <c r="Q838" i="6" a="1"/>
  <c r="Q838" i="6" s="1"/>
  <c r="Q839" i="6" a="1"/>
  <c r="Q839" i="6" s="1"/>
  <c r="Q840" i="6" a="1"/>
  <c r="Q840" i="6" s="1"/>
  <c r="Q841" i="6" a="1"/>
  <c r="Q841" i="6" s="1"/>
  <c r="Q842" i="6" a="1"/>
  <c r="Q842" i="6" s="1"/>
  <c r="Q843" i="6" a="1"/>
  <c r="Q843" i="6" s="1"/>
  <c r="Q844" i="6" a="1"/>
  <c r="Q844" i="6" s="1"/>
  <c r="Q845" i="6" a="1"/>
  <c r="Q845" i="6" s="1"/>
  <c r="Q846" i="6" a="1"/>
  <c r="Q846" i="6" s="1"/>
  <c r="Q847" i="6" a="1"/>
  <c r="Q847" i="6" s="1"/>
  <c r="Q848" i="6" a="1"/>
  <c r="Q848" i="6" s="1"/>
  <c r="Q849" i="6" a="1"/>
  <c r="Q849" i="6" s="1"/>
  <c r="Q850" i="6" a="1"/>
  <c r="Q850" i="6" s="1"/>
  <c r="Q851" i="6" a="1"/>
  <c r="Q851" i="6" s="1"/>
  <c r="Q852" i="6" a="1"/>
  <c r="Q852" i="6" s="1"/>
  <c r="Q853" i="6" a="1"/>
  <c r="Q853" i="6" s="1"/>
  <c r="Q854" i="6" a="1"/>
  <c r="Q854" i="6" s="1"/>
  <c r="Q855" i="6" a="1"/>
  <c r="Q855" i="6" s="1"/>
  <c r="Q856" i="6" a="1"/>
  <c r="Q856" i="6" s="1"/>
  <c r="Q857" i="6" a="1"/>
  <c r="Q857" i="6" s="1"/>
  <c r="Q858" i="6" a="1"/>
  <c r="Q858" i="6" s="1"/>
  <c r="Q859" i="6" a="1"/>
  <c r="Q859" i="6" s="1"/>
  <c r="Q860" i="6" a="1"/>
  <c r="Q860" i="6" s="1"/>
  <c r="Q861" i="6" a="1"/>
  <c r="Q861" i="6" s="1"/>
  <c r="Q862" i="6" a="1"/>
  <c r="Q862" i="6" s="1"/>
  <c r="Q863" i="6" a="1"/>
  <c r="Q863" i="6" s="1"/>
  <c r="Q864" i="6" a="1"/>
  <c r="Q864" i="6" s="1"/>
  <c r="Q865" i="6" a="1"/>
  <c r="Q865" i="6" s="1"/>
  <c r="Q866" i="6" a="1"/>
  <c r="Q866" i="6" s="1"/>
  <c r="Q867" i="6" a="1"/>
  <c r="Q867" i="6" s="1"/>
  <c r="Q868" i="6" a="1"/>
  <c r="Q868" i="6" s="1"/>
  <c r="Q869" i="6" a="1"/>
  <c r="Q869" i="6" s="1"/>
  <c r="Q870" i="6" a="1"/>
  <c r="Q870" i="6" s="1"/>
  <c r="Q871" i="6" a="1"/>
  <c r="Q871" i="6" s="1"/>
  <c r="Q872" i="6" a="1"/>
  <c r="Q872" i="6" s="1"/>
  <c r="Q873" i="6" a="1"/>
  <c r="Q873" i="6" s="1"/>
  <c r="Q874" i="6" a="1"/>
  <c r="Q874" i="6" s="1"/>
  <c r="Q875" i="6" a="1"/>
  <c r="Q875" i="6" s="1"/>
  <c r="Q876" i="6" a="1"/>
  <c r="Q876" i="6" s="1"/>
  <c r="Q877" i="6" a="1"/>
  <c r="Q877" i="6" s="1"/>
  <c r="Q878" i="6" a="1"/>
  <c r="Q878" i="6" s="1"/>
  <c r="Q879" i="6" a="1"/>
  <c r="Q879" i="6" s="1"/>
  <c r="Q880" i="6" a="1"/>
  <c r="Q880" i="6" s="1"/>
  <c r="Q881" i="6" a="1"/>
  <c r="Q881" i="6" s="1"/>
  <c r="Q882" i="6" a="1"/>
  <c r="Q882" i="6" s="1"/>
  <c r="Q883" i="6" a="1"/>
  <c r="Q883" i="6" s="1"/>
  <c r="Q884" i="6" a="1"/>
  <c r="Q884" i="6" s="1"/>
  <c r="Q885" i="6" a="1"/>
  <c r="Q885" i="6" s="1"/>
  <c r="Q886" i="6" a="1"/>
  <c r="Q886" i="6" s="1"/>
  <c r="Q887" i="6" a="1"/>
  <c r="Q887" i="6" s="1"/>
  <c r="Q888" i="6" a="1"/>
  <c r="Q888" i="6" s="1"/>
  <c r="Q889" i="6" a="1"/>
  <c r="Q889" i="6" s="1"/>
  <c r="Q890" i="6" a="1"/>
  <c r="Q890" i="6" s="1"/>
  <c r="Q891" i="6" a="1"/>
  <c r="Q891" i="6" s="1"/>
  <c r="Q892" i="6" a="1"/>
  <c r="Q892" i="6" s="1"/>
  <c r="Q893" i="6" a="1"/>
  <c r="Q893" i="6" s="1"/>
  <c r="Q894" i="6" a="1"/>
  <c r="Q894" i="6" s="1"/>
  <c r="Q895" i="6" a="1"/>
  <c r="Q895" i="6" s="1"/>
  <c r="Q896" i="6" a="1"/>
  <c r="Q896" i="6" s="1"/>
  <c r="Q897" i="6" a="1"/>
  <c r="Q897" i="6" s="1"/>
  <c r="Q898" i="6" a="1"/>
  <c r="Q898" i="6" s="1"/>
  <c r="Q899" i="6" a="1"/>
  <c r="Q899" i="6" s="1"/>
  <c r="Q900" i="6" a="1"/>
  <c r="Q900" i="6" s="1"/>
  <c r="Q901" i="6" a="1"/>
  <c r="Q901" i="6" s="1"/>
  <c r="Q902" i="6" a="1"/>
  <c r="Q902" i="6" s="1"/>
  <c r="Q903" i="6" a="1"/>
  <c r="Q903" i="6" s="1"/>
  <c r="Q904" i="6" a="1"/>
  <c r="Q904" i="6" s="1"/>
  <c r="Q905" i="6" a="1"/>
  <c r="Q905" i="6" s="1"/>
  <c r="Q906" i="6" a="1"/>
  <c r="Q906" i="6" s="1"/>
  <c r="Q907" i="6" a="1"/>
  <c r="Q907" i="6" s="1"/>
  <c r="Q908" i="6" a="1"/>
  <c r="Q908" i="6" s="1"/>
  <c r="Q909" i="6" a="1"/>
  <c r="Q909" i="6" s="1"/>
  <c r="Q910" i="6" a="1"/>
  <c r="Q910" i="6" s="1"/>
  <c r="Q911" i="6" a="1"/>
  <c r="Q911" i="6" s="1"/>
  <c r="Q912" i="6" a="1"/>
  <c r="Q912" i="6" s="1"/>
  <c r="Q913" i="6" a="1"/>
  <c r="Q913" i="6" s="1"/>
  <c r="Q914" i="6" a="1"/>
  <c r="Q914" i="6" s="1"/>
  <c r="Q915" i="6" a="1"/>
  <c r="Q915" i="6" s="1"/>
  <c r="Q916" i="6" a="1"/>
  <c r="Q916" i="6" s="1"/>
  <c r="Q917" i="6" a="1"/>
  <c r="Q917" i="6" s="1"/>
  <c r="Q918" i="6" a="1"/>
  <c r="Q918" i="6" s="1"/>
  <c r="Q919" i="6" a="1"/>
  <c r="Q919" i="6" s="1"/>
  <c r="Q920" i="6" a="1"/>
  <c r="Q920" i="6" s="1"/>
  <c r="Q921" i="6" a="1"/>
  <c r="Q921" i="6" s="1"/>
  <c r="Q922" i="6" a="1"/>
  <c r="Q922" i="6" s="1"/>
  <c r="Q923" i="6" a="1"/>
  <c r="Q923" i="6" s="1"/>
  <c r="Q924" i="6" a="1"/>
  <c r="Q924" i="6" s="1"/>
  <c r="Q925" i="6" a="1"/>
  <c r="Q925" i="6" s="1"/>
  <c r="Q926" i="6" a="1"/>
  <c r="Q926" i="6" s="1"/>
  <c r="Q927" i="6" a="1"/>
  <c r="Q927" i="6" s="1"/>
  <c r="Q928" i="6" a="1"/>
  <c r="Q928" i="6" s="1"/>
  <c r="Q929" i="6" a="1"/>
  <c r="Q929" i="6" s="1"/>
  <c r="Q930" i="6" a="1"/>
  <c r="Q930" i="6" s="1"/>
  <c r="Q931" i="6" a="1"/>
  <c r="Q931" i="6" s="1"/>
  <c r="Q932" i="6" a="1"/>
  <c r="Q932" i="6" s="1"/>
  <c r="Q933" i="6" a="1"/>
  <c r="Q933" i="6" s="1"/>
  <c r="Q934" i="6" a="1"/>
  <c r="Q934" i="6" s="1"/>
  <c r="Q935" i="6" a="1"/>
  <c r="Q935" i="6" s="1"/>
  <c r="Q936" i="6" a="1"/>
  <c r="Q936" i="6" s="1"/>
  <c r="Q937" i="6" a="1"/>
  <c r="Q937" i="6" s="1"/>
  <c r="Q938" i="6" a="1"/>
  <c r="Q938" i="6" s="1"/>
  <c r="Q939" i="6" a="1"/>
  <c r="Q939" i="6" s="1"/>
  <c r="Q940" i="6" a="1"/>
  <c r="Q940" i="6" s="1"/>
  <c r="Q941" i="6" a="1"/>
  <c r="Q941" i="6" s="1"/>
  <c r="Q942" i="6" a="1"/>
  <c r="Q942" i="6" s="1"/>
  <c r="Q943" i="6" a="1"/>
  <c r="Q943" i="6" s="1"/>
  <c r="Q944" i="6" a="1"/>
  <c r="Q944" i="6" s="1"/>
  <c r="Q945" i="6" a="1"/>
  <c r="Q945" i="6" s="1"/>
  <c r="Q946" i="6" a="1"/>
  <c r="Q946" i="6" s="1"/>
  <c r="Q947" i="6" a="1"/>
  <c r="Q947" i="6" s="1"/>
  <c r="Q948" i="6" a="1"/>
  <c r="Q948" i="6" s="1"/>
  <c r="Q949" i="6" a="1"/>
  <c r="Q949" i="6" s="1"/>
  <c r="Q950" i="6" a="1"/>
  <c r="Q950" i="6" s="1"/>
  <c r="Q951" i="6" a="1"/>
  <c r="Q951" i="6" s="1"/>
  <c r="Q952" i="6" a="1"/>
  <c r="Q952" i="6" s="1"/>
  <c r="Q953" i="6" a="1"/>
  <c r="Q953" i="6" s="1"/>
  <c r="Q954" i="6" a="1"/>
  <c r="Q954" i="6" s="1"/>
  <c r="Q955" i="6" a="1"/>
  <c r="Q955" i="6" s="1"/>
  <c r="Q956" i="6" a="1"/>
  <c r="Q956" i="6" s="1"/>
  <c r="Q957" i="6" a="1"/>
  <c r="Q957" i="6" s="1"/>
  <c r="Q958" i="6" a="1"/>
  <c r="Q958" i="6" s="1"/>
  <c r="Q959" i="6" a="1"/>
  <c r="Q959" i="6" s="1"/>
  <c r="Q960" i="6" a="1"/>
  <c r="Q960" i="6" s="1"/>
  <c r="Q961" i="6" a="1"/>
  <c r="Q961" i="6" s="1"/>
  <c r="Q962" i="6" a="1"/>
  <c r="Q962" i="6" s="1"/>
  <c r="Q963" i="6" a="1"/>
  <c r="Q963" i="6" s="1"/>
  <c r="Q964" i="6" a="1"/>
  <c r="Q964" i="6" s="1"/>
  <c r="Q965" i="6" a="1"/>
  <c r="Q965" i="6" s="1"/>
  <c r="Q966" i="6" a="1"/>
  <c r="Q966" i="6" s="1"/>
  <c r="Q967" i="6" a="1"/>
  <c r="Q967" i="6" s="1"/>
  <c r="Q968" i="6" a="1"/>
  <c r="Q968" i="6" s="1"/>
  <c r="Q969" i="6" a="1"/>
  <c r="Q969" i="6" s="1"/>
  <c r="Q970" i="6" a="1"/>
  <c r="Q970" i="6" s="1"/>
  <c r="Q971" i="6" a="1"/>
  <c r="Q971" i="6" s="1"/>
  <c r="Q972" i="6" a="1"/>
  <c r="Q972" i="6" s="1"/>
  <c r="Q973" i="6" a="1"/>
  <c r="Q973" i="6" s="1"/>
  <c r="Q974" i="6" a="1"/>
  <c r="Q974" i="6" s="1"/>
  <c r="Q975" i="6" a="1"/>
  <c r="Q975" i="6" s="1"/>
  <c r="Q976" i="6" a="1"/>
  <c r="Q976" i="6" s="1"/>
  <c r="Q977" i="6" a="1"/>
  <c r="Q977" i="6" s="1"/>
  <c r="Q978" i="6" a="1"/>
  <c r="Q978" i="6" s="1"/>
  <c r="Q979" i="6" a="1"/>
  <c r="Q979" i="6" s="1"/>
  <c r="Q980" i="6" a="1"/>
  <c r="Q980" i="6" s="1"/>
  <c r="Q981" i="6" a="1"/>
  <c r="Q981" i="6" s="1"/>
  <c r="Q982" i="6" a="1"/>
  <c r="Q982" i="6" s="1"/>
  <c r="Q983" i="6" a="1"/>
  <c r="Q983" i="6" s="1"/>
  <c r="Q984" i="6" a="1"/>
  <c r="Q984" i="6" s="1"/>
  <c r="Q985" i="6" a="1"/>
  <c r="Q985" i="6" s="1"/>
  <c r="Q986" i="6" a="1"/>
  <c r="Q986" i="6" s="1"/>
  <c r="Q987" i="6" a="1"/>
  <c r="Q987" i="6" s="1"/>
  <c r="Q988" i="6" a="1"/>
  <c r="Q988" i="6" s="1"/>
  <c r="Q989" i="6" a="1"/>
  <c r="Q989" i="6" s="1"/>
  <c r="Q990" i="6" a="1"/>
  <c r="Q990" i="6" s="1"/>
  <c r="Q991" i="6" a="1"/>
  <c r="Q991" i="6" s="1"/>
  <c r="Q992" i="6" a="1"/>
  <c r="Q992" i="6" s="1"/>
  <c r="Q993" i="6" a="1"/>
  <c r="Q993" i="6" s="1"/>
  <c r="Q994" i="6" a="1"/>
  <c r="Q994" i="6" s="1"/>
  <c r="Q995" i="6" a="1"/>
  <c r="Q995" i="6" s="1"/>
  <c r="Q996" i="6" a="1"/>
  <c r="Q996" i="6" s="1"/>
  <c r="Q997" i="6" a="1"/>
  <c r="Q997" i="6" s="1"/>
  <c r="Q998" i="6" a="1"/>
  <c r="Q998" i="6" s="1"/>
  <c r="Q999" i="6" a="1"/>
  <c r="Q999" i="6" s="1"/>
  <c r="Q1000" i="6" a="1"/>
  <c r="Q1000" i="6" s="1"/>
  <c r="Q1001" i="6" a="1"/>
  <c r="Q1001" i="6" s="1"/>
  <c r="Q1002" i="6" a="1"/>
  <c r="Q1002" i="6" s="1"/>
  <c r="Q1003" i="6" a="1"/>
  <c r="Q1003" i="6" s="1"/>
  <c r="Q1004" i="6" a="1"/>
  <c r="Q1004" i="6" s="1"/>
  <c r="Q1005" i="6" a="1"/>
  <c r="Q1005" i="6" s="1"/>
  <c r="Q1006" i="6" a="1"/>
  <c r="Q1006" i="6" s="1"/>
  <c r="Q1007" i="6" a="1"/>
  <c r="Q1007" i="6" s="1"/>
  <c r="Q1008" i="6" a="1"/>
  <c r="Q1008" i="6" s="1"/>
  <c r="Q1009" i="6" a="1"/>
  <c r="Q1009" i="6" s="1"/>
  <c r="Q1010" i="6" a="1"/>
  <c r="Q1010" i="6" s="1"/>
  <c r="Q1011" i="6" a="1"/>
  <c r="Q1011" i="6" s="1"/>
  <c r="Q1012" i="6" a="1"/>
  <c r="Q1012" i="6" s="1"/>
  <c r="Q1013" i="6" a="1"/>
  <c r="Q1013" i="6" s="1"/>
  <c r="Q1014" i="6" a="1"/>
  <c r="Q1014" i="6" s="1"/>
  <c r="Q1015" i="6" a="1"/>
  <c r="Q1015" i="6" s="1"/>
  <c r="Q1016" i="6" a="1"/>
  <c r="Q1016" i="6" s="1"/>
  <c r="Q1017" i="6" a="1"/>
  <c r="Q1017" i="6" s="1"/>
  <c r="Q1018" i="6" a="1"/>
  <c r="Q1018" i="6" s="1"/>
  <c r="Q1019" i="6" a="1"/>
  <c r="Q1019" i="6" s="1"/>
  <c r="Q1020" i="6" a="1"/>
  <c r="Q1020" i="6" s="1"/>
  <c r="Q1021" i="6" a="1"/>
  <c r="Q1021" i="6" s="1"/>
  <c r="Q1022" i="6" a="1"/>
  <c r="Q1022" i="6" s="1"/>
  <c r="Q1023" i="6" a="1"/>
  <c r="Q1023" i="6" s="1"/>
  <c r="Q1024" i="6" a="1"/>
  <c r="Q1024" i="6" s="1"/>
  <c r="Q1025" i="6" a="1"/>
  <c r="Q1025" i="6" s="1"/>
  <c r="Q1026" i="6" a="1"/>
  <c r="Q1026" i="6" s="1"/>
  <c r="Q1027" i="6" a="1"/>
  <c r="Q1027" i="6" s="1"/>
  <c r="Q1028" i="6" a="1"/>
  <c r="Q1028" i="6" s="1"/>
  <c r="Q1029" i="6" a="1"/>
  <c r="Q1029" i="6" s="1"/>
  <c r="Q1030" i="6" a="1"/>
  <c r="Q1030" i="6" s="1"/>
  <c r="Q1031" i="6" a="1"/>
  <c r="Q1031" i="6" s="1"/>
  <c r="Q1032" i="6" a="1"/>
  <c r="Q1032" i="6" s="1"/>
  <c r="Q1033" i="6" a="1"/>
  <c r="Q1033" i="6" s="1"/>
  <c r="Q1034" i="6" a="1"/>
  <c r="Q1034" i="6" s="1"/>
  <c r="Q1035" i="6" a="1"/>
  <c r="Q1035" i="6" s="1"/>
  <c r="Q1036" i="6" a="1"/>
  <c r="Q1036" i="6" s="1"/>
  <c r="Q1037" i="6" a="1"/>
  <c r="Q1037" i="6" s="1"/>
  <c r="Q1038" i="6" a="1"/>
  <c r="Q1038" i="6" s="1"/>
  <c r="Q1039" i="6" a="1"/>
  <c r="Q1039" i="6" s="1"/>
  <c r="Q1040" i="6" a="1"/>
  <c r="Q1040" i="6" s="1"/>
  <c r="Q1041" i="6" a="1"/>
  <c r="Q1041" i="6" s="1"/>
  <c r="Q1042" i="6" a="1"/>
  <c r="Q1042" i="6" s="1"/>
  <c r="Q1043" i="6" a="1"/>
  <c r="Q1043" i="6" s="1"/>
  <c r="Q1044" i="6" a="1"/>
  <c r="Q1044" i="6" s="1"/>
  <c r="Q1045" i="6" a="1"/>
  <c r="Q1045" i="6" s="1"/>
  <c r="Q1046" i="6" a="1"/>
  <c r="Q1046" i="6" s="1"/>
  <c r="Q1047" i="6" a="1"/>
  <c r="Q1047" i="6" s="1"/>
  <c r="Q1048" i="6" a="1"/>
  <c r="Q1048" i="6" s="1"/>
  <c r="Q1049" i="6" a="1"/>
  <c r="Q1049" i="6" s="1"/>
  <c r="Q1050" i="6" a="1"/>
  <c r="Q1050" i="6" s="1"/>
  <c r="Q1051" i="6" a="1"/>
  <c r="Q1051" i="6" s="1"/>
  <c r="Q1052" i="6" a="1"/>
  <c r="Q1052" i="6" s="1"/>
  <c r="Q1053" i="6" a="1"/>
  <c r="Q1053" i="6" s="1"/>
  <c r="Q1054" i="6" a="1"/>
  <c r="Q1054" i="6" s="1"/>
  <c r="Q1055" i="6" a="1"/>
  <c r="Q1055" i="6" s="1"/>
  <c r="Q1056" i="6" a="1"/>
  <c r="Q1056" i="6" s="1"/>
  <c r="Q1057" i="6" a="1"/>
  <c r="Q1057" i="6" s="1"/>
  <c r="Q1058" i="6" a="1"/>
  <c r="Q1058" i="6" s="1"/>
  <c r="Q1059" i="6" a="1"/>
  <c r="Q1059" i="6" s="1"/>
  <c r="Q1060" i="6" a="1"/>
  <c r="Q1060" i="6" s="1"/>
  <c r="Q1061" i="6" a="1"/>
  <c r="Q1061" i="6" s="1"/>
  <c r="Q1062" i="6" a="1"/>
  <c r="Q1062" i="6" s="1"/>
  <c r="Q1063" i="6" a="1"/>
  <c r="Q1063" i="6" s="1"/>
  <c r="Q1064" i="6" a="1"/>
  <c r="Q1064" i="6" s="1"/>
  <c r="Q1065" i="6" a="1"/>
  <c r="Q1065" i="6" s="1"/>
  <c r="Q1066" i="6" a="1"/>
  <c r="Q1066" i="6" s="1"/>
  <c r="Q1067" i="6" a="1"/>
  <c r="Q1067" i="6" s="1"/>
  <c r="Q1068" i="6" a="1"/>
  <c r="Q1068" i="6" s="1"/>
  <c r="Q1069" i="6" a="1"/>
  <c r="Q1069" i="6" s="1"/>
  <c r="Q1070" i="6" a="1"/>
  <c r="Q1070" i="6" s="1"/>
  <c r="Q1071" i="6" a="1"/>
  <c r="Q1071" i="6" s="1"/>
  <c r="Q1072" i="6" a="1"/>
  <c r="Q1072" i="6" s="1"/>
  <c r="Q1073" i="6" a="1"/>
  <c r="Q1073" i="6" s="1"/>
  <c r="Q1074" i="6" a="1"/>
  <c r="Q1074" i="6" s="1"/>
  <c r="Q1075" i="6" a="1"/>
  <c r="Q1075" i="6" s="1"/>
  <c r="Q1076" i="6" a="1"/>
  <c r="Q1076" i="6" s="1"/>
  <c r="Q1077" i="6" a="1"/>
  <c r="Q1077" i="6" s="1"/>
  <c r="Q1078" i="6" a="1"/>
  <c r="Q1078" i="6" s="1"/>
  <c r="Q1079" i="6" a="1"/>
  <c r="Q1079" i="6" s="1"/>
  <c r="Q1080" i="6" a="1"/>
  <c r="Q1080" i="6" s="1"/>
  <c r="Q1081" i="6" a="1"/>
  <c r="Q1081" i="6" s="1"/>
  <c r="Q1082" i="6" a="1"/>
  <c r="Q1082" i="6" s="1"/>
  <c r="Q1083" i="6" a="1"/>
  <c r="Q1083" i="6" s="1"/>
  <c r="Q1084" i="6" a="1"/>
  <c r="Q1084" i="6" s="1"/>
  <c r="Q1085" i="6" a="1"/>
  <c r="Q1085" i="6" s="1"/>
  <c r="Q1086" i="6" a="1"/>
  <c r="Q1086" i="6" s="1"/>
  <c r="Q1087" i="6" a="1"/>
  <c r="Q1087" i="6" s="1"/>
  <c r="Q1088" i="6" a="1"/>
  <c r="Q1088" i="6" s="1"/>
  <c r="Q1089" i="6" a="1"/>
  <c r="Q1089" i="6" s="1"/>
  <c r="Q1090" i="6" a="1"/>
  <c r="Q1090" i="6" s="1"/>
  <c r="Q1091" i="6" a="1"/>
  <c r="Q1091" i="6" s="1"/>
  <c r="Q1092" i="6" a="1"/>
  <c r="Q1092" i="6" s="1"/>
  <c r="Q1093" i="6" a="1"/>
  <c r="Q1093" i="6" s="1"/>
  <c r="Q1094" i="6" a="1"/>
  <c r="Q1094" i="6" s="1"/>
  <c r="Q1095" i="6" a="1"/>
  <c r="Q1095" i="6" s="1"/>
  <c r="Q1096" i="6" a="1"/>
  <c r="Q1096" i="6" s="1"/>
  <c r="Q1097" i="6" a="1"/>
  <c r="Q1097" i="6" s="1"/>
  <c r="Q1098" i="6" a="1"/>
  <c r="Q1098" i="6" s="1"/>
  <c r="Q1099" i="6" a="1"/>
  <c r="Q1099" i="6" s="1"/>
  <c r="Q1100" i="6" a="1"/>
  <c r="Q1100" i="6" s="1"/>
  <c r="Q1101" i="6" a="1"/>
  <c r="Q1101" i="6" s="1"/>
  <c r="Q1102" i="6" a="1"/>
  <c r="Q1102" i="6" s="1"/>
  <c r="Q1103" i="6" a="1"/>
  <c r="Q1103" i="6" s="1"/>
  <c r="Q1104" i="6" a="1"/>
  <c r="Q1104" i="6" s="1"/>
  <c r="Q1105" i="6" a="1"/>
  <c r="Q1105" i="6" s="1"/>
  <c r="Q1106" i="6" a="1"/>
  <c r="Q1106" i="6" s="1"/>
  <c r="Q1107" i="6" a="1"/>
  <c r="Q1107" i="6" s="1"/>
  <c r="Q1108" i="6" a="1"/>
  <c r="Q1108" i="6" s="1"/>
  <c r="Q1109" i="6" a="1"/>
  <c r="Q1109" i="6" s="1"/>
  <c r="Q1110" i="6" a="1"/>
  <c r="Q1110" i="6" s="1"/>
  <c r="Q1111" i="6" a="1"/>
  <c r="Q1111" i="6" s="1"/>
  <c r="Q1112" i="6" a="1"/>
  <c r="Q1112" i="6" s="1"/>
  <c r="Q1113" i="6" a="1"/>
  <c r="Q1113" i="6" s="1"/>
  <c r="Q1114" i="6" a="1"/>
  <c r="Q1114" i="6" s="1"/>
  <c r="Q1115" i="6" a="1"/>
  <c r="Q1115" i="6" s="1"/>
  <c r="Q1116" i="6" a="1"/>
  <c r="Q1116" i="6" s="1"/>
  <c r="Q1117" i="6" a="1"/>
  <c r="Q1117" i="6" s="1"/>
  <c r="Q1118" i="6" a="1"/>
  <c r="Q1118" i="6" s="1"/>
  <c r="Q1119" i="6" a="1"/>
  <c r="Q1119" i="6" s="1"/>
  <c r="Q1120" i="6" a="1"/>
  <c r="Q1120" i="6" s="1"/>
  <c r="Q1121" i="6" a="1"/>
  <c r="Q1121" i="6" s="1"/>
  <c r="Q1122" i="6" a="1"/>
  <c r="Q1122" i="6" s="1"/>
  <c r="Q1123" i="6" a="1"/>
  <c r="Q1123" i="6" s="1"/>
  <c r="Q1124" i="6" a="1"/>
  <c r="Q1124" i="6" s="1"/>
  <c r="Q1125" i="6" a="1"/>
  <c r="Q1125" i="6" s="1"/>
  <c r="Q1126" i="6" a="1"/>
  <c r="Q1126" i="6" s="1"/>
  <c r="Q1127" i="6" a="1"/>
  <c r="Q1127" i="6" s="1"/>
  <c r="Q1128" i="6" a="1"/>
  <c r="Q1128" i="6" s="1"/>
  <c r="Q1129" i="6" a="1"/>
  <c r="Q1129" i="6" s="1"/>
  <c r="Q1130" i="6" a="1"/>
  <c r="Q1130" i="6" s="1"/>
  <c r="Q1131" i="6" a="1"/>
  <c r="Q1131" i="6" s="1"/>
  <c r="Q1132" i="6" a="1"/>
  <c r="Q1132" i="6" s="1"/>
  <c r="Q1133" i="6" a="1"/>
  <c r="Q1133" i="6" s="1"/>
  <c r="Q1134" i="6" a="1"/>
  <c r="Q1134" i="6" s="1"/>
  <c r="Q1135" i="6" a="1"/>
  <c r="Q1135" i="6" s="1"/>
  <c r="Q1136" i="6" a="1"/>
  <c r="Q1136" i="6" s="1"/>
  <c r="Q1137" i="6" a="1"/>
  <c r="Q1137" i="6" s="1"/>
  <c r="Q1138" i="6" a="1"/>
  <c r="Q1138" i="6" s="1"/>
  <c r="Q1139" i="6" a="1"/>
  <c r="Q1139" i="6" s="1"/>
  <c r="Q1140" i="6" a="1"/>
  <c r="Q1140" i="6" s="1"/>
  <c r="Q1141" i="6" a="1"/>
  <c r="Q1141" i="6" s="1"/>
  <c r="Q1142" i="6" a="1"/>
  <c r="Q1142" i="6" s="1"/>
  <c r="Q1143" i="6" a="1"/>
  <c r="Q1143" i="6" s="1"/>
  <c r="Q1144" i="6" a="1"/>
  <c r="Q1144" i="6" s="1"/>
  <c r="Q1145" i="6" a="1"/>
  <c r="Q1145" i="6" s="1"/>
  <c r="Q1146" i="6" a="1"/>
  <c r="Q1146" i="6" s="1"/>
  <c r="Q1147" i="6" a="1"/>
  <c r="Q1147" i="6" s="1"/>
  <c r="Q1148" i="6" a="1"/>
  <c r="Q1148" i="6" s="1"/>
  <c r="Q1149" i="6" a="1"/>
  <c r="Q1149" i="6" s="1"/>
  <c r="Q1150" i="6" a="1"/>
  <c r="Q1150" i="6" s="1"/>
  <c r="Q1151" i="6" a="1"/>
  <c r="Q1151" i="6" s="1"/>
  <c r="Q1152" i="6" a="1"/>
  <c r="Q1152" i="6" s="1"/>
  <c r="Q1153" i="6" a="1"/>
  <c r="Q1153" i="6" s="1"/>
  <c r="Q1154" i="6" a="1"/>
  <c r="Q1154" i="6" s="1"/>
  <c r="Q1155" i="6" a="1"/>
  <c r="Q1155" i="6" s="1"/>
  <c r="Q1156" i="6" a="1"/>
  <c r="Q1156" i="6" s="1"/>
  <c r="Q1157" i="6" a="1"/>
  <c r="Q1157" i="6" s="1"/>
  <c r="Q1158" i="6" a="1"/>
  <c r="Q1158" i="6" s="1"/>
  <c r="Q1159" i="6" a="1"/>
  <c r="Q1159" i="6" s="1"/>
  <c r="Q1160" i="6" a="1"/>
  <c r="Q1160" i="6" s="1"/>
  <c r="Q1161" i="6" a="1"/>
  <c r="Q1161" i="6" s="1"/>
  <c r="Q1162" i="6" a="1"/>
  <c r="Q1162" i="6" s="1"/>
  <c r="Q1163" i="6" a="1"/>
  <c r="Q1163" i="6" s="1"/>
  <c r="Q1164" i="6" a="1"/>
  <c r="Q1164" i="6" s="1"/>
  <c r="Q1165" i="6" a="1"/>
  <c r="Q1165" i="6" s="1"/>
  <c r="Q1166" i="6" a="1"/>
  <c r="Q1166" i="6" s="1"/>
  <c r="Q1167" i="6" a="1"/>
  <c r="Q1167" i="6" s="1"/>
  <c r="Q1168" i="6" a="1"/>
  <c r="Q1168" i="6" s="1"/>
  <c r="Q1169" i="6" a="1"/>
  <c r="Q1169" i="6" s="1"/>
  <c r="Q1170" i="6" a="1"/>
  <c r="Q1170" i="6" s="1"/>
  <c r="Q1171" i="6" a="1"/>
  <c r="Q1171" i="6" s="1"/>
  <c r="Q1172" i="6" a="1"/>
  <c r="Q1172" i="6" s="1"/>
  <c r="Q1173" i="6" a="1"/>
  <c r="Q1173" i="6" s="1"/>
  <c r="Q1174" i="6" a="1"/>
  <c r="Q1174" i="6" s="1"/>
  <c r="Q1175" i="6" a="1"/>
  <c r="Q1175" i="6" s="1"/>
  <c r="Q1176" i="6" a="1"/>
  <c r="Q1176" i="6" s="1"/>
  <c r="Q1177" i="6" a="1"/>
  <c r="Q1177" i="6" s="1"/>
  <c r="Q1178" i="6" a="1"/>
  <c r="Q1178" i="6" s="1"/>
  <c r="Q1179" i="6" a="1"/>
  <c r="Q1179" i="6" s="1"/>
  <c r="Q1180" i="6" a="1"/>
  <c r="Q1180" i="6" s="1"/>
  <c r="Q1181" i="6" a="1"/>
  <c r="Q1181" i="6" s="1"/>
  <c r="Q1182" i="6" a="1"/>
  <c r="Q1182" i="6" s="1"/>
  <c r="Q1183" i="6" a="1"/>
  <c r="Q1183" i="6" s="1"/>
  <c r="Q1184" i="6" a="1"/>
  <c r="Q1184" i="6"/>
  <c r="Q1185" i="6" a="1"/>
  <c r="Q1185" i="6" s="1"/>
  <c r="Q1186" i="6" a="1"/>
  <c r="Q1186" i="6" s="1"/>
  <c r="Q1187" i="6" a="1"/>
  <c r="Q1187" i="6" s="1"/>
  <c r="Q1188" i="6" a="1"/>
  <c r="Q1188" i="6" s="1"/>
  <c r="Q1189" i="6" a="1"/>
  <c r="Q1189" i="6" s="1"/>
  <c r="Q1190" i="6" a="1"/>
  <c r="Q1190" i="6" s="1"/>
  <c r="Q1191" i="6" a="1"/>
  <c r="Q1191" i="6" s="1"/>
  <c r="Q1192" i="6" a="1"/>
  <c r="Q1192" i="6" s="1"/>
  <c r="Q1193" i="6" a="1"/>
  <c r="Q1193" i="6" s="1"/>
  <c r="Q1194" i="6" a="1"/>
  <c r="Q1194" i="6" s="1"/>
  <c r="Q1195" i="6" a="1"/>
  <c r="Q1195" i="6" s="1"/>
  <c r="Q1196" i="6" a="1"/>
  <c r="Q1196" i="6" s="1"/>
  <c r="Q1197" i="6" a="1"/>
  <c r="Q1197" i="6" s="1"/>
  <c r="Q1198" i="6" a="1"/>
  <c r="Q1198" i="6" s="1"/>
  <c r="Q1199" i="6" a="1"/>
  <c r="Q1199" i="6" s="1"/>
  <c r="Q1200" i="6" a="1"/>
  <c r="Q1200" i="6" s="1"/>
  <c r="S1200" i="6" s="1"/>
  <c r="Q1201" i="6" a="1"/>
  <c r="Q1201" i="6" s="1"/>
  <c r="Q1202" i="6" a="1"/>
  <c r="Q1202" i="6" s="1"/>
  <c r="Q1203" i="6" a="1"/>
  <c r="Q1203" i="6" s="1"/>
  <c r="Q1204" i="6" a="1"/>
  <c r="Q1204" i="6" s="1"/>
  <c r="Q1205" i="6" a="1"/>
  <c r="Q1205" i="6" s="1"/>
  <c r="Q1206" i="6" a="1"/>
  <c r="Q1206" i="6" s="1"/>
  <c r="Q1207" i="6" a="1"/>
  <c r="Q1207" i="6" s="1"/>
  <c r="Q1208" i="6" a="1"/>
  <c r="Q1208" i="6" s="1"/>
  <c r="Q1209" i="6" a="1"/>
  <c r="Q1209" i="6" s="1"/>
  <c r="Q1210" i="6" a="1"/>
  <c r="Q1210" i="6" s="1"/>
  <c r="Q1211" i="6" a="1"/>
  <c r="Q1211" i="6" s="1"/>
  <c r="Q1212" i="6" a="1"/>
  <c r="Q1212" i="6" s="1"/>
  <c r="Q1213" i="6" a="1"/>
  <c r="Q1213" i="6" s="1"/>
  <c r="Q1214" i="6" a="1"/>
  <c r="Q1214" i="6" s="1"/>
  <c r="Q1215" i="6" a="1"/>
  <c r="Q1215" i="6" s="1"/>
  <c r="Q1216" i="6" a="1"/>
  <c r="Q1216" i="6" s="1"/>
  <c r="S1216" i="6" s="1"/>
  <c r="Q1217" i="6" a="1"/>
  <c r="Q1217" i="6" s="1"/>
  <c r="Q1218" i="6" a="1"/>
  <c r="Q1218" i="6" s="1"/>
  <c r="Q1219" i="6" a="1"/>
  <c r="Q1219" i="6" s="1"/>
  <c r="Q1220" i="6" a="1"/>
  <c r="Q1220" i="6" s="1"/>
  <c r="Q1221" i="6" a="1"/>
  <c r="Q1221" i="6" s="1"/>
  <c r="Q1222" i="6" a="1"/>
  <c r="Q1222" i="6" s="1"/>
  <c r="Q1223" i="6" a="1"/>
  <c r="Q1223" i="6" s="1"/>
  <c r="Q1224" i="6" a="1"/>
  <c r="Q1224" i="6" s="1"/>
  <c r="Q1225" i="6" a="1"/>
  <c r="Q1225" i="6" s="1"/>
  <c r="Q1226" i="6" a="1"/>
  <c r="Q1226" i="6" s="1"/>
  <c r="Q1227" i="6" a="1"/>
  <c r="Q1227" i="6" s="1"/>
  <c r="Q1228" i="6" a="1"/>
  <c r="Q1228" i="6" s="1"/>
  <c r="Q1229" i="6" a="1"/>
  <c r="Q1229" i="6" s="1"/>
  <c r="Q1230" i="6" a="1"/>
  <c r="Q1230" i="6" s="1"/>
  <c r="Q1231" i="6" a="1"/>
  <c r="Q1231" i="6" s="1"/>
  <c r="Q1232" i="6" a="1"/>
  <c r="Q1232" i="6"/>
  <c r="Q1233" i="6" a="1"/>
  <c r="Q1233" i="6" s="1"/>
  <c r="Q1234" i="6" a="1"/>
  <c r="Q1234" i="6" s="1"/>
  <c r="Q1235" i="6" a="1"/>
  <c r="Q1235" i="6" s="1"/>
  <c r="Q1236" i="6" a="1"/>
  <c r="Q1236" i="6" s="1"/>
  <c r="Q1237" i="6" a="1"/>
  <c r="Q1237" i="6" s="1"/>
  <c r="Q1238" i="6" a="1"/>
  <c r="Q1238" i="6" s="1"/>
  <c r="Q1239" i="6" a="1"/>
  <c r="Q1239" i="6" s="1"/>
  <c r="Q1240" i="6" a="1"/>
  <c r="Q1240" i="6" s="1"/>
  <c r="Q1241" i="6" a="1"/>
  <c r="Q1241" i="6" s="1"/>
  <c r="Q1242" i="6" a="1"/>
  <c r="Q1242" i="6" s="1"/>
  <c r="Q1243" i="6" a="1"/>
  <c r="Q1243" i="6" s="1"/>
  <c r="Q1244" i="6" a="1"/>
  <c r="Q1244" i="6" s="1"/>
  <c r="Q1245" i="6" a="1"/>
  <c r="Q1245" i="6" s="1"/>
  <c r="Q1246" i="6" a="1"/>
  <c r="Q1246" i="6" s="1"/>
  <c r="Q1247" i="6" a="1"/>
  <c r="Q1247" i="6" s="1"/>
  <c r="Q1248" i="6" a="1"/>
  <c r="Q1248" i="6"/>
  <c r="Q1249" i="6" a="1"/>
  <c r="Q1249" i="6" s="1"/>
  <c r="Q1250" i="6" a="1"/>
  <c r="Q1250" i="6" s="1"/>
  <c r="Q1251" i="6" a="1"/>
  <c r="Q1251" i="6" s="1"/>
  <c r="Q1252" i="6" a="1"/>
  <c r="Q1252" i="6" s="1"/>
  <c r="Q1253" i="6" a="1"/>
  <c r="Q1253" i="6" s="1"/>
  <c r="Q1254" i="6" a="1"/>
  <c r="Q1254" i="6" s="1"/>
  <c r="Q1255" i="6" a="1"/>
  <c r="Q1255" i="6" s="1"/>
  <c r="Q1256" i="6" a="1"/>
  <c r="Q1256" i="6" s="1"/>
  <c r="Q1257" i="6" a="1"/>
  <c r="Q1257" i="6" s="1"/>
  <c r="Q1258" i="6" a="1"/>
  <c r="Q1258" i="6" s="1"/>
  <c r="Q1259" i="6" a="1"/>
  <c r="Q1259" i="6" s="1"/>
  <c r="Q1260" i="6" a="1"/>
  <c r="Q1260" i="6" s="1"/>
  <c r="Q1261" i="6" a="1"/>
  <c r="Q1261" i="6" s="1"/>
  <c r="Q1262" i="6" a="1"/>
  <c r="Q1262" i="6" s="1"/>
  <c r="Q1263" i="6" a="1"/>
  <c r="Q1263" i="6" s="1"/>
  <c r="Q1264" i="6" a="1"/>
  <c r="Q1264" i="6" s="1"/>
  <c r="S1264" i="6" s="1"/>
  <c r="Q1265" i="6" a="1"/>
  <c r="Q1265" i="6" s="1"/>
  <c r="Q1266" i="6" a="1"/>
  <c r="Q1266" i="6" s="1"/>
  <c r="Q1267" i="6" a="1"/>
  <c r="Q1267" i="6" s="1"/>
  <c r="Q1268" i="6" a="1"/>
  <c r="Q1268" i="6" s="1"/>
  <c r="Q1269" i="6" a="1"/>
  <c r="Q1269" i="6" s="1"/>
  <c r="Q1270" i="6" a="1"/>
  <c r="Q1270" i="6" s="1"/>
  <c r="Q1271" i="6" a="1"/>
  <c r="Q1271" i="6" s="1"/>
  <c r="Q1272" i="6" a="1"/>
  <c r="Q1272" i="6" s="1"/>
  <c r="Q1273" i="6" a="1"/>
  <c r="Q1273" i="6" s="1"/>
  <c r="Q1274" i="6" a="1"/>
  <c r="Q1274" i="6" s="1"/>
  <c r="Q1275" i="6" a="1"/>
  <c r="Q1275" i="6" s="1"/>
  <c r="Q1276" i="6" a="1"/>
  <c r="Q1276" i="6" s="1"/>
  <c r="Q1277" i="6" a="1"/>
  <c r="Q1277" i="6" s="1"/>
  <c r="Q1278" i="6" a="1"/>
  <c r="Q1278" i="6" s="1"/>
  <c r="Q1279" i="6" a="1"/>
  <c r="Q1279" i="6" s="1"/>
  <c r="Q1280" i="6" a="1"/>
  <c r="Q1280" i="6" s="1"/>
  <c r="S1280" i="6" s="1"/>
  <c r="Q1281" i="6" a="1"/>
  <c r="Q1281" i="6" s="1"/>
  <c r="Q1282" i="6" a="1"/>
  <c r="Q1282" i="6" s="1"/>
  <c r="Q1283" i="6" a="1"/>
  <c r="Q1283" i="6" s="1"/>
  <c r="Q1284" i="6" a="1"/>
  <c r="Q1284" i="6" s="1"/>
  <c r="Q1285" i="6" a="1"/>
  <c r="Q1285" i="6" s="1"/>
  <c r="Q1286" i="6" a="1"/>
  <c r="Q1286" i="6" s="1"/>
  <c r="Q1287" i="6" a="1"/>
  <c r="Q1287" i="6" s="1"/>
  <c r="Q1288" i="6" a="1"/>
  <c r="Q1288" i="6" s="1"/>
  <c r="Q1289" i="6" a="1"/>
  <c r="Q1289" i="6" s="1"/>
  <c r="Q1290" i="6" a="1"/>
  <c r="Q1290" i="6" s="1"/>
  <c r="Q1291" i="6" a="1"/>
  <c r="Q1291" i="6" s="1"/>
  <c r="Q1292" i="6" a="1"/>
  <c r="Q1292" i="6" s="1"/>
  <c r="Q1293" i="6" a="1"/>
  <c r="Q1293" i="6" s="1"/>
  <c r="Q1294" i="6" a="1"/>
  <c r="Q1294" i="6" s="1"/>
  <c r="Q1295" i="6" a="1"/>
  <c r="Q1295" i="6" s="1"/>
  <c r="Q1296" i="6" a="1"/>
  <c r="Q1296" i="6"/>
  <c r="Q1297" i="6" a="1"/>
  <c r="Q1297" i="6" s="1"/>
  <c r="Q1298" i="6" a="1"/>
  <c r="Q1298" i="6" s="1"/>
  <c r="Q1299" i="6" a="1"/>
  <c r="Q1299" i="6" s="1"/>
  <c r="Q1300" i="6" a="1"/>
  <c r="Q1300" i="6" s="1"/>
  <c r="Q1301" i="6" a="1"/>
  <c r="Q1301" i="6" s="1"/>
  <c r="Q1302" i="6" a="1"/>
  <c r="Q1302" i="6" s="1"/>
  <c r="Q1303" i="6" a="1"/>
  <c r="Q1303" i="6" s="1"/>
  <c r="Q1304" i="6" a="1"/>
  <c r="Q1304" i="6" s="1"/>
  <c r="Q1305" i="6" a="1"/>
  <c r="Q1305" i="6" s="1"/>
  <c r="Q1306" i="6" a="1"/>
  <c r="Q1306" i="6" s="1"/>
  <c r="Q1307" i="6" a="1"/>
  <c r="Q1307" i="6" s="1"/>
  <c r="Q1308" i="6" a="1"/>
  <c r="Q1308" i="6" s="1"/>
  <c r="Q1309" i="6" a="1"/>
  <c r="Q1309" i="6" s="1"/>
  <c r="Q1310" i="6" a="1"/>
  <c r="Q1310" i="6" s="1"/>
  <c r="Q1311" i="6" a="1"/>
  <c r="Q1311" i="6" s="1"/>
  <c r="Q1312" i="6" a="1"/>
  <c r="Q1312" i="6"/>
  <c r="Q1313" i="6" a="1"/>
  <c r="Q1313" i="6" s="1"/>
  <c r="Q1314" i="6" a="1"/>
  <c r="Q1314" i="6" s="1"/>
  <c r="Q1315" i="6" a="1"/>
  <c r="Q1315" i="6" s="1"/>
  <c r="Q1316" i="6" a="1"/>
  <c r="Q1316" i="6" s="1"/>
  <c r="Q1317" i="6" a="1"/>
  <c r="Q1317" i="6" s="1"/>
  <c r="Q1318" i="6" a="1"/>
  <c r="Q1318" i="6" s="1"/>
  <c r="Q1319" i="6" a="1"/>
  <c r="Q1319" i="6" s="1"/>
  <c r="Q1320" i="6" a="1"/>
  <c r="Q1320" i="6" s="1"/>
  <c r="Q1321" i="6" a="1"/>
  <c r="Q1321" i="6" s="1"/>
  <c r="Q1322" i="6" a="1"/>
  <c r="Q1322" i="6" s="1"/>
  <c r="Q1323" i="6" a="1"/>
  <c r="Q1323" i="6" s="1"/>
  <c r="Q1324" i="6" a="1"/>
  <c r="Q1324" i="6" s="1"/>
  <c r="Q1325" i="6" a="1"/>
  <c r="Q1325" i="6" s="1"/>
  <c r="Q1326" i="6" a="1"/>
  <c r="Q1326" i="6" s="1"/>
  <c r="Q1327" i="6" a="1"/>
  <c r="Q1327" i="6" s="1"/>
  <c r="Q1328" i="6" a="1"/>
  <c r="Q1328" i="6" s="1"/>
  <c r="S1328" i="6" s="1"/>
  <c r="Q1329" i="6" a="1"/>
  <c r="Q1329" i="6" s="1"/>
  <c r="Q1330" i="6" a="1"/>
  <c r="Q1330" i="6" s="1"/>
  <c r="Q1331" i="6" a="1"/>
  <c r="Q1331" i="6" s="1"/>
  <c r="Q1332" i="6" a="1"/>
  <c r="Q1332" i="6" s="1"/>
  <c r="Q1333" i="6" a="1"/>
  <c r="Q1333" i="6" s="1"/>
  <c r="Q1334" i="6" a="1"/>
  <c r="Q1334" i="6" s="1"/>
  <c r="Q1335" i="6" a="1"/>
  <c r="Q1335" i="6" s="1"/>
  <c r="Q1336" i="6" a="1"/>
  <c r="Q1336" i="6" s="1"/>
  <c r="Q1337" i="6" a="1"/>
  <c r="Q1337" i="6" s="1"/>
  <c r="Q1338" i="6" a="1"/>
  <c r="Q1338" i="6" s="1"/>
  <c r="Q1339" i="6" a="1"/>
  <c r="Q1339" i="6" s="1"/>
  <c r="Q1340" i="6" a="1"/>
  <c r="Q1340" i="6" s="1"/>
  <c r="Q1341" i="6" a="1"/>
  <c r="Q1341" i="6" s="1"/>
  <c r="Q1342" i="6" a="1"/>
  <c r="Q1342" i="6" s="1"/>
  <c r="Q1343" i="6" a="1"/>
  <c r="Q1343" i="6" s="1"/>
  <c r="Q1344" i="6" a="1"/>
  <c r="Q1344" i="6" s="1"/>
  <c r="S1344" i="6" s="1"/>
  <c r="Q1345" i="6" a="1"/>
  <c r="Q1345" i="6" s="1"/>
  <c r="Q1346" i="6" a="1"/>
  <c r="Q1346" i="6" s="1"/>
  <c r="Q1347" i="6" a="1"/>
  <c r="Q1347" i="6" s="1"/>
  <c r="Q1348" i="6" a="1"/>
  <c r="Q1348" i="6" s="1"/>
  <c r="Q1349" i="6" a="1"/>
  <c r="Q1349" i="6" s="1"/>
  <c r="Q1350" i="6" a="1"/>
  <c r="Q1350" i="6" s="1"/>
  <c r="Q1351" i="6" a="1"/>
  <c r="Q1351" i="6" s="1"/>
  <c r="Q1352" i="6" a="1"/>
  <c r="Q1352" i="6" s="1"/>
  <c r="Q1353" i="6" a="1"/>
  <c r="Q1353" i="6" s="1"/>
  <c r="Q1354" i="6" a="1"/>
  <c r="Q1354" i="6" s="1"/>
  <c r="Q1355" i="6" a="1"/>
  <c r="Q1355" i="6" s="1"/>
  <c r="Q1356" i="6" a="1"/>
  <c r="Q1356" i="6" s="1"/>
  <c r="Q1357" i="6" a="1"/>
  <c r="Q1357" i="6" s="1"/>
  <c r="Q1358" i="6" a="1"/>
  <c r="Q1358" i="6" s="1"/>
  <c r="Q1359" i="6" a="1"/>
  <c r="Q1359" i="6" s="1"/>
  <c r="Q1360" i="6" a="1"/>
  <c r="Q1360" i="6"/>
  <c r="Q1361" i="6" a="1"/>
  <c r="Q1361" i="6" s="1"/>
  <c r="Q1362" i="6" a="1"/>
  <c r="Q1362" i="6" s="1"/>
  <c r="Q1363" i="6" a="1"/>
  <c r="Q1363" i="6" s="1"/>
  <c r="Q1364" i="6" a="1"/>
  <c r="Q1364" i="6" s="1"/>
  <c r="Q1365" i="6" a="1"/>
  <c r="Q1365" i="6" s="1"/>
  <c r="Q1366" i="6" a="1"/>
  <c r="Q1366" i="6" s="1"/>
  <c r="Q1367" i="6" a="1"/>
  <c r="Q1367" i="6" s="1"/>
  <c r="Q1368" i="6" a="1"/>
  <c r="Q1368" i="6" s="1"/>
  <c r="Q1369" i="6" a="1"/>
  <c r="Q1369" i="6" s="1"/>
  <c r="Q1370" i="6" a="1"/>
  <c r="Q1370" i="6" s="1"/>
  <c r="Q1371" i="6" a="1"/>
  <c r="Q1371" i="6" s="1"/>
  <c r="Q1372" i="6" a="1"/>
  <c r="Q1372" i="6" s="1"/>
  <c r="Q1373" i="6" a="1"/>
  <c r="Q1373" i="6" s="1"/>
  <c r="Q1374" i="6" a="1"/>
  <c r="Q1374" i="6" s="1"/>
  <c r="Q1375" i="6" a="1"/>
  <c r="Q1375" i="6" s="1"/>
  <c r="Q1376" i="6" a="1"/>
  <c r="Q1376" i="6"/>
  <c r="Q1377" i="6" a="1"/>
  <c r="Q1377" i="6" s="1"/>
  <c r="Q1378" i="6" a="1"/>
  <c r="Q1378" i="6" s="1"/>
  <c r="Q1379" i="6" a="1"/>
  <c r="Q1379" i="6" s="1"/>
  <c r="Q1380" i="6" a="1"/>
  <c r="Q1380" i="6" s="1"/>
  <c r="Q1381" i="6" a="1"/>
  <c r="Q1381" i="6" s="1"/>
  <c r="Q1382" i="6" a="1"/>
  <c r="Q1382" i="6" s="1"/>
  <c r="Q1383" i="6" a="1"/>
  <c r="Q1383" i="6" s="1"/>
  <c r="Q1384" i="6" a="1"/>
  <c r="Q1384" i="6" s="1"/>
  <c r="Q1385" i="6" a="1"/>
  <c r="Q1385" i="6" s="1"/>
  <c r="Q1386" i="6" a="1"/>
  <c r="Q1386" i="6" s="1"/>
  <c r="Q1387" i="6" a="1"/>
  <c r="Q1387" i="6" s="1"/>
  <c r="Q1388" i="6" a="1"/>
  <c r="Q1388" i="6" s="1"/>
  <c r="Q1389" i="6" a="1"/>
  <c r="Q1389" i="6" s="1"/>
  <c r="Q1390" i="6" a="1"/>
  <c r="Q1390" i="6" s="1"/>
  <c r="Q1391" i="6" a="1"/>
  <c r="Q1391" i="6" s="1"/>
  <c r="Q1392" i="6" a="1"/>
  <c r="Q1392" i="6" s="1"/>
  <c r="S1392" i="6" s="1"/>
  <c r="Q1393" i="6" a="1"/>
  <c r="Q1393" i="6" s="1"/>
  <c r="Q1394" i="6" a="1"/>
  <c r="Q1394" i="6" s="1"/>
  <c r="Q1395" i="6" a="1"/>
  <c r="Q1395" i="6" s="1"/>
  <c r="Q1396" i="6" a="1"/>
  <c r="Q1396" i="6" s="1"/>
  <c r="Q1397" i="6" a="1"/>
  <c r="Q1397" i="6" s="1"/>
  <c r="Q1398" i="6" a="1"/>
  <c r="Q1398" i="6" s="1"/>
  <c r="Q1399" i="6" a="1"/>
  <c r="Q1399" i="6" s="1"/>
  <c r="Q1400" i="6" a="1"/>
  <c r="Q1400" i="6" s="1"/>
  <c r="Q1401" i="6" a="1"/>
  <c r="Q1401" i="6" s="1"/>
  <c r="Q1402" i="6" a="1"/>
  <c r="Q1402" i="6" s="1"/>
  <c r="Q1403" i="6" a="1"/>
  <c r="Q1403" i="6" s="1"/>
  <c r="Q1404" i="6" a="1"/>
  <c r="Q1404" i="6" s="1"/>
  <c r="Q1405" i="6" a="1"/>
  <c r="Q1405" i="6" s="1"/>
  <c r="Q1406" i="6" a="1"/>
  <c r="Q1406" i="6"/>
  <c r="Q1407" i="6" a="1"/>
  <c r="Q1407" i="6" s="1"/>
  <c r="Q1408" i="6" a="1"/>
  <c r="Q1408" i="6" s="1"/>
  <c r="Q1409" i="6" a="1"/>
  <c r="Q1409" i="6" s="1"/>
  <c r="Q1410" i="6" a="1"/>
  <c r="Q1410" i="6" s="1"/>
  <c r="Q1411" i="6" a="1"/>
  <c r="Q1411" i="6" s="1"/>
  <c r="Q1412" i="6" a="1"/>
  <c r="Q1412" i="6" s="1"/>
  <c r="Q1413" i="6" a="1"/>
  <c r="Q1413" i="6" s="1"/>
  <c r="Q1414" i="6" a="1"/>
  <c r="Q1414" i="6" s="1"/>
  <c r="S1414" i="6" s="1"/>
  <c r="Q1415" i="6" a="1"/>
  <c r="Q1415" i="6" s="1"/>
  <c r="Q1416" i="6" a="1"/>
  <c r="Q1416" i="6" s="1"/>
  <c r="Q1417" i="6" a="1"/>
  <c r="Q1417" i="6" s="1"/>
  <c r="Q1418" i="6" a="1"/>
  <c r="Q1418" i="6" s="1"/>
  <c r="Q1419" i="6" a="1"/>
  <c r="Q1419" i="6" s="1"/>
  <c r="Q1420" i="6" a="1"/>
  <c r="Q1420" i="6" s="1"/>
  <c r="Q1421" i="6" a="1"/>
  <c r="Q1421" i="6" s="1"/>
  <c r="Q1422" i="6" a="1"/>
  <c r="Q1422" i="6" s="1"/>
  <c r="S1422" i="6" s="1"/>
  <c r="Q1423" i="6" a="1"/>
  <c r="Q1423" i="6" s="1"/>
  <c r="Q1424" i="6" a="1"/>
  <c r="Q1424" i="6" s="1"/>
  <c r="Q1425" i="6" a="1"/>
  <c r="Q1425" i="6" s="1"/>
  <c r="Q1426" i="6" a="1"/>
  <c r="Q1426" i="6" s="1"/>
  <c r="Q1427" i="6" a="1"/>
  <c r="Q1427" i="6" s="1"/>
  <c r="Q1428" i="6" a="1"/>
  <c r="Q1428" i="6" s="1"/>
  <c r="Q1429" i="6" a="1"/>
  <c r="Q1429" i="6" s="1"/>
  <c r="Q1430" i="6" a="1"/>
  <c r="Q1430" i="6"/>
  <c r="Q1431" i="6" a="1"/>
  <c r="Q1431" i="6" s="1"/>
  <c r="Q1432" i="6" a="1"/>
  <c r="Q1432" i="6" s="1"/>
  <c r="Q1433" i="6" a="1"/>
  <c r="Q1433" i="6" s="1"/>
  <c r="Q1434" i="6" a="1"/>
  <c r="Q1434" i="6" s="1"/>
  <c r="Q1435" i="6" a="1"/>
  <c r="Q1435" i="6" s="1"/>
  <c r="Q1436" i="6" a="1"/>
  <c r="Q1436" i="6" s="1"/>
  <c r="Q1437" i="6" a="1"/>
  <c r="Q1437" i="6" s="1"/>
  <c r="Q1438" i="6" a="1"/>
  <c r="Q1438" i="6" s="1"/>
  <c r="Q1439" i="6" a="1"/>
  <c r="Q1439" i="6" s="1"/>
  <c r="Q1440" i="6" a="1"/>
  <c r="Q1440" i="6" s="1"/>
  <c r="Q1441" i="6" a="1"/>
  <c r="Q1441" i="6" s="1"/>
  <c r="Q1442" i="6" a="1"/>
  <c r="Q1442" i="6" s="1"/>
  <c r="Q1443" i="6" a="1"/>
  <c r="Q1443" i="6" s="1"/>
  <c r="Q1444" i="6" a="1"/>
  <c r="Q1444" i="6" s="1"/>
  <c r="Q1445" i="6" a="1"/>
  <c r="Q1445" i="6" s="1"/>
  <c r="Q1446" i="6" a="1"/>
  <c r="Q1446" i="6"/>
  <c r="Q1447" i="6" a="1"/>
  <c r="Q1447" i="6" s="1"/>
  <c r="Q1448" i="6" a="1"/>
  <c r="Q1448" i="6" s="1"/>
  <c r="Q1449" i="6" a="1"/>
  <c r="Q1449" i="6" s="1"/>
  <c r="Q1450" i="6" a="1"/>
  <c r="Q1450" i="6" s="1"/>
  <c r="Q1451" i="6" a="1"/>
  <c r="Q1451" i="6" s="1"/>
  <c r="Q1452" i="6" a="1"/>
  <c r="Q1452" i="6" s="1"/>
  <c r="Q1453" i="6" a="1"/>
  <c r="Q1453" i="6" s="1"/>
  <c r="Q1454" i="6" a="1"/>
  <c r="Q1454" i="6" s="1"/>
  <c r="Q1455" i="6" a="1"/>
  <c r="Q1455" i="6" s="1"/>
  <c r="Q1456" i="6" a="1"/>
  <c r="Q1456" i="6" s="1"/>
  <c r="Q1457" i="6" a="1"/>
  <c r="Q1457" i="6" s="1"/>
  <c r="Q1458" i="6" a="1"/>
  <c r="Q1458" i="6" s="1"/>
  <c r="Q1459" i="6" a="1"/>
  <c r="Q1459" i="6" s="1"/>
  <c r="Q1460" i="6" a="1"/>
  <c r="Q1460" i="6" s="1"/>
  <c r="Q1461" i="6" a="1"/>
  <c r="Q1461" i="6" s="1"/>
  <c r="Q1462" i="6" a="1"/>
  <c r="Q1462" i="6"/>
  <c r="Q1463" i="6" a="1"/>
  <c r="Q1463" i="6" s="1"/>
  <c r="Q1464" i="6" a="1"/>
  <c r="Q1464" i="6" s="1"/>
  <c r="Q1465" i="6" a="1"/>
  <c r="Q1465" i="6" s="1"/>
  <c r="Q1466" i="6" a="1"/>
  <c r="Q1466" i="6" s="1"/>
  <c r="Q1467" i="6" a="1"/>
  <c r="Q1467" i="6" s="1"/>
  <c r="Q1468" i="6" a="1"/>
  <c r="Q1468" i="6" s="1"/>
  <c r="Q1469" i="6" a="1"/>
  <c r="Q1469" i="6" s="1"/>
  <c r="Q1470" i="6" a="1"/>
  <c r="Q1470" i="6" s="1"/>
  <c r="Q1471" i="6" a="1"/>
  <c r="Q1471" i="6" s="1"/>
  <c r="Q1472" i="6" a="1"/>
  <c r="Q1472" i="6" s="1"/>
  <c r="Q1473" i="6" a="1"/>
  <c r="Q1473" i="6" s="1"/>
  <c r="Q1474" i="6" a="1"/>
  <c r="Q1474" i="6" s="1"/>
  <c r="Q1475" i="6" a="1"/>
  <c r="Q1475" i="6" s="1"/>
  <c r="Q1476" i="6" a="1"/>
  <c r="Q1476" i="6" s="1"/>
  <c r="Q1477" i="6" a="1"/>
  <c r="Q1477" i="6" s="1"/>
  <c r="Q1478" i="6" a="1"/>
  <c r="Q1478" i="6" s="1"/>
  <c r="S1478" i="6" s="1"/>
  <c r="Q1479" i="6" a="1"/>
  <c r="Q1479" i="6" s="1"/>
  <c r="Q1480" i="6" a="1"/>
  <c r="Q1480" i="6" s="1"/>
  <c r="Q1481" i="6" a="1"/>
  <c r="Q1481" i="6" s="1"/>
  <c r="Q1482" i="6" a="1"/>
  <c r="Q1482" i="6" s="1"/>
  <c r="Q1483" i="6" a="1"/>
  <c r="Q1483" i="6" s="1"/>
  <c r="Q1484" i="6" a="1"/>
  <c r="Q1484" i="6" s="1"/>
  <c r="Q1485" i="6" a="1"/>
  <c r="Q1485" i="6" s="1"/>
  <c r="Q1486" i="6" a="1"/>
  <c r="Q1486" i="6" s="1"/>
  <c r="Q1487" i="6" a="1"/>
  <c r="Q1487" i="6" s="1"/>
  <c r="Q1488" i="6" a="1"/>
  <c r="Q1488" i="6" s="1"/>
  <c r="Q1489" i="6" a="1"/>
  <c r="Q1489" i="6" s="1"/>
  <c r="Q1490" i="6" a="1"/>
  <c r="Q1490" i="6" s="1"/>
  <c r="Q1491" i="6" a="1"/>
  <c r="Q1491" i="6" s="1"/>
  <c r="Q1492" i="6" a="1"/>
  <c r="Q1492" i="6" s="1"/>
  <c r="Q1493" i="6" a="1"/>
  <c r="Q1493" i="6" s="1"/>
  <c r="Q1494" i="6" a="1"/>
  <c r="Q1494" i="6"/>
  <c r="Q1495" i="6" a="1"/>
  <c r="Q1495" i="6" s="1"/>
  <c r="Q1496" i="6" a="1"/>
  <c r="Q1496" i="6" s="1"/>
  <c r="Q1497" i="6" a="1"/>
  <c r="Q1497" i="6" s="1"/>
  <c r="Q1498" i="6" a="1"/>
  <c r="Q1498" i="6" s="1"/>
  <c r="Q1499" i="6" a="1"/>
  <c r="Q1499" i="6" s="1"/>
  <c r="Q1500" i="6" a="1"/>
  <c r="Q1500" i="6" s="1"/>
  <c r="Q1501" i="6" a="1"/>
  <c r="Q1501" i="6" s="1"/>
  <c r="Q1502" i="6" a="1"/>
  <c r="Q1502" i="6" s="1"/>
  <c r="Q1503" i="6" a="1"/>
  <c r="Q1503" i="6" s="1"/>
  <c r="Q1504" i="6" a="1"/>
  <c r="Q1504" i="6" s="1"/>
  <c r="Q1505" i="6" a="1"/>
  <c r="Q1505" i="6" s="1"/>
  <c r="Q1506" i="6" a="1"/>
  <c r="Q1506" i="6" s="1"/>
  <c r="Q1507" i="6" a="1"/>
  <c r="Q1507" i="6" s="1"/>
  <c r="Q1508" i="6" a="1"/>
  <c r="Q1508" i="6" s="1"/>
  <c r="Q1509" i="6" a="1"/>
  <c r="Q1509" i="6" s="1"/>
  <c r="Q1510" i="6" a="1"/>
  <c r="Q1510" i="6" s="1"/>
  <c r="Q1511" i="6" a="1"/>
  <c r="Q1511" i="6" s="1"/>
  <c r="Q1512" i="6" a="1"/>
  <c r="Q1512" i="6" s="1"/>
  <c r="Q1513" i="6" a="1"/>
  <c r="Q1513" i="6" s="1"/>
  <c r="Q1514" i="6" a="1"/>
  <c r="Q1514" i="6" s="1"/>
  <c r="Q1515" i="6" a="1"/>
  <c r="Q1515" i="6" s="1"/>
  <c r="Q1516" i="6" a="1"/>
  <c r="Q1516" i="6" s="1"/>
  <c r="Q1517" i="6" a="1"/>
  <c r="Q1517" i="6" s="1"/>
  <c r="Q1518" i="6" a="1"/>
  <c r="Q1518" i="6"/>
  <c r="Q1519" i="6" a="1"/>
  <c r="Q1519" i="6" s="1"/>
  <c r="Q1520" i="6" a="1"/>
  <c r="Q1520" i="6" s="1"/>
  <c r="Q1521" i="6" a="1"/>
  <c r="Q1521" i="6" s="1"/>
  <c r="Q1522" i="6" a="1"/>
  <c r="Q1522" i="6" s="1"/>
  <c r="Q1523" i="6" a="1"/>
  <c r="Q1523" i="6" s="1"/>
  <c r="Q1524" i="6" a="1"/>
  <c r="Q1524" i="6" s="1"/>
  <c r="Q1525" i="6" a="1"/>
  <c r="Q1525" i="6" s="1"/>
  <c r="Q1526" i="6" a="1"/>
  <c r="Q1526" i="6" s="1"/>
  <c r="S1526" i="6" s="1"/>
  <c r="Q1527" i="6" a="1"/>
  <c r="Q1527" i="6" s="1"/>
  <c r="Q1528" i="6" a="1"/>
  <c r="Q1528" i="6" s="1"/>
  <c r="Q1529" i="6" a="1"/>
  <c r="Q1529" i="6" s="1"/>
  <c r="Q1530" i="6" a="1"/>
  <c r="Q1530" i="6" s="1"/>
  <c r="Q1531" i="6" a="1"/>
  <c r="Q1531" i="6" s="1"/>
  <c r="Q1532" i="6" a="1"/>
  <c r="Q1532" i="6" s="1"/>
  <c r="Q1533" i="6" a="1"/>
  <c r="Q1533" i="6" s="1"/>
  <c r="Q1534" i="6" a="1"/>
  <c r="Q1534" i="6"/>
  <c r="Q1535" i="6" a="1"/>
  <c r="Q1535" i="6" s="1"/>
  <c r="Q1536" i="6" a="1"/>
  <c r="Q1536" i="6" s="1"/>
  <c r="Q1537" i="6" a="1"/>
  <c r="Q1537" i="6" s="1"/>
  <c r="Q1538" i="6" a="1"/>
  <c r="Q1538" i="6" s="1"/>
  <c r="Q1539" i="6" a="1"/>
  <c r="Q1539" i="6" s="1"/>
  <c r="Q1540" i="6" a="1"/>
  <c r="Q1540" i="6" s="1"/>
  <c r="Q1541" i="6" a="1"/>
  <c r="Q1541" i="6" s="1"/>
  <c r="Q1542" i="6" a="1"/>
  <c r="Q1542" i="6"/>
  <c r="Q1543" i="6" a="1"/>
  <c r="Q1543" i="6" s="1"/>
  <c r="Q1544" i="6" a="1"/>
  <c r="Q1544" i="6" s="1"/>
  <c r="Q1545" i="6" a="1"/>
  <c r="Q1545" i="6" s="1"/>
  <c r="Q1546" i="6" a="1"/>
  <c r="Q1546" i="6" s="1"/>
  <c r="Q1547" i="6" a="1"/>
  <c r="Q1547" i="6" s="1"/>
  <c r="Q1548" i="6" a="1"/>
  <c r="Q1548" i="6" s="1"/>
  <c r="Q1549" i="6" a="1"/>
  <c r="Q1549" i="6" s="1"/>
  <c r="Q1550" i="6" a="1"/>
  <c r="Q1550" i="6" s="1"/>
  <c r="Q1551" i="6" a="1"/>
  <c r="Q1551" i="6" s="1"/>
  <c r="Q1552" i="6" a="1"/>
  <c r="Q1552" i="6"/>
  <c r="Q1553" i="6" a="1"/>
  <c r="Q1553" i="6" s="1"/>
  <c r="Q1554" i="6" a="1"/>
  <c r="Q1554" i="6" s="1"/>
  <c r="Q1555" i="6" a="1"/>
  <c r="Q1555" i="6" s="1"/>
  <c r="Q1556" i="6" a="1"/>
  <c r="Q1556" i="6" s="1"/>
  <c r="Q1557" i="6" a="1"/>
  <c r="Q1557" i="6" s="1"/>
  <c r="Q1558" i="6" a="1"/>
  <c r="Q1558" i="6" s="1"/>
  <c r="Q1559" i="6" a="1"/>
  <c r="Q1559" i="6" s="1"/>
  <c r="Q1560" i="6" a="1"/>
  <c r="Q1560" i="6" s="1"/>
  <c r="Q1561" i="6" a="1"/>
  <c r="Q1561" i="6" s="1"/>
  <c r="Q1562" i="6" a="1"/>
  <c r="Q1562" i="6" s="1"/>
  <c r="Q1563" i="6" a="1"/>
  <c r="Q1563" i="6" s="1"/>
  <c r="Q1564" i="6" a="1"/>
  <c r="Q1564" i="6" s="1"/>
  <c r="Q1565" i="6" a="1"/>
  <c r="Q1565" i="6" s="1"/>
  <c r="Q1566" i="6" a="1"/>
  <c r="Q1566" i="6" s="1"/>
  <c r="Q1567" i="6" a="1"/>
  <c r="Q1567" i="6" s="1"/>
  <c r="Q1568" i="6" a="1"/>
  <c r="Q1568" i="6"/>
  <c r="Q1569" i="6" a="1"/>
  <c r="Q1569" i="6" s="1"/>
  <c r="Q1570" i="6" a="1"/>
  <c r="Q1570" i="6" s="1"/>
  <c r="Q1571" i="6" a="1"/>
  <c r="Q1571" i="6" s="1"/>
  <c r="Q1572" i="6" a="1"/>
  <c r="Q1572" i="6" s="1"/>
  <c r="Q1573" i="6" a="1"/>
  <c r="Q1573" i="6" s="1"/>
  <c r="Q1574" i="6" a="1"/>
  <c r="Q1574" i="6" s="1"/>
  <c r="Q1575" i="6" a="1"/>
  <c r="Q1575" i="6" s="1"/>
  <c r="Q1576" i="6" a="1"/>
  <c r="Q1576" i="6" s="1"/>
  <c r="Q1577" i="6" a="1"/>
  <c r="Q1577" i="6" s="1"/>
  <c r="Q1578" i="6" a="1"/>
  <c r="Q1578" i="6" s="1"/>
  <c r="Q1579" i="6" a="1"/>
  <c r="Q1579" i="6" s="1"/>
  <c r="Q1580" i="6" a="1"/>
  <c r="Q1580" i="6" s="1"/>
  <c r="Q1581" i="6" a="1"/>
  <c r="Q1581" i="6" s="1"/>
  <c r="Q1582" i="6" a="1"/>
  <c r="Q1582" i="6" s="1"/>
  <c r="Q1583" i="6" a="1"/>
  <c r="Q1583" i="6" s="1"/>
  <c r="Q1584" i="6" a="1"/>
  <c r="Q1584" i="6"/>
  <c r="Q1585" i="6" a="1"/>
  <c r="Q1585" i="6" s="1"/>
  <c r="Q1586" i="6" a="1"/>
  <c r="Q1586" i="6" s="1"/>
  <c r="Q1587" i="6" a="1"/>
  <c r="Q1587" i="6" s="1"/>
  <c r="Q1588" i="6" a="1"/>
  <c r="Q1588" i="6" s="1"/>
  <c r="Q1589" i="6" a="1"/>
  <c r="Q1589" i="6" s="1"/>
  <c r="Q1590" i="6" a="1"/>
  <c r="Q1590" i="6" s="1"/>
  <c r="Q1591" i="6" a="1"/>
  <c r="Q1591" i="6" s="1"/>
  <c r="Q1592" i="6" a="1"/>
  <c r="Q1592" i="6" s="1"/>
  <c r="Q1593" i="6" a="1"/>
  <c r="Q1593" i="6" s="1"/>
  <c r="Q1594" i="6" a="1"/>
  <c r="Q1594" i="6" s="1"/>
  <c r="Q1595" i="6" a="1"/>
  <c r="Q1595" i="6" s="1"/>
  <c r="Q1596" i="6" a="1"/>
  <c r="Q1596" i="6" s="1"/>
  <c r="Q1597" i="6" a="1"/>
  <c r="Q1597" i="6" s="1"/>
  <c r="Q1598" i="6" a="1"/>
  <c r="Q1598" i="6" s="1"/>
  <c r="Q1599" i="6" a="1"/>
  <c r="Q1599" i="6" s="1"/>
  <c r="Q1600" i="6" a="1"/>
  <c r="Q1600" i="6" s="1"/>
  <c r="S1600" i="6" s="1"/>
  <c r="Q1601" i="6" a="1"/>
  <c r="Q1601" i="6" s="1"/>
  <c r="Q1602" i="6" a="1"/>
  <c r="Q1602" i="6" s="1"/>
  <c r="Q1603" i="6" a="1"/>
  <c r="Q1603" i="6" s="1"/>
  <c r="Q1604" i="6" a="1"/>
  <c r="Q1604" i="6" s="1"/>
  <c r="Q1605" i="6" a="1"/>
  <c r="Q1605" i="6" s="1"/>
  <c r="Q1606" i="6" a="1"/>
  <c r="Q1606" i="6" s="1"/>
  <c r="Q1607" i="6" a="1"/>
  <c r="Q1607" i="6" s="1"/>
  <c r="Q1608" i="6" a="1"/>
  <c r="Q1608" i="6" s="1"/>
  <c r="Q1609" i="6" a="1"/>
  <c r="Q1609" i="6" s="1"/>
  <c r="Q1610" i="6" a="1"/>
  <c r="Q1610" i="6" s="1"/>
  <c r="Q1611" i="6" a="1"/>
  <c r="Q1611" i="6" s="1"/>
  <c r="Q1612" i="6" a="1"/>
  <c r="Q1612" i="6" s="1"/>
  <c r="Q1613" i="6" a="1"/>
  <c r="Q1613" i="6" s="1"/>
  <c r="Q1614" i="6" a="1"/>
  <c r="Q1614" i="6" s="1"/>
  <c r="Q1615" i="6" a="1"/>
  <c r="Q1615" i="6" s="1"/>
  <c r="Q1616" i="6" a="1"/>
  <c r="Q1616" i="6"/>
  <c r="Q1617" i="6" a="1"/>
  <c r="Q1617" i="6" s="1"/>
  <c r="Q1618" i="6" a="1"/>
  <c r="Q1618" i="6" s="1"/>
  <c r="Q1619" i="6" a="1"/>
  <c r="Q1619" i="6" s="1"/>
  <c r="Q1620" i="6" a="1"/>
  <c r="Q1620" i="6" s="1"/>
  <c r="Q1621" i="6" a="1"/>
  <c r="Q1621" i="6" s="1"/>
  <c r="Q1622" i="6" a="1"/>
  <c r="Q1622" i="6" s="1"/>
  <c r="Q1623" i="6" a="1"/>
  <c r="Q1623" i="6" s="1"/>
  <c r="Q1624" i="6" a="1"/>
  <c r="Q1624" i="6" s="1"/>
  <c r="Q1625" i="6" a="1"/>
  <c r="Q1625" i="6" s="1"/>
  <c r="Q1626" i="6" a="1"/>
  <c r="Q1626" i="6" s="1"/>
  <c r="Q1627" i="6" a="1"/>
  <c r="Q1627" i="6" s="1"/>
  <c r="Q1628" i="6" a="1"/>
  <c r="Q1628" i="6" s="1"/>
  <c r="Q1629" i="6" a="1"/>
  <c r="Q1629" i="6" s="1"/>
  <c r="Q1630" i="6" a="1"/>
  <c r="Q1630" i="6" s="1"/>
  <c r="Q1631" i="6" a="1"/>
  <c r="Q1631" i="6" s="1"/>
  <c r="Q1632" i="6" a="1"/>
  <c r="Q1632" i="6"/>
  <c r="Q1633" i="6" a="1"/>
  <c r="Q1633" i="6" s="1"/>
  <c r="Q1634" i="6" a="1"/>
  <c r="Q1634" i="6" s="1"/>
  <c r="Q1635" i="6" a="1"/>
  <c r="Q1635" i="6" s="1"/>
  <c r="Q1636" i="6" a="1"/>
  <c r="Q1636" i="6" s="1"/>
  <c r="Q1637" i="6" a="1"/>
  <c r="Q1637" i="6" s="1"/>
  <c r="Q1638" i="6" a="1"/>
  <c r="Q1638" i="6" s="1"/>
  <c r="Q1639" i="6" a="1"/>
  <c r="Q1639" i="6" s="1"/>
  <c r="Q1640" i="6" a="1"/>
  <c r="Q1640" i="6" s="1"/>
  <c r="Q1641" i="6" a="1"/>
  <c r="Q1641" i="6" s="1"/>
  <c r="Q1642" i="6" a="1"/>
  <c r="Q1642" i="6" s="1"/>
  <c r="Q1643" i="6" a="1"/>
  <c r="Q1643" i="6" s="1"/>
  <c r="Q1644" i="6" a="1"/>
  <c r="Q1644" i="6" s="1"/>
  <c r="Q1645" i="6" a="1"/>
  <c r="Q1645" i="6" s="1"/>
  <c r="Q1646" i="6" a="1"/>
  <c r="Q1646" i="6" s="1"/>
  <c r="Q1647" i="6" a="1"/>
  <c r="Q1647" i="6" s="1"/>
  <c r="Q1648" i="6" a="1"/>
  <c r="Q1648" i="6"/>
  <c r="Q1649" i="6" a="1"/>
  <c r="Q1649" i="6" s="1"/>
  <c r="Q1650" i="6" a="1"/>
  <c r="Q1650" i="6" s="1"/>
  <c r="Q1651" i="6" a="1"/>
  <c r="Q1651" i="6" s="1"/>
  <c r="Q1652" i="6" a="1"/>
  <c r="Q1652" i="6" s="1"/>
  <c r="Q1653" i="6" a="1"/>
  <c r="Q1653" i="6" s="1"/>
  <c r="Q1654" i="6" a="1"/>
  <c r="Q1654" i="6" s="1"/>
  <c r="Q1655" i="6" a="1"/>
  <c r="Q1655" i="6" s="1"/>
  <c r="Q1656" i="6" a="1"/>
  <c r="Q1656" i="6" s="1"/>
  <c r="Q1657" i="6" a="1"/>
  <c r="Q1657" i="6" s="1"/>
  <c r="Q1658" i="6" a="1"/>
  <c r="Q1658" i="6" s="1"/>
  <c r="Q1659" i="6" a="1"/>
  <c r="Q1659" i="6" s="1"/>
  <c r="Q1660" i="6" a="1"/>
  <c r="Q1660" i="6" s="1"/>
  <c r="Q1661" i="6" a="1"/>
  <c r="Q1661" i="6" s="1"/>
  <c r="Q1662" i="6" a="1"/>
  <c r="Q1662" i="6" s="1"/>
  <c r="Q1663" i="6" a="1"/>
  <c r="Q1663" i="6" s="1"/>
  <c r="Q1664" i="6" a="1"/>
  <c r="Q1664" i="6" s="1"/>
  <c r="S1664" i="6" s="1"/>
  <c r="Q1665" i="6" a="1"/>
  <c r="Q1665" i="6" s="1"/>
  <c r="Q1666" i="6" a="1"/>
  <c r="Q1666" i="6" s="1"/>
  <c r="Q1667" i="6" a="1"/>
  <c r="Q1667" i="6" s="1"/>
  <c r="Q1668" i="6" a="1"/>
  <c r="Q1668" i="6" s="1"/>
  <c r="Q1669" i="6" a="1"/>
  <c r="Q1669" i="6" s="1"/>
  <c r="Q1670" i="6" a="1"/>
  <c r="Q1670" i="6" s="1"/>
  <c r="Q1671" i="6" a="1"/>
  <c r="Q1671" i="6" s="1"/>
  <c r="Q1672" i="6" a="1"/>
  <c r="Q1672" i="6" s="1"/>
  <c r="Q1673" i="6" a="1"/>
  <c r="Q1673" i="6" s="1"/>
  <c r="Q1674" i="6" a="1"/>
  <c r="Q1674" i="6" s="1"/>
  <c r="Q1675" i="6" a="1"/>
  <c r="Q1675" i="6" s="1"/>
  <c r="Q1676" i="6" a="1"/>
  <c r="Q1676" i="6" s="1"/>
  <c r="Q1677" i="6" a="1"/>
  <c r="Q1677" i="6" s="1"/>
  <c r="Q1678" i="6" a="1"/>
  <c r="Q1678" i="6" s="1"/>
  <c r="Q1679" i="6" a="1"/>
  <c r="Q1679" i="6" s="1"/>
  <c r="Q1680" i="6" a="1"/>
  <c r="Q1680" i="6"/>
  <c r="Q1681" i="6" a="1"/>
  <c r="Q1681" i="6" s="1"/>
  <c r="Q1682" i="6" a="1"/>
  <c r="Q1682" i="6" s="1"/>
  <c r="Q1683" i="6" a="1"/>
  <c r="Q1683" i="6" s="1"/>
  <c r="Q1684" i="6" a="1"/>
  <c r="Q1684" i="6" s="1"/>
  <c r="Q1685" i="6" a="1"/>
  <c r="Q1685" i="6" s="1"/>
  <c r="Q1686" i="6" a="1"/>
  <c r="Q1686" i="6" s="1"/>
  <c r="Q1687" i="6" a="1"/>
  <c r="Q1687" i="6" s="1"/>
  <c r="Q1688" i="6" a="1"/>
  <c r="Q1688" i="6" s="1"/>
  <c r="Q1689" i="6" a="1"/>
  <c r="Q1689" i="6" s="1"/>
  <c r="Q1690" i="6" a="1"/>
  <c r="Q1690" i="6" s="1"/>
  <c r="Q1691" i="6" a="1"/>
  <c r="Q1691" i="6" s="1"/>
  <c r="Q1692" i="6" a="1"/>
  <c r="Q1692" i="6" s="1"/>
  <c r="Q1693" i="6" a="1"/>
  <c r="Q1693" i="6" s="1"/>
  <c r="Q1694" i="6" a="1"/>
  <c r="Q1694" i="6" s="1"/>
  <c r="Q1695" i="6" a="1"/>
  <c r="Q1695" i="6" s="1"/>
  <c r="Q1696" i="6" a="1"/>
  <c r="Q1696" i="6"/>
  <c r="Q1697" i="6" a="1"/>
  <c r="Q1697" i="6" s="1"/>
  <c r="Q1698" i="6" a="1"/>
  <c r="Q1698" i="6" s="1"/>
  <c r="Q1699" i="6" a="1"/>
  <c r="Q1699" i="6" s="1"/>
  <c r="Q1700" i="6" a="1"/>
  <c r="Q1700" i="6" s="1"/>
  <c r="Q1701" i="6" a="1"/>
  <c r="Q1701" i="6" s="1"/>
  <c r="Q1702" i="6" a="1"/>
  <c r="Q1702" i="6" s="1"/>
  <c r="Q1703" i="6" a="1"/>
  <c r="Q1703" i="6" s="1"/>
  <c r="Q1704" i="6" a="1"/>
  <c r="Q1704" i="6" s="1"/>
  <c r="Q1705" i="6" a="1"/>
  <c r="Q1705" i="6" s="1"/>
  <c r="Q1706" i="6" a="1"/>
  <c r="Q1706" i="6" s="1"/>
  <c r="Q1707" i="6" a="1"/>
  <c r="Q1707" i="6" s="1"/>
  <c r="Q1708" i="6" a="1"/>
  <c r="Q1708" i="6" s="1"/>
  <c r="Q1709" i="6" a="1"/>
  <c r="Q1709" i="6" s="1"/>
  <c r="Q1710" i="6" a="1"/>
  <c r="Q1710" i="6" s="1"/>
  <c r="Q1711" i="6" a="1"/>
  <c r="Q1711" i="6" s="1"/>
  <c r="Q1712" i="6" a="1"/>
  <c r="Q1712" i="6"/>
  <c r="Q1713" i="6" a="1"/>
  <c r="Q1713" i="6" s="1"/>
  <c r="Q1714" i="6" a="1"/>
  <c r="Q1714" i="6" s="1"/>
  <c r="Q1715" i="6" a="1"/>
  <c r="Q1715" i="6" s="1"/>
  <c r="Q1716" i="6" a="1"/>
  <c r="Q1716" i="6" s="1"/>
  <c r="Q1717" i="6" a="1"/>
  <c r="Q1717" i="6" s="1"/>
  <c r="Q1718" i="6" a="1"/>
  <c r="Q1718" i="6" s="1"/>
  <c r="Q1719" i="6" a="1"/>
  <c r="Q1719" i="6" s="1"/>
  <c r="Q1720" i="6" a="1"/>
  <c r="Q1720" i="6" s="1"/>
  <c r="Q1721" i="6" a="1"/>
  <c r="Q1721" i="6" s="1"/>
  <c r="Q1722" i="6" a="1"/>
  <c r="Q1722" i="6" s="1"/>
  <c r="Q1723" i="6" a="1"/>
  <c r="Q1723" i="6" s="1"/>
  <c r="Q1724" i="6" a="1"/>
  <c r="Q1724" i="6" s="1"/>
  <c r="Q1725" i="6" a="1"/>
  <c r="Q1725" i="6" s="1"/>
  <c r="Q1726" i="6" a="1"/>
  <c r="Q1726" i="6" s="1"/>
  <c r="Q1727" i="6" a="1"/>
  <c r="Q1727" i="6" s="1"/>
  <c r="Q1728" i="6" a="1"/>
  <c r="Q1728" i="6" s="1"/>
  <c r="S1728" i="6" s="1"/>
  <c r="Q1729" i="6" a="1"/>
  <c r="Q1729" i="6" s="1"/>
  <c r="Q1730" i="6" a="1"/>
  <c r="Q1730" i="6" s="1"/>
  <c r="Q1731" i="6" a="1"/>
  <c r="Q1731" i="6" s="1"/>
  <c r="Q1732" i="6" a="1"/>
  <c r="Q1732" i="6" s="1"/>
  <c r="Q1733" i="6" a="1"/>
  <c r="Q1733" i="6" s="1"/>
  <c r="Q1734" i="6" a="1"/>
  <c r="Q1734" i="6" s="1"/>
  <c r="Q1735" i="6" a="1"/>
  <c r="Q1735" i="6" s="1"/>
  <c r="Q1736" i="6" a="1"/>
  <c r="Q1736" i="6" s="1"/>
  <c r="Q1737" i="6" a="1"/>
  <c r="Q1737" i="6" s="1"/>
  <c r="Q1738" i="6" a="1"/>
  <c r="Q1738" i="6" s="1"/>
  <c r="Q1739" i="6" a="1"/>
  <c r="Q1739" i="6" s="1"/>
  <c r="Q1740" i="6" a="1"/>
  <c r="Q1740" i="6" s="1"/>
  <c r="Q1741" i="6" a="1"/>
  <c r="Q1741" i="6" s="1"/>
  <c r="Q1742" i="6" a="1"/>
  <c r="Q1742" i="6" s="1"/>
  <c r="Q1743" i="6" a="1"/>
  <c r="Q1743" i="6" s="1"/>
  <c r="Q1744" i="6" a="1"/>
  <c r="Q1744" i="6"/>
  <c r="Q1745" i="6" a="1"/>
  <c r="Q1745" i="6" s="1"/>
  <c r="Q1746" i="6" a="1"/>
  <c r="Q1746" i="6" s="1"/>
  <c r="Q1747" i="6" a="1"/>
  <c r="Q1747" i="6" s="1"/>
  <c r="Q1748" i="6" a="1"/>
  <c r="Q1748" i="6" s="1"/>
  <c r="Q1749" i="6" a="1"/>
  <c r="Q1749" i="6" s="1"/>
  <c r="Q1750" i="6" a="1"/>
  <c r="Q1750" i="6" s="1"/>
  <c r="Q1751" i="6" a="1"/>
  <c r="Q1751" i="6" s="1"/>
  <c r="Q1752" i="6" a="1"/>
  <c r="Q1752" i="6" s="1"/>
  <c r="Q1753" i="6" a="1"/>
  <c r="Q1753" i="6" s="1"/>
  <c r="Q1754" i="6" a="1"/>
  <c r="Q1754" i="6" s="1"/>
  <c r="Q1755" i="6" a="1"/>
  <c r="Q1755" i="6" s="1"/>
  <c r="Q1756" i="6" a="1"/>
  <c r="Q1756" i="6" s="1"/>
  <c r="Q1757" i="6" a="1"/>
  <c r="Q1757" i="6" s="1"/>
  <c r="Q1758" i="6" a="1"/>
  <c r="Q1758" i="6" s="1"/>
  <c r="Q1759" i="6" a="1"/>
  <c r="Q1759" i="6" s="1"/>
  <c r="Q1760" i="6" a="1"/>
  <c r="Q1760" i="6"/>
  <c r="Q1761" i="6" a="1"/>
  <c r="Q1761" i="6" s="1"/>
  <c r="Q1762" i="6" a="1"/>
  <c r="Q1762" i="6" s="1"/>
  <c r="Q1763" i="6" a="1"/>
  <c r="Q1763" i="6" s="1"/>
  <c r="Q1764" i="6" a="1"/>
  <c r="Q1764" i="6" s="1"/>
  <c r="Q1765" i="6" a="1"/>
  <c r="Q1765" i="6" s="1"/>
  <c r="Q1766" i="6" a="1"/>
  <c r="Q1766" i="6" s="1"/>
  <c r="Q1767" i="6" a="1"/>
  <c r="Q1767" i="6" s="1"/>
  <c r="Q1768" i="6" a="1"/>
  <c r="Q1768" i="6" s="1"/>
  <c r="Q1769" i="6" a="1"/>
  <c r="Q1769" i="6" s="1"/>
  <c r="Q1770" i="6" a="1"/>
  <c r="Q1770" i="6" s="1"/>
  <c r="Q1771" i="6" a="1"/>
  <c r="Q1771" i="6" s="1"/>
  <c r="Q1772" i="6" a="1"/>
  <c r="Q1772" i="6" s="1"/>
  <c r="Q1773" i="6" a="1"/>
  <c r="Q1773" i="6" s="1"/>
  <c r="Q1774" i="6" a="1"/>
  <c r="Q1774" i="6" s="1"/>
  <c r="Q1775" i="6" a="1"/>
  <c r="Q1775" i="6" s="1"/>
  <c r="Q1776" i="6" a="1"/>
  <c r="Q1776" i="6"/>
  <c r="Q1777" i="6" a="1"/>
  <c r="Q1777" i="6" s="1"/>
  <c r="Q1778" i="6" a="1"/>
  <c r="Q1778" i="6" s="1"/>
  <c r="Q1779" i="6" a="1"/>
  <c r="Q1779" i="6" s="1"/>
  <c r="Q1780" i="6" a="1"/>
  <c r="Q1780" i="6" s="1"/>
  <c r="Q1781" i="6" a="1"/>
  <c r="Q1781" i="6" s="1"/>
  <c r="Q1782" i="6" a="1"/>
  <c r="Q1782" i="6" s="1"/>
  <c r="Q1783" i="6" a="1"/>
  <c r="Q1783" i="6" s="1"/>
  <c r="Q1784" i="6" a="1"/>
  <c r="Q1784" i="6" s="1"/>
  <c r="Q1785" i="6" a="1"/>
  <c r="Q1785" i="6" s="1"/>
  <c r="Q1786" i="6" a="1"/>
  <c r="Q1786" i="6" s="1"/>
  <c r="Q1787" i="6" a="1"/>
  <c r="Q1787" i="6" s="1"/>
  <c r="Q1788" i="6" a="1"/>
  <c r="Q1788" i="6" s="1"/>
  <c r="Q1789" i="6" a="1"/>
  <c r="Q1789" i="6" s="1"/>
  <c r="Q1790" i="6" a="1"/>
  <c r="Q1790" i="6" s="1"/>
  <c r="Q1791" i="6" a="1"/>
  <c r="Q1791" i="6" s="1"/>
  <c r="Q1792" i="6" a="1"/>
  <c r="Q1792" i="6" s="1"/>
  <c r="S1792" i="6" s="1"/>
  <c r="Q1793" i="6" a="1"/>
  <c r="Q1793" i="6" s="1"/>
  <c r="Q1794" i="6" a="1"/>
  <c r="Q1794" i="6" s="1"/>
  <c r="Q1795" i="6" a="1"/>
  <c r="Q1795" i="6" s="1"/>
  <c r="Q1796" i="6" a="1"/>
  <c r="Q1796" i="6" s="1"/>
  <c r="Q1797" i="6" a="1"/>
  <c r="Q1797" i="6" s="1"/>
  <c r="Q1798" i="6" a="1"/>
  <c r="Q1798" i="6" s="1"/>
  <c r="Q1799" i="6" a="1"/>
  <c r="Q1799" i="6" s="1"/>
  <c r="Q1800" i="6" a="1"/>
  <c r="Q1800" i="6" s="1"/>
  <c r="Q1801" i="6" a="1"/>
  <c r="Q1801" i="6" s="1"/>
  <c r="Q1802" i="6" a="1"/>
  <c r="Q1802" i="6" s="1"/>
  <c r="Q1803" i="6" a="1"/>
  <c r="Q1803" i="6" s="1"/>
  <c r="Q1804" i="6" a="1"/>
  <c r="Q1804" i="6" s="1"/>
  <c r="Q1805" i="6" a="1"/>
  <c r="Q1805" i="6" s="1"/>
  <c r="Q1806" i="6" a="1"/>
  <c r="Q1806" i="6" s="1"/>
  <c r="Q1807" i="6" a="1"/>
  <c r="Q1807" i="6" s="1"/>
  <c r="Q1808" i="6" a="1"/>
  <c r="Q1808" i="6"/>
  <c r="Q1809" i="6" a="1"/>
  <c r="Q1809" i="6" s="1"/>
  <c r="Q1810" i="6" a="1"/>
  <c r="Q1810" i="6" s="1"/>
  <c r="Q1811" i="6" a="1"/>
  <c r="Q1811" i="6" s="1"/>
  <c r="Q1812" i="6" a="1"/>
  <c r="Q1812" i="6" s="1"/>
  <c r="Q1813" i="6" a="1"/>
  <c r="Q1813" i="6" s="1"/>
  <c r="Q1814" i="6" a="1"/>
  <c r="Q1814" i="6" s="1"/>
  <c r="Q1815" i="6" a="1"/>
  <c r="Q1815" i="6" s="1"/>
  <c r="Q1816" i="6" a="1"/>
  <c r="Q1816" i="6" s="1"/>
  <c r="Q1817" i="6" a="1"/>
  <c r="Q1817" i="6" s="1"/>
  <c r="Q1818" i="6" a="1"/>
  <c r="Q1818" i="6" s="1"/>
  <c r="Q1819" i="6" a="1"/>
  <c r="Q1819" i="6" s="1"/>
  <c r="Q1820" i="6" a="1"/>
  <c r="Q1820" i="6" s="1"/>
  <c r="Q1821" i="6" a="1"/>
  <c r="Q1821" i="6" s="1"/>
  <c r="Q1822" i="6" a="1"/>
  <c r="Q1822" i="6" s="1"/>
  <c r="Q1823" i="6" a="1"/>
  <c r="Q1823" i="6" s="1"/>
  <c r="Q1824" i="6" a="1"/>
  <c r="Q1824" i="6"/>
  <c r="Q1825" i="6" a="1"/>
  <c r="Q1825" i="6" s="1"/>
  <c r="Q1826" i="6" a="1"/>
  <c r="Q1826" i="6" s="1"/>
  <c r="Q1827" i="6" a="1"/>
  <c r="Q1827" i="6" s="1"/>
  <c r="Q1828" i="6" a="1"/>
  <c r="Q1828" i="6" s="1"/>
  <c r="Q1829" i="6" a="1"/>
  <c r="Q1829" i="6" s="1"/>
  <c r="Q1830" i="6" a="1"/>
  <c r="Q1830" i="6" s="1"/>
  <c r="Q1831" i="6" a="1"/>
  <c r="Q1831" i="6" s="1"/>
  <c r="Q1832" i="6" a="1"/>
  <c r="Q1832" i="6" s="1"/>
  <c r="Q1833" i="6" a="1"/>
  <c r="Q1833" i="6" s="1"/>
  <c r="Q1834" i="6" a="1"/>
  <c r="Q1834" i="6" s="1"/>
  <c r="Q1835" i="6" a="1"/>
  <c r="Q1835" i="6" s="1"/>
  <c r="Q1836" i="6" a="1"/>
  <c r="Q1836" i="6" s="1"/>
  <c r="Q1837" i="6" a="1"/>
  <c r="Q1837" i="6" s="1"/>
  <c r="Q1838" i="6" a="1"/>
  <c r="Q1838" i="6" s="1"/>
  <c r="Q1839" i="6" a="1"/>
  <c r="Q1839" i="6" s="1"/>
  <c r="Q1840" i="6" a="1"/>
  <c r="Q1840" i="6" s="1"/>
  <c r="S1840" i="6" s="1"/>
  <c r="Q1841" i="6" a="1"/>
  <c r="Q1841" i="6" s="1"/>
  <c r="Q1842" i="6" a="1"/>
  <c r="Q1842" i="6" s="1"/>
  <c r="Q1843" i="6" a="1"/>
  <c r="Q1843" i="6" s="1"/>
  <c r="Q1844" i="6" a="1"/>
  <c r="Q1844" i="6" s="1"/>
  <c r="Q1845" i="6" a="1"/>
  <c r="Q1845" i="6" s="1"/>
  <c r="Q1846" i="6" a="1"/>
  <c r="Q1846" i="6" s="1"/>
  <c r="Q1847" i="6" a="1"/>
  <c r="Q1847" i="6" s="1"/>
  <c r="Q1848" i="6" a="1"/>
  <c r="Q1848" i="6" s="1"/>
  <c r="Q1849" i="6" a="1"/>
  <c r="Q1849" i="6" s="1"/>
  <c r="Q1850" i="6" a="1"/>
  <c r="Q1850" i="6" s="1"/>
  <c r="Q1851" i="6" a="1"/>
  <c r="Q1851" i="6" s="1"/>
  <c r="Q1852" i="6" a="1"/>
  <c r="Q1852" i="6" s="1"/>
  <c r="S1852" i="6" s="1"/>
  <c r="Q1853" i="6" a="1"/>
  <c r="Q1853" i="6" s="1"/>
  <c r="Q1854" i="6" a="1"/>
  <c r="Q1854" i="6" s="1"/>
  <c r="Q1855" i="6" a="1"/>
  <c r="Q1855" i="6" s="1"/>
  <c r="Q1856" i="6" a="1"/>
  <c r="Q1856" i="6" s="1"/>
  <c r="Q1857" i="6" a="1"/>
  <c r="Q1857" i="6" s="1"/>
  <c r="Q1858" i="6" a="1"/>
  <c r="Q1858" i="6" s="1"/>
  <c r="Q1859" i="6" a="1"/>
  <c r="Q1859" i="6" s="1"/>
  <c r="Q1860" i="6" a="1"/>
  <c r="Q1860" i="6" s="1"/>
  <c r="Q1861" i="6" a="1"/>
  <c r="Q1861" i="6" s="1"/>
  <c r="Q1862" i="6" a="1"/>
  <c r="Q1862" i="6" s="1"/>
  <c r="Q1863" i="6" a="1"/>
  <c r="Q1863" i="6" s="1"/>
  <c r="Q1864" i="6" a="1"/>
  <c r="Q1864" i="6" s="1"/>
  <c r="Q1865" i="6" a="1"/>
  <c r="Q1865" i="6" s="1"/>
  <c r="Q1866" i="6" a="1"/>
  <c r="Q1866" i="6" s="1"/>
  <c r="Q1867" i="6" a="1"/>
  <c r="Q1867" i="6" s="1"/>
  <c r="Q1868" i="6" a="1"/>
  <c r="Q1868" i="6"/>
  <c r="Q1869" i="6" a="1"/>
  <c r="Q1869" i="6" s="1"/>
  <c r="Q1870" i="6" a="1"/>
  <c r="Q1870" i="6" s="1"/>
  <c r="Q1871" i="6" a="1"/>
  <c r="Q1871" i="6" s="1"/>
  <c r="Q1872" i="6" a="1"/>
  <c r="Q1872" i="6" s="1"/>
  <c r="Q1873" i="6" a="1"/>
  <c r="Q1873" i="6" s="1"/>
  <c r="Q1874" i="6" a="1"/>
  <c r="Q1874" i="6" s="1"/>
  <c r="Q1875" i="6" a="1"/>
  <c r="Q1875" i="6" s="1"/>
  <c r="Q1876" i="6" a="1"/>
  <c r="Q1876" i="6" s="1"/>
  <c r="Q1877" i="6" a="1"/>
  <c r="Q1877" i="6" s="1"/>
  <c r="Q1878" i="6" a="1"/>
  <c r="Q1878" i="6" s="1"/>
  <c r="Q1879" i="6" a="1"/>
  <c r="Q1879" i="6" s="1"/>
  <c r="Q1880" i="6" a="1"/>
  <c r="Q1880" i="6" s="1"/>
  <c r="Q1881" i="6" a="1"/>
  <c r="Q1881" i="6" s="1"/>
  <c r="Q1882" i="6" a="1"/>
  <c r="Q1882" i="6" s="1"/>
  <c r="Q1883" i="6" a="1"/>
  <c r="Q1883" i="6" s="1"/>
  <c r="Q1884" i="6" a="1"/>
  <c r="Q1884" i="6"/>
  <c r="Q1885" i="6" a="1"/>
  <c r="Q1885" i="6" s="1"/>
  <c r="Q1886" i="6" a="1"/>
  <c r="Q1886" i="6" s="1"/>
  <c r="Q1887" i="6" a="1"/>
  <c r="Q1887" i="6" s="1"/>
  <c r="Q1888" i="6" a="1"/>
  <c r="Q1888" i="6" s="1"/>
  <c r="Q1889" i="6" a="1"/>
  <c r="Q1889" i="6" s="1"/>
  <c r="Q1890" i="6" a="1"/>
  <c r="Q1890" i="6" s="1"/>
  <c r="Q1891" i="6" a="1"/>
  <c r="Q1891" i="6" s="1"/>
  <c r="Q1892" i="6" a="1"/>
  <c r="Q1892" i="6" s="1"/>
  <c r="Q1893" i="6" a="1"/>
  <c r="Q1893" i="6" s="1"/>
  <c r="Q1894" i="6" a="1"/>
  <c r="Q1894" i="6" s="1"/>
  <c r="Q1895" i="6" a="1"/>
  <c r="Q1895" i="6" s="1"/>
  <c r="Q1896" i="6" a="1"/>
  <c r="Q1896" i="6" s="1"/>
  <c r="Q1897" i="6" a="1"/>
  <c r="Q1897" i="6" s="1"/>
  <c r="Q1898" i="6" a="1"/>
  <c r="Q1898" i="6" s="1"/>
  <c r="Q1899" i="6" a="1"/>
  <c r="Q1899" i="6" s="1"/>
  <c r="Q1900" i="6" a="1"/>
  <c r="Q1900" i="6" s="1"/>
  <c r="S1900" i="6" s="1"/>
  <c r="Q1901" i="6" a="1"/>
  <c r="Q1901" i="6" s="1"/>
  <c r="Q1902" i="6" a="1"/>
  <c r="Q1902" i="6" s="1"/>
  <c r="Q1903" i="6" a="1"/>
  <c r="Q1903" i="6" s="1"/>
  <c r="Q1904" i="6" a="1"/>
  <c r="Q1904" i="6" s="1"/>
  <c r="Q1905" i="6" a="1"/>
  <c r="Q1905" i="6" s="1"/>
  <c r="Q1906" i="6" a="1"/>
  <c r="Q1906" i="6" s="1"/>
  <c r="Q1907" i="6" a="1"/>
  <c r="Q1907" i="6" s="1"/>
  <c r="Q1908" i="6" a="1"/>
  <c r="Q1908" i="6" s="1"/>
  <c r="Q1909" i="6" a="1"/>
  <c r="Q1909" i="6" s="1"/>
  <c r="Q1910" i="6" a="1"/>
  <c r="Q1910" i="6" s="1"/>
  <c r="Q1911" i="6" a="1"/>
  <c r="Q1911" i="6" s="1"/>
  <c r="Q1912" i="6" a="1"/>
  <c r="Q1912" i="6" s="1"/>
  <c r="Q1913" i="6" a="1"/>
  <c r="Q1913" i="6" s="1"/>
  <c r="Q1914" i="6" a="1"/>
  <c r="Q1914" i="6" s="1"/>
  <c r="Q1915" i="6" a="1"/>
  <c r="Q1915" i="6" s="1"/>
  <c r="Q1916" i="6" a="1"/>
  <c r="Q1916" i="6" s="1"/>
  <c r="S1916" i="6" s="1"/>
  <c r="Q1917" i="6" a="1"/>
  <c r="Q1917" i="6" s="1"/>
  <c r="Q1918" i="6" a="1"/>
  <c r="Q1918" i="6" s="1"/>
  <c r="Q1919" i="6" a="1"/>
  <c r="Q1919" i="6" s="1"/>
  <c r="Q1920" i="6" a="1"/>
  <c r="Q1920" i="6" s="1"/>
  <c r="Q1921" i="6" a="1"/>
  <c r="Q1921" i="6" s="1"/>
  <c r="Q1922" i="6" a="1"/>
  <c r="Q1922" i="6" s="1"/>
  <c r="Q1923" i="6" a="1"/>
  <c r="Q1923" i="6" s="1"/>
  <c r="Q1924" i="6" a="1"/>
  <c r="Q1924" i="6" s="1"/>
  <c r="Q1925" i="6" a="1"/>
  <c r="Q1925" i="6" s="1"/>
  <c r="Q1926" i="6" a="1"/>
  <c r="Q1926" i="6" s="1"/>
  <c r="Q1927" i="6" a="1"/>
  <c r="Q1927" i="6" s="1"/>
  <c r="Q1928" i="6" a="1"/>
  <c r="Q1928" i="6" s="1"/>
  <c r="Q1929" i="6" a="1"/>
  <c r="Q1929" i="6" s="1"/>
  <c r="Q1930" i="6" a="1"/>
  <c r="Q1930" i="6" s="1"/>
  <c r="Q1931" i="6" a="1"/>
  <c r="Q1931" i="6" s="1"/>
  <c r="Q1932" i="6" a="1"/>
  <c r="Q1932" i="6"/>
  <c r="Q1933" i="6" a="1"/>
  <c r="Q1933" i="6" s="1"/>
  <c r="Q1934" i="6" a="1"/>
  <c r="Q1934" i="6" s="1"/>
  <c r="Q1935" i="6" a="1"/>
  <c r="Q1935" i="6" s="1"/>
  <c r="Q1936" i="6" a="1"/>
  <c r="Q1936" i="6" s="1"/>
  <c r="Q1937" i="6" a="1"/>
  <c r="Q1937" i="6" s="1"/>
  <c r="Q1938" i="6" a="1"/>
  <c r="Q1938" i="6" s="1"/>
  <c r="Q1939" i="6" a="1"/>
  <c r="Q1939" i="6" s="1"/>
  <c r="Q1940" i="6" a="1"/>
  <c r="Q1940" i="6" s="1"/>
  <c r="Q1941" i="6" a="1"/>
  <c r="Q1941" i="6" s="1"/>
  <c r="Q1942" i="6" a="1"/>
  <c r="Q1942" i="6" s="1"/>
  <c r="Q1943" i="6" a="1"/>
  <c r="Q1943" i="6" s="1"/>
  <c r="Q1944" i="6" a="1"/>
  <c r="Q1944" i="6" s="1"/>
  <c r="Q1945" i="6" a="1"/>
  <c r="Q1945" i="6" s="1"/>
  <c r="Q1946" i="6" a="1"/>
  <c r="Q1946" i="6" s="1"/>
  <c r="Q1947" i="6" a="1"/>
  <c r="Q1947" i="6" s="1"/>
  <c r="Q1948" i="6" a="1"/>
  <c r="Q1948" i="6"/>
  <c r="Q1949" i="6" a="1"/>
  <c r="Q1949" i="6" s="1"/>
  <c r="Q1950" i="6" a="1"/>
  <c r="Q1950" i="6" s="1"/>
  <c r="Q1951" i="6" a="1"/>
  <c r="Q1951" i="6" s="1"/>
  <c r="Q1952" i="6" a="1"/>
  <c r="Q1952" i="6" s="1"/>
  <c r="Q1953" i="6" a="1"/>
  <c r="Q1953" i="6" s="1"/>
  <c r="Q1954" i="6" a="1"/>
  <c r="Q1954" i="6" s="1"/>
  <c r="Q1955" i="6" a="1"/>
  <c r="Q1955" i="6" s="1"/>
  <c r="Q1956" i="6" a="1"/>
  <c r="Q1956" i="6" s="1"/>
  <c r="Q1957" i="6" a="1"/>
  <c r="Q1957" i="6" s="1"/>
  <c r="Q1958" i="6" a="1"/>
  <c r="Q1958" i="6" s="1"/>
  <c r="Q1959" i="6" a="1"/>
  <c r="Q1959" i="6" s="1"/>
  <c r="Q1960" i="6" a="1"/>
  <c r="Q1960" i="6" s="1"/>
  <c r="Q1961" i="6" a="1"/>
  <c r="Q1961" i="6" s="1"/>
  <c r="Q1962" i="6" a="1"/>
  <c r="Q1962" i="6" s="1"/>
  <c r="Q1963" i="6" a="1"/>
  <c r="Q1963" i="6" s="1"/>
  <c r="Q1964" i="6" a="1"/>
  <c r="Q1964" i="6"/>
  <c r="Q1965" i="6" a="1"/>
  <c r="Q1965" i="6" s="1"/>
  <c r="Q1966" i="6" a="1"/>
  <c r="Q1966" i="6" s="1"/>
  <c r="Q1967" i="6" a="1"/>
  <c r="Q1967" i="6" s="1"/>
  <c r="Q1968" i="6" a="1"/>
  <c r="Q1968" i="6" s="1"/>
  <c r="Q1969" i="6" a="1"/>
  <c r="Q1969" i="6" s="1"/>
  <c r="Q1970" i="6" a="1"/>
  <c r="Q1970" i="6" s="1"/>
  <c r="Q1971" i="6" a="1"/>
  <c r="Q1971" i="6" s="1"/>
  <c r="Q1972" i="6" a="1"/>
  <c r="Q1972" i="6" s="1"/>
  <c r="Q1973" i="6" a="1"/>
  <c r="Q1973" i="6" s="1"/>
  <c r="Q1974" i="6" a="1"/>
  <c r="Q1974" i="6" s="1"/>
  <c r="Q1975" i="6" a="1"/>
  <c r="Q1975" i="6" s="1"/>
  <c r="Q1976" i="6" a="1"/>
  <c r="Q1976" i="6" s="1"/>
  <c r="Q1977" i="6" a="1"/>
  <c r="Q1977" i="6" s="1"/>
  <c r="Q1978" i="6" a="1"/>
  <c r="Q1978" i="6" s="1"/>
  <c r="Q1979" i="6" a="1"/>
  <c r="Q1979" i="6" s="1"/>
  <c r="Q1980" i="6" a="1"/>
  <c r="Q1980" i="6" s="1"/>
  <c r="S1980" i="6" s="1"/>
  <c r="Q1981" i="6" a="1"/>
  <c r="Q1981" i="6" s="1"/>
  <c r="Q1982" i="6" a="1"/>
  <c r="Q1982" i="6" s="1"/>
  <c r="Q1983" i="6" a="1"/>
  <c r="Q1983" i="6" s="1"/>
  <c r="Q1984" i="6" a="1"/>
  <c r="Q1984" i="6" s="1"/>
  <c r="Q1985" i="6" a="1"/>
  <c r="Q1985" i="6" s="1"/>
  <c r="Q1986" i="6" a="1"/>
  <c r="Q1986" i="6" s="1"/>
  <c r="Q1987" i="6" a="1"/>
  <c r="Q1987" i="6" s="1"/>
  <c r="Q1988" i="6" a="1"/>
  <c r="Q1988" i="6" s="1"/>
  <c r="Q1989" i="6" a="1"/>
  <c r="Q1989" i="6" s="1"/>
  <c r="Q1990" i="6" a="1"/>
  <c r="Q1990" i="6" s="1"/>
  <c r="Q1991" i="6" a="1"/>
  <c r="Q1991" i="6" s="1"/>
  <c r="Q1992" i="6" a="1"/>
  <c r="Q1992" i="6" s="1"/>
  <c r="Q1993" i="6" a="1"/>
  <c r="Q1993" i="6" s="1"/>
  <c r="Q1994" i="6" a="1"/>
  <c r="Q1994" i="6" s="1"/>
  <c r="Q1995" i="6" a="1"/>
  <c r="Q1995" i="6" s="1"/>
  <c r="Q1996" i="6" a="1"/>
  <c r="Q1996" i="6"/>
  <c r="Q1997" i="6" a="1"/>
  <c r="Q1997" i="6" s="1"/>
  <c r="Q1998" i="6" a="1"/>
  <c r="Q1998" i="6" s="1"/>
  <c r="Q1999" i="6" a="1"/>
  <c r="Q1999" i="6" s="1"/>
  <c r="Q2000" i="6" a="1"/>
  <c r="Q2000" i="6" s="1"/>
  <c r="Q2001" i="6" a="1"/>
  <c r="Q2001" i="6" s="1"/>
  <c r="Q2002" i="6" a="1"/>
  <c r="Q2002" i="6" s="1"/>
  <c r="Q2003" i="6" a="1"/>
  <c r="Q2003" i="6" s="1"/>
  <c r="Q2004" i="6" a="1"/>
  <c r="Q2004" i="6" s="1"/>
  <c r="Q2005" i="6" a="1"/>
  <c r="Q2005" i="6" s="1"/>
  <c r="Q2006" i="6" a="1"/>
  <c r="Q2006" i="6" s="1"/>
  <c r="Q2007" i="6" a="1"/>
  <c r="Q2007" i="6" s="1"/>
  <c r="Q2008" i="6" a="1"/>
  <c r="Q2008" i="6" s="1"/>
  <c r="Q2009" i="6" a="1"/>
  <c r="Q2009" i="6" s="1"/>
  <c r="Q2010" i="6" a="1"/>
  <c r="Q2010" i="6" s="1"/>
  <c r="Q2011" i="6" a="1"/>
  <c r="Q2011" i="6" s="1"/>
  <c r="Q2012" i="6" a="1"/>
  <c r="Q2012" i="6"/>
  <c r="Q2013" i="6" a="1"/>
  <c r="Q2013" i="6" s="1"/>
  <c r="Q2014" i="6" a="1"/>
  <c r="Q2014" i="6" s="1"/>
  <c r="Q2015" i="6" a="1"/>
  <c r="Q2015" i="6" s="1"/>
  <c r="Q2016" i="6" a="1"/>
  <c r="Q2016" i="6" s="1"/>
  <c r="Q2017" i="6" a="1"/>
  <c r="Q2017" i="6" s="1"/>
  <c r="Q2018" i="6" a="1"/>
  <c r="Q2018" i="6" s="1"/>
  <c r="Q2019" i="6" a="1"/>
  <c r="Q2019" i="6" s="1"/>
  <c r="Q2020" i="6" a="1"/>
  <c r="Q2020" i="6" s="1"/>
  <c r="Q2021" i="6" a="1"/>
  <c r="Q2021" i="6" s="1"/>
  <c r="Q2022" i="6" a="1"/>
  <c r="Q2022" i="6" s="1"/>
  <c r="Q2023" i="6" a="1"/>
  <c r="Q2023" i="6" s="1"/>
  <c r="Q2024" i="6" a="1"/>
  <c r="Q2024" i="6" s="1"/>
  <c r="Q2025" i="6" a="1"/>
  <c r="Q2025" i="6" s="1"/>
  <c r="Q2026" i="6" a="1"/>
  <c r="Q2026" i="6" s="1"/>
  <c r="Q2027" i="6" a="1"/>
  <c r="Q2027" i="6" s="1"/>
  <c r="Q2028" i="6" a="1"/>
  <c r="Q2028" i="6"/>
  <c r="Q2029" i="6" a="1"/>
  <c r="Q2029" i="6" s="1"/>
  <c r="Q2030" i="6" a="1"/>
  <c r="Q2030" i="6" s="1"/>
  <c r="Q2031" i="6" a="1"/>
  <c r="Q2031" i="6" s="1"/>
  <c r="Q2032" i="6" a="1"/>
  <c r="Q2032" i="6" s="1"/>
  <c r="Q2033" i="6" a="1"/>
  <c r="Q2033" i="6" s="1"/>
  <c r="Q2034" i="6" a="1"/>
  <c r="Q2034" i="6" s="1"/>
  <c r="Q2035" i="6" a="1"/>
  <c r="Q2035" i="6" s="1"/>
  <c r="Q2036" i="6" a="1"/>
  <c r="Q2036" i="6" s="1"/>
  <c r="Q2037" i="6" a="1"/>
  <c r="Q2037" i="6" s="1"/>
  <c r="Q2038" i="6" a="1"/>
  <c r="Q2038" i="6" s="1"/>
  <c r="Q2039" i="6" a="1"/>
  <c r="Q2039" i="6" s="1"/>
  <c r="Q2040" i="6" a="1"/>
  <c r="Q2040" i="6" s="1"/>
  <c r="Q2041" i="6" a="1"/>
  <c r="Q2041" i="6" s="1"/>
  <c r="Q2042" i="6" a="1"/>
  <c r="Q2042" i="6" s="1"/>
  <c r="Q2043" i="6" a="1"/>
  <c r="Q2043" i="6" s="1"/>
  <c r="Q2044" i="6" a="1"/>
  <c r="Q2044" i="6" s="1"/>
  <c r="Q2045" i="6" a="1"/>
  <c r="Q2045" i="6" s="1"/>
  <c r="Q2046" i="6" a="1"/>
  <c r="Q2046" i="6" s="1"/>
  <c r="Q2047" i="6" a="1"/>
  <c r="Q2047" i="6" s="1"/>
  <c r="Q2048" i="6" a="1"/>
  <c r="Q2048" i="6" s="1"/>
  <c r="Q2049" i="6" a="1"/>
  <c r="Q2049" i="6" s="1"/>
  <c r="Q2050" i="6" a="1"/>
  <c r="Q2050" i="6" s="1"/>
  <c r="Q2051" i="6" a="1"/>
  <c r="Q2051" i="6" s="1"/>
  <c r="Q2052" i="6" a="1"/>
  <c r="Q2052" i="6" s="1"/>
  <c r="Q2053" i="6" a="1"/>
  <c r="Q2053" i="6" s="1"/>
  <c r="Q2054" i="6" a="1"/>
  <c r="Q2054" i="6" s="1"/>
  <c r="Q2055" i="6" a="1"/>
  <c r="Q2055" i="6" s="1"/>
  <c r="Q2056" i="6" a="1"/>
  <c r="Q2056" i="6" s="1"/>
  <c r="Q2057" i="6" a="1"/>
  <c r="Q2057" i="6" s="1"/>
  <c r="Q2058" i="6" a="1"/>
  <c r="Q2058" i="6" s="1"/>
  <c r="Q2059" i="6" a="1"/>
  <c r="Q2059" i="6" s="1"/>
  <c r="Q2060" i="6" a="1"/>
  <c r="Q2060" i="6"/>
  <c r="Q2061" i="6" a="1"/>
  <c r="Q2061" i="6" s="1"/>
  <c r="Q2062" i="6" a="1"/>
  <c r="Q2062" i="6" s="1"/>
  <c r="Q2063" i="6" a="1"/>
  <c r="Q2063" i="6" s="1"/>
  <c r="Q2064" i="6" a="1"/>
  <c r="Q2064" i="6" s="1"/>
  <c r="Q2065" i="6" a="1"/>
  <c r="Q2065" i="6" s="1"/>
  <c r="Q2066" i="6" a="1"/>
  <c r="Q2066" i="6" s="1"/>
  <c r="Q2067" i="6" a="1"/>
  <c r="Q2067" i="6" s="1"/>
  <c r="Q2068" i="6" a="1"/>
  <c r="Q2068" i="6" s="1"/>
  <c r="Q2069" i="6" a="1"/>
  <c r="Q2069" i="6" s="1"/>
  <c r="Q2070" i="6" a="1"/>
  <c r="Q2070" i="6" s="1"/>
  <c r="Q2071" i="6" a="1"/>
  <c r="Q2071" i="6" s="1"/>
  <c r="Q2072" i="6" a="1"/>
  <c r="Q2072" i="6" s="1"/>
  <c r="Q2073" i="6" a="1"/>
  <c r="Q2073" i="6" s="1"/>
  <c r="Q2074" i="6" a="1"/>
  <c r="Q2074" i="6" s="1"/>
  <c r="Q2075" i="6" a="1"/>
  <c r="Q2075" i="6" s="1"/>
  <c r="Q2076" i="6" a="1"/>
  <c r="Q2076" i="6"/>
  <c r="Q2077" i="6" a="1"/>
  <c r="Q2077" i="6" s="1"/>
  <c r="Q2078" i="6" a="1"/>
  <c r="Q2078" i="6" s="1"/>
  <c r="Q2079" i="6" a="1"/>
  <c r="Q2079" i="6" s="1"/>
  <c r="Q2080" i="6" a="1"/>
  <c r="Q2080" i="6" s="1"/>
  <c r="Q2081" i="6" a="1"/>
  <c r="Q2081" i="6" s="1"/>
  <c r="Q2082" i="6" a="1"/>
  <c r="Q2082" i="6" s="1"/>
  <c r="Q2083" i="6" a="1"/>
  <c r="Q2083" i="6" s="1"/>
  <c r="Q2084" i="6" a="1"/>
  <c r="Q2084" i="6" s="1"/>
  <c r="Q2085" i="6" a="1"/>
  <c r="Q2085" i="6" s="1"/>
  <c r="Q2086" i="6" a="1"/>
  <c r="Q2086" i="6" s="1"/>
  <c r="Q2087" i="6" a="1"/>
  <c r="Q2087" i="6" s="1"/>
  <c r="Q2088" i="6" a="1"/>
  <c r="Q2088" i="6" s="1"/>
  <c r="Q2089" i="6" a="1"/>
  <c r="Q2089" i="6" s="1"/>
  <c r="Q2090" i="6" a="1"/>
  <c r="Q2090" i="6" s="1"/>
  <c r="Q2091" i="6" a="1"/>
  <c r="Q2091" i="6" s="1"/>
  <c r="Q2092" i="6" a="1"/>
  <c r="Q2092" i="6"/>
  <c r="Q2093" i="6" a="1"/>
  <c r="Q2093" i="6" s="1"/>
  <c r="Q2094" i="6" a="1"/>
  <c r="Q2094" i="6" s="1"/>
  <c r="Q2095" i="6" a="1"/>
  <c r="Q2095" i="6" s="1"/>
  <c r="Q2096" i="6" a="1"/>
  <c r="Q2096" i="6" s="1"/>
  <c r="Q2097" i="6" a="1"/>
  <c r="Q2097" i="6" s="1"/>
  <c r="Q2098" i="6" a="1"/>
  <c r="Q2098" i="6" s="1"/>
  <c r="Q2099" i="6" a="1"/>
  <c r="Q2099" i="6" s="1"/>
  <c r="Q2100" i="6" a="1"/>
  <c r="Q2100" i="6" s="1"/>
  <c r="Q2101" i="6" a="1"/>
  <c r="Q2101" i="6" s="1"/>
  <c r="Q2102" i="6" a="1"/>
  <c r="Q2102" i="6" s="1"/>
  <c r="Q2103" i="6" a="1"/>
  <c r="Q2103" i="6" s="1"/>
  <c r="Q2104" i="6" a="1"/>
  <c r="Q2104" i="6" s="1"/>
  <c r="Q2105" i="6" a="1"/>
  <c r="Q2105" i="6" s="1"/>
  <c r="Q2106" i="6" a="1"/>
  <c r="Q2106" i="6" s="1"/>
  <c r="Q2107" i="6" a="1"/>
  <c r="Q2107" i="6" s="1"/>
  <c r="Q2108" i="6" a="1"/>
  <c r="Q2108" i="6" s="1"/>
  <c r="S2108" i="6" s="1"/>
  <c r="Q2109" i="6" a="1"/>
  <c r="Q2109" i="6" s="1"/>
  <c r="Q2110" i="6" a="1"/>
  <c r="Q2110" i="6" s="1"/>
  <c r="Q2111" i="6" a="1"/>
  <c r="Q2111" i="6" s="1"/>
  <c r="Q2112" i="6" a="1"/>
  <c r="Q2112" i="6" s="1"/>
  <c r="Q2113" i="6" a="1"/>
  <c r="Q2113" i="6" s="1"/>
  <c r="Q2114" i="6" a="1"/>
  <c r="Q2114" i="6" s="1"/>
  <c r="Q2115" i="6" a="1"/>
  <c r="Q2115" i="6" s="1"/>
  <c r="Q2116" i="6" a="1"/>
  <c r="Q2116" i="6" s="1"/>
  <c r="Q2117" i="6" a="1"/>
  <c r="Q2117" i="6" s="1"/>
  <c r="Q2118" i="6" a="1"/>
  <c r="Q2118" i="6" s="1"/>
  <c r="Q2119" i="6" a="1"/>
  <c r="Q2119" i="6" s="1"/>
  <c r="Q2120" i="6" a="1"/>
  <c r="Q2120" i="6" s="1"/>
  <c r="Q2121" i="6" a="1"/>
  <c r="Q2121" i="6" s="1"/>
  <c r="Q2122" i="6" a="1"/>
  <c r="Q2122" i="6" s="1"/>
  <c r="Q2123" i="6" a="1"/>
  <c r="Q2123" i="6" s="1"/>
  <c r="Q2124" i="6" a="1"/>
  <c r="Q2124" i="6"/>
  <c r="Q2125" i="6" a="1"/>
  <c r="Q2125" i="6" s="1"/>
  <c r="Q2126" i="6" a="1"/>
  <c r="Q2126" i="6" s="1"/>
  <c r="Q2127" i="6" a="1"/>
  <c r="Q2127" i="6" s="1"/>
  <c r="Q2128" i="6" a="1"/>
  <c r="Q2128" i="6" s="1"/>
  <c r="Q2129" i="6" a="1"/>
  <c r="Q2129" i="6" s="1"/>
  <c r="Q2130" i="6" a="1"/>
  <c r="Q2130" i="6" s="1"/>
  <c r="Q2131" i="6" a="1"/>
  <c r="Q2131" i="6" s="1"/>
  <c r="Q2132" i="6" a="1"/>
  <c r="Q2132" i="6" s="1"/>
  <c r="Q2133" i="6" a="1"/>
  <c r="Q2133" i="6" s="1"/>
  <c r="Q2134" i="6" a="1"/>
  <c r="Q2134" i="6" s="1"/>
  <c r="Q2135" i="6" a="1"/>
  <c r="Q2135" i="6" s="1"/>
  <c r="Q2136" i="6" a="1"/>
  <c r="Q2136" i="6" s="1"/>
  <c r="Q2137" i="6" a="1"/>
  <c r="Q2137" i="6" s="1"/>
  <c r="Q2138" i="6" a="1"/>
  <c r="Q2138" i="6" s="1"/>
  <c r="Q2139" i="6" a="1"/>
  <c r="Q2139" i="6" s="1"/>
  <c r="Q2140" i="6" a="1"/>
  <c r="Q2140" i="6"/>
  <c r="Q2141" i="6" a="1"/>
  <c r="Q2141" i="6" s="1"/>
  <c r="Q2142" i="6" a="1"/>
  <c r="Q2142" i="6" s="1"/>
  <c r="Q2143" i="6" a="1"/>
  <c r="Q2143" i="6" s="1"/>
  <c r="Q2144" i="6" a="1"/>
  <c r="Q2144" i="6" s="1"/>
  <c r="Q2145" i="6" a="1"/>
  <c r="Q2145" i="6" s="1"/>
  <c r="Q2146" i="6" a="1"/>
  <c r="Q2146" i="6" s="1"/>
  <c r="Q2147" i="6" a="1"/>
  <c r="Q2147" i="6" s="1"/>
  <c r="Q2148" i="6" a="1"/>
  <c r="Q2148" i="6" s="1"/>
  <c r="Q2149" i="6" a="1"/>
  <c r="Q2149" i="6" s="1"/>
  <c r="Q2150" i="6" a="1"/>
  <c r="Q2150" i="6" s="1"/>
  <c r="Q2151" i="6" a="1"/>
  <c r="Q2151" i="6" s="1"/>
  <c r="Q2152" i="6" a="1"/>
  <c r="Q2152" i="6" s="1"/>
  <c r="Q2153" i="6" a="1"/>
  <c r="Q2153" i="6" s="1"/>
  <c r="Q2154" i="6" a="1"/>
  <c r="Q2154" i="6" s="1"/>
  <c r="Q2155" i="6" a="1"/>
  <c r="Q2155" i="6" s="1"/>
  <c r="Q2156" i="6" a="1"/>
  <c r="Q2156" i="6"/>
  <c r="Q2157" i="6" a="1"/>
  <c r="Q2157" i="6" s="1"/>
  <c r="Q2158" i="6" a="1"/>
  <c r="Q2158" i="6" s="1"/>
  <c r="Q2159" i="6" a="1"/>
  <c r="Q2159" i="6" s="1"/>
  <c r="Q2160" i="6" a="1"/>
  <c r="Q2160" i="6" s="1"/>
  <c r="Q2161" i="6" a="1"/>
  <c r="Q2161" i="6" s="1"/>
  <c r="Q2162" i="6" a="1"/>
  <c r="Q2162" i="6" s="1"/>
  <c r="Q2163" i="6" a="1"/>
  <c r="Q2163" i="6" s="1"/>
  <c r="Q2164" i="6" a="1"/>
  <c r="Q2164" i="6" s="1"/>
  <c r="Q2165" i="6" a="1"/>
  <c r="Q2165" i="6" s="1"/>
  <c r="Q2166" i="6" a="1"/>
  <c r="Q2166" i="6" s="1"/>
  <c r="Q2167" i="6" a="1"/>
  <c r="Q2167" i="6" s="1"/>
  <c r="Q2168" i="6" a="1"/>
  <c r="Q2168" i="6" s="1"/>
  <c r="R2" i="6"/>
  <c r="R3" i="6"/>
  <c r="R4" i="6"/>
  <c r="R5" i="6"/>
  <c r="R6" i="6"/>
  <c r="R7" i="6"/>
  <c r="R8" i="6"/>
  <c r="R9" i="6"/>
  <c r="R10" i="6"/>
  <c r="R11" i="6"/>
  <c r="R12" i="6"/>
  <c r="R13" i="6"/>
  <c r="R14" i="6"/>
  <c r="R15" i="6"/>
  <c r="R16" i="6"/>
  <c r="R17" i="6"/>
  <c r="R18" i="6"/>
  <c r="R19" i="6"/>
  <c r="R20" i="6"/>
  <c r="R21" i="6"/>
  <c r="R22" i="6"/>
  <c r="R23" i="6"/>
  <c r="R24" i="6"/>
  <c r="R25" i="6"/>
  <c r="R26" i="6"/>
  <c r="R27" i="6"/>
  <c r="R28" i="6"/>
  <c r="R29" i="6"/>
  <c r="R30" i="6"/>
  <c r="R31" i="6"/>
  <c r="R32" i="6"/>
  <c r="R33" i="6"/>
  <c r="R34" i="6"/>
  <c r="R35" i="6"/>
  <c r="R36" i="6"/>
  <c r="R37" i="6"/>
  <c r="R38" i="6"/>
  <c r="R39" i="6"/>
  <c r="R40" i="6"/>
  <c r="R41" i="6"/>
  <c r="R42" i="6"/>
  <c r="R43" i="6"/>
  <c r="R44" i="6"/>
  <c r="R45" i="6"/>
  <c r="R46" i="6"/>
  <c r="R47" i="6"/>
  <c r="R48" i="6"/>
  <c r="R49" i="6"/>
  <c r="R50" i="6"/>
  <c r="R51" i="6"/>
  <c r="R52" i="6"/>
  <c r="R53" i="6"/>
  <c r="R54" i="6"/>
  <c r="R55" i="6"/>
  <c r="R56" i="6"/>
  <c r="R57" i="6"/>
  <c r="R58" i="6"/>
  <c r="R59" i="6"/>
  <c r="R60" i="6"/>
  <c r="R61" i="6"/>
  <c r="R62" i="6"/>
  <c r="R63" i="6"/>
  <c r="R64" i="6"/>
  <c r="R65" i="6"/>
  <c r="R66" i="6"/>
  <c r="R67" i="6"/>
  <c r="R68" i="6"/>
  <c r="R69" i="6"/>
  <c r="R70" i="6"/>
  <c r="R71" i="6"/>
  <c r="R72" i="6"/>
  <c r="R73" i="6"/>
  <c r="R74" i="6"/>
  <c r="R75" i="6"/>
  <c r="R76" i="6"/>
  <c r="R77" i="6"/>
  <c r="R78" i="6"/>
  <c r="R79" i="6"/>
  <c r="R80" i="6"/>
  <c r="R81" i="6"/>
  <c r="R82" i="6"/>
  <c r="R83" i="6"/>
  <c r="R84" i="6"/>
  <c r="R85" i="6"/>
  <c r="R86" i="6"/>
  <c r="R87" i="6"/>
  <c r="R88" i="6"/>
  <c r="R89" i="6"/>
  <c r="R90" i="6"/>
  <c r="R91" i="6"/>
  <c r="R92" i="6"/>
  <c r="R93" i="6"/>
  <c r="R94" i="6"/>
  <c r="R95" i="6"/>
  <c r="R96" i="6"/>
  <c r="R97" i="6"/>
  <c r="R98" i="6"/>
  <c r="R99" i="6"/>
  <c r="R100" i="6"/>
  <c r="R101" i="6"/>
  <c r="R102" i="6"/>
  <c r="R103" i="6"/>
  <c r="R104" i="6"/>
  <c r="R105" i="6"/>
  <c r="R106" i="6"/>
  <c r="R107" i="6"/>
  <c r="R108" i="6"/>
  <c r="R109" i="6"/>
  <c r="R110" i="6"/>
  <c r="R111" i="6"/>
  <c r="R112" i="6"/>
  <c r="R113" i="6"/>
  <c r="R114" i="6"/>
  <c r="R115" i="6"/>
  <c r="R116" i="6"/>
  <c r="R117" i="6"/>
  <c r="R118" i="6"/>
  <c r="R119" i="6"/>
  <c r="R120" i="6"/>
  <c r="R121" i="6"/>
  <c r="R122" i="6"/>
  <c r="R123" i="6"/>
  <c r="R124" i="6"/>
  <c r="R125" i="6"/>
  <c r="R126" i="6"/>
  <c r="R127" i="6"/>
  <c r="R128" i="6"/>
  <c r="R129" i="6"/>
  <c r="R130" i="6"/>
  <c r="R131" i="6"/>
  <c r="R132" i="6"/>
  <c r="R133" i="6"/>
  <c r="R134" i="6"/>
  <c r="R135" i="6"/>
  <c r="R136" i="6"/>
  <c r="R137" i="6"/>
  <c r="R138" i="6"/>
  <c r="R139" i="6"/>
  <c r="R140" i="6"/>
  <c r="R141" i="6"/>
  <c r="R142" i="6"/>
  <c r="R143" i="6"/>
  <c r="R144" i="6"/>
  <c r="R145" i="6"/>
  <c r="R146" i="6"/>
  <c r="R147" i="6"/>
  <c r="R148" i="6"/>
  <c r="R149" i="6"/>
  <c r="R150" i="6"/>
  <c r="R151" i="6"/>
  <c r="R152" i="6"/>
  <c r="R153" i="6"/>
  <c r="R154" i="6"/>
  <c r="R155" i="6"/>
  <c r="R156" i="6"/>
  <c r="R157" i="6"/>
  <c r="R158" i="6"/>
  <c r="R159" i="6"/>
  <c r="R160" i="6"/>
  <c r="R161" i="6"/>
  <c r="R162" i="6"/>
  <c r="R163" i="6"/>
  <c r="R164" i="6"/>
  <c r="R165" i="6"/>
  <c r="R166" i="6"/>
  <c r="R167" i="6"/>
  <c r="R168" i="6"/>
  <c r="R169" i="6"/>
  <c r="R170" i="6"/>
  <c r="R171" i="6"/>
  <c r="R172" i="6"/>
  <c r="R173" i="6"/>
  <c r="R174" i="6"/>
  <c r="R175" i="6"/>
  <c r="R176" i="6"/>
  <c r="R177" i="6"/>
  <c r="R178" i="6"/>
  <c r="R179" i="6"/>
  <c r="R180" i="6"/>
  <c r="R181" i="6"/>
  <c r="R182" i="6"/>
  <c r="R183" i="6"/>
  <c r="R184" i="6"/>
  <c r="R185" i="6"/>
  <c r="R186" i="6"/>
  <c r="R187" i="6"/>
  <c r="R188" i="6"/>
  <c r="R189" i="6"/>
  <c r="R190" i="6"/>
  <c r="R191" i="6"/>
  <c r="R192" i="6"/>
  <c r="R193" i="6"/>
  <c r="R194" i="6"/>
  <c r="R195" i="6"/>
  <c r="R196" i="6"/>
  <c r="R197" i="6"/>
  <c r="R198" i="6"/>
  <c r="R199" i="6"/>
  <c r="R200" i="6"/>
  <c r="R201" i="6"/>
  <c r="R202" i="6"/>
  <c r="R203" i="6"/>
  <c r="R204" i="6"/>
  <c r="R205" i="6"/>
  <c r="R206" i="6"/>
  <c r="R207" i="6"/>
  <c r="R208" i="6"/>
  <c r="R209" i="6"/>
  <c r="R210" i="6"/>
  <c r="R211" i="6"/>
  <c r="R212" i="6"/>
  <c r="R213" i="6"/>
  <c r="R214" i="6"/>
  <c r="R215" i="6"/>
  <c r="R216" i="6"/>
  <c r="R217" i="6"/>
  <c r="R218" i="6"/>
  <c r="R219" i="6"/>
  <c r="R220" i="6"/>
  <c r="R221" i="6"/>
  <c r="R222" i="6"/>
  <c r="R223" i="6"/>
  <c r="R224" i="6"/>
  <c r="R225" i="6"/>
  <c r="R226" i="6"/>
  <c r="R227" i="6"/>
  <c r="R228" i="6"/>
  <c r="R229" i="6"/>
  <c r="R230" i="6"/>
  <c r="R231" i="6"/>
  <c r="R232" i="6"/>
  <c r="R233" i="6"/>
  <c r="R234" i="6"/>
  <c r="R235" i="6"/>
  <c r="R236" i="6"/>
  <c r="R237" i="6"/>
  <c r="R238" i="6"/>
  <c r="R239" i="6"/>
  <c r="R240" i="6"/>
  <c r="R241" i="6"/>
  <c r="R242" i="6"/>
  <c r="R243" i="6"/>
  <c r="R244" i="6"/>
  <c r="R245" i="6"/>
  <c r="R246" i="6"/>
  <c r="R247" i="6"/>
  <c r="R248" i="6"/>
  <c r="R249" i="6"/>
  <c r="R250" i="6"/>
  <c r="R251" i="6"/>
  <c r="R252" i="6"/>
  <c r="R253" i="6"/>
  <c r="R254" i="6"/>
  <c r="R255" i="6"/>
  <c r="R256" i="6"/>
  <c r="R257" i="6"/>
  <c r="R258" i="6"/>
  <c r="R259" i="6"/>
  <c r="R260" i="6"/>
  <c r="R261" i="6"/>
  <c r="R262" i="6"/>
  <c r="R263" i="6"/>
  <c r="R264" i="6"/>
  <c r="R265" i="6"/>
  <c r="R266" i="6"/>
  <c r="R267" i="6"/>
  <c r="R268" i="6"/>
  <c r="R269" i="6"/>
  <c r="R270" i="6"/>
  <c r="R271" i="6"/>
  <c r="R272" i="6"/>
  <c r="R273" i="6"/>
  <c r="R274" i="6"/>
  <c r="R275" i="6"/>
  <c r="R276" i="6"/>
  <c r="R277" i="6"/>
  <c r="R278" i="6"/>
  <c r="R279" i="6"/>
  <c r="R280" i="6"/>
  <c r="R281" i="6"/>
  <c r="R282" i="6"/>
  <c r="R283" i="6"/>
  <c r="R284" i="6"/>
  <c r="R285" i="6"/>
  <c r="R286" i="6"/>
  <c r="R287" i="6"/>
  <c r="R288" i="6"/>
  <c r="R289" i="6"/>
  <c r="R290" i="6"/>
  <c r="R291" i="6"/>
  <c r="R292" i="6"/>
  <c r="R293" i="6"/>
  <c r="R294" i="6"/>
  <c r="R295" i="6"/>
  <c r="R296" i="6"/>
  <c r="R297" i="6"/>
  <c r="R298" i="6"/>
  <c r="R299" i="6"/>
  <c r="R300" i="6"/>
  <c r="R301" i="6"/>
  <c r="R302" i="6"/>
  <c r="R303" i="6"/>
  <c r="R304" i="6"/>
  <c r="R305" i="6"/>
  <c r="R306" i="6"/>
  <c r="R307" i="6"/>
  <c r="R308" i="6"/>
  <c r="R309" i="6"/>
  <c r="R310" i="6"/>
  <c r="R311" i="6"/>
  <c r="R312" i="6"/>
  <c r="R313" i="6"/>
  <c r="R314" i="6"/>
  <c r="R315" i="6"/>
  <c r="R316" i="6"/>
  <c r="R317" i="6"/>
  <c r="R318" i="6"/>
  <c r="R319" i="6"/>
  <c r="R320" i="6"/>
  <c r="R321" i="6"/>
  <c r="R322" i="6"/>
  <c r="R323" i="6"/>
  <c r="R324" i="6"/>
  <c r="R325" i="6"/>
  <c r="R326" i="6"/>
  <c r="R327" i="6"/>
  <c r="R328" i="6"/>
  <c r="R329" i="6"/>
  <c r="R330" i="6"/>
  <c r="R331" i="6"/>
  <c r="R332" i="6"/>
  <c r="R333" i="6"/>
  <c r="R334" i="6"/>
  <c r="R335" i="6"/>
  <c r="R336" i="6"/>
  <c r="R337" i="6"/>
  <c r="R338" i="6"/>
  <c r="R339" i="6"/>
  <c r="R340" i="6"/>
  <c r="R341" i="6"/>
  <c r="R342" i="6"/>
  <c r="R343" i="6"/>
  <c r="R344" i="6"/>
  <c r="R345" i="6"/>
  <c r="R346" i="6"/>
  <c r="R347" i="6"/>
  <c r="R348" i="6"/>
  <c r="R349" i="6"/>
  <c r="R350" i="6"/>
  <c r="R351" i="6"/>
  <c r="R352" i="6"/>
  <c r="R353" i="6"/>
  <c r="R354" i="6"/>
  <c r="R355" i="6"/>
  <c r="R356" i="6"/>
  <c r="R357" i="6"/>
  <c r="R358" i="6"/>
  <c r="R359" i="6"/>
  <c r="R360" i="6"/>
  <c r="R361" i="6"/>
  <c r="R362" i="6"/>
  <c r="R363" i="6"/>
  <c r="R364" i="6"/>
  <c r="R365" i="6"/>
  <c r="R366" i="6"/>
  <c r="R367" i="6"/>
  <c r="R368" i="6"/>
  <c r="R369" i="6"/>
  <c r="R370" i="6"/>
  <c r="R371" i="6"/>
  <c r="R372" i="6"/>
  <c r="R373" i="6"/>
  <c r="R374" i="6"/>
  <c r="R375" i="6"/>
  <c r="R376" i="6"/>
  <c r="R377" i="6"/>
  <c r="R378" i="6"/>
  <c r="R379" i="6"/>
  <c r="R380" i="6"/>
  <c r="R381" i="6"/>
  <c r="R382" i="6"/>
  <c r="R383" i="6"/>
  <c r="R384" i="6"/>
  <c r="R385" i="6"/>
  <c r="R386" i="6"/>
  <c r="R387" i="6"/>
  <c r="R388" i="6"/>
  <c r="R389" i="6"/>
  <c r="R390" i="6"/>
  <c r="R391" i="6"/>
  <c r="R392" i="6"/>
  <c r="R393" i="6"/>
  <c r="R394" i="6"/>
  <c r="R395" i="6"/>
  <c r="R396" i="6"/>
  <c r="R397" i="6"/>
  <c r="R398" i="6"/>
  <c r="R399" i="6"/>
  <c r="R400" i="6"/>
  <c r="R401" i="6"/>
  <c r="R402" i="6"/>
  <c r="R403" i="6"/>
  <c r="R404" i="6"/>
  <c r="R405" i="6"/>
  <c r="R406" i="6"/>
  <c r="R407" i="6"/>
  <c r="R408" i="6"/>
  <c r="R409" i="6"/>
  <c r="R410" i="6"/>
  <c r="R411" i="6"/>
  <c r="R412" i="6"/>
  <c r="R413" i="6"/>
  <c r="R414" i="6"/>
  <c r="R415" i="6"/>
  <c r="R416" i="6"/>
  <c r="R417" i="6"/>
  <c r="R418" i="6"/>
  <c r="R419" i="6"/>
  <c r="R420" i="6"/>
  <c r="R421" i="6"/>
  <c r="R422" i="6"/>
  <c r="R423" i="6"/>
  <c r="R424" i="6"/>
  <c r="R425" i="6"/>
  <c r="R426" i="6"/>
  <c r="R427" i="6"/>
  <c r="R428" i="6"/>
  <c r="R429" i="6"/>
  <c r="R430" i="6"/>
  <c r="R431" i="6"/>
  <c r="R432" i="6"/>
  <c r="R433" i="6"/>
  <c r="R434" i="6"/>
  <c r="R435" i="6"/>
  <c r="R436" i="6"/>
  <c r="R437" i="6"/>
  <c r="R438" i="6"/>
  <c r="R439" i="6"/>
  <c r="R440" i="6"/>
  <c r="R441" i="6"/>
  <c r="R442" i="6"/>
  <c r="R443" i="6"/>
  <c r="R444" i="6"/>
  <c r="R445" i="6"/>
  <c r="R446" i="6"/>
  <c r="R447" i="6"/>
  <c r="R448" i="6"/>
  <c r="R449" i="6"/>
  <c r="R450" i="6"/>
  <c r="R451" i="6"/>
  <c r="R452" i="6"/>
  <c r="R453" i="6"/>
  <c r="R454" i="6"/>
  <c r="R455" i="6"/>
  <c r="R456" i="6"/>
  <c r="R457" i="6"/>
  <c r="R458" i="6"/>
  <c r="R459" i="6"/>
  <c r="R460" i="6"/>
  <c r="R461" i="6"/>
  <c r="R462" i="6"/>
  <c r="R463" i="6"/>
  <c r="R464" i="6"/>
  <c r="R465" i="6"/>
  <c r="R466" i="6"/>
  <c r="R467" i="6"/>
  <c r="R468" i="6"/>
  <c r="R469" i="6"/>
  <c r="R470" i="6"/>
  <c r="R471" i="6"/>
  <c r="R472" i="6"/>
  <c r="R473" i="6"/>
  <c r="R474" i="6"/>
  <c r="R475" i="6"/>
  <c r="R476" i="6"/>
  <c r="R477" i="6"/>
  <c r="R478" i="6"/>
  <c r="R479" i="6"/>
  <c r="R480" i="6"/>
  <c r="R481" i="6"/>
  <c r="R482" i="6"/>
  <c r="R483" i="6"/>
  <c r="R484" i="6"/>
  <c r="R485" i="6"/>
  <c r="R486" i="6"/>
  <c r="R487" i="6"/>
  <c r="R488" i="6"/>
  <c r="R489" i="6"/>
  <c r="R490" i="6"/>
  <c r="R491" i="6"/>
  <c r="R492" i="6"/>
  <c r="R493" i="6"/>
  <c r="R494" i="6"/>
  <c r="R495" i="6"/>
  <c r="R496" i="6"/>
  <c r="R497" i="6"/>
  <c r="R498" i="6"/>
  <c r="R499" i="6"/>
  <c r="R500" i="6"/>
  <c r="R501" i="6"/>
  <c r="R502" i="6"/>
  <c r="R503" i="6"/>
  <c r="R504" i="6"/>
  <c r="R505" i="6"/>
  <c r="R506" i="6"/>
  <c r="R507" i="6"/>
  <c r="R508" i="6"/>
  <c r="R509" i="6"/>
  <c r="R510" i="6"/>
  <c r="R511" i="6"/>
  <c r="R512" i="6"/>
  <c r="R513" i="6"/>
  <c r="R514" i="6"/>
  <c r="R515" i="6"/>
  <c r="R516" i="6"/>
  <c r="R517" i="6"/>
  <c r="R518" i="6"/>
  <c r="R519" i="6"/>
  <c r="R520" i="6"/>
  <c r="R521" i="6"/>
  <c r="R522" i="6"/>
  <c r="R523" i="6"/>
  <c r="R524" i="6"/>
  <c r="R525" i="6"/>
  <c r="R526" i="6"/>
  <c r="R527" i="6"/>
  <c r="R528" i="6"/>
  <c r="R529" i="6"/>
  <c r="R530" i="6"/>
  <c r="R531" i="6"/>
  <c r="R532" i="6"/>
  <c r="R533" i="6"/>
  <c r="R534" i="6"/>
  <c r="R535" i="6"/>
  <c r="R536" i="6"/>
  <c r="R537" i="6"/>
  <c r="R538" i="6"/>
  <c r="R539" i="6"/>
  <c r="R540" i="6"/>
  <c r="R541" i="6"/>
  <c r="R542" i="6"/>
  <c r="R543" i="6"/>
  <c r="R544" i="6"/>
  <c r="R545" i="6"/>
  <c r="R546" i="6"/>
  <c r="R547" i="6"/>
  <c r="R548" i="6"/>
  <c r="R549" i="6"/>
  <c r="R550" i="6"/>
  <c r="R551" i="6"/>
  <c r="R552" i="6"/>
  <c r="R553" i="6"/>
  <c r="R554" i="6"/>
  <c r="R555" i="6"/>
  <c r="R556" i="6"/>
  <c r="R557" i="6"/>
  <c r="R558" i="6"/>
  <c r="R559" i="6"/>
  <c r="R560" i="6"/>
  <c r="R561" i="6"/>
  <c r="R562" i="6"/>
  <c r="R563" i="6"/>
  <c r="R564" i="6"/>
  <c r="R565" i="6"/>
  <c r="R566" i="6"/>
  <c r="R567" i="6"/>
  <c r="R568" i="6"/>
  <c r="R569" i="6"/>
  <c r="R570" i="6"/>
  <c r="R571" i="6"/>
  <c r="R572" i="6"/>
  <c r="R573" i="6"/>
  <c r="R574" i="6"/>
  <c r="R575" i="6"/>
  <c r="R576" i="6"/>
  <c r="R577" i="6"/>
  <c r="R578" i="6"/>
  <c r="R579" i="6"/>
  <c r="R580" i="6"/>
  <c r="R581" i="6"/>
  <c r="R582" i="6"/>
  <c r="R583" i="6"/>
  <c r="R584" i="6"/>
  <c r="R585" i="6"/>
  <c r="R586" i="6"/>
  <c r="R587" i="6"/>
  <c r="R588" i="6"/>
  <c r="R589" i="6"/>
  <c r="R590" i="6"/>
  <c r="R591" i="6"/>
  <c r="R592" i="6"/>
  <c r="R593" i="6"/>
  <c r="R594" i="6"/>
  <c r="R595" i="6"/>
  <c r="R596" i="6"/>
  <c r="R597" i="6"/>
  <c r="R598" i="6"/>
  <c r="R599" i="6"/>
  <c r="R600" i="6"/>
  <c r="R601" i="6"/>
  <c r="R602" i="6"/>
  <c r="R603" i="6"/>
  <c r="R604" i="6"/>
  <c r="R605" i="6"/>
  <c r="R606" i="6"/>
  <c r="R607" i="6"/>
  <c r="R608" i="6"/>
  <c r="R609" i="6"/>
  <c r="R610" i="6"/>
  <c r="R611" i="6"/>
  <c r="R612" i="6"/>
  <c r="R613" i="6"/>
  <c r="R614" i="6"/>
  <c r="R615" i="6"/>
  <c r="R616" i="6"/>
  <c r="R617" i="6"/>
  <c r="R618" i="6"/>
  <c r="R619" i="6"/>
  <c r="R620" i="6"/>
  <c r="R621" i="6"/>
  <c r="R622" i="6"/>
  <c r="R623" i="6"/>
  <c r="R624" i="6"/>
  <c r="R625" i="6"/>
  <c r="R626" i="6"/>
  <c r="R627" i="6"/>
  <c r="R628" i="6"/>
  <c r="R629" i="6"/>
  <c r="R630" i="6"/>
  <c r="R631" i="6"/>
  <c r="R632" i="6"/>
  <c r="R633" i="6"/>
  <c r="R634" i="6"/>
  <c r="R635" i="6"/>
  <c r="R636" i="6"/>
  <c r="R637" i="6"/>
  <c r="R638" i="6"/>
  <c r="R639" i="6"/>
  <c r="R640" i="6"/>
  <c r="R641" i="6"/>
  <c r="R642" i="6"/>
  <c r="R643" i="6"/>
  <c r="R644" i="6"/>
  <c r="R645" i="6"/>
  <c r="R646" i="6"/>
  <c r="R647" i="6"/>
  <c r="R648" i="6"/>
  <c r="R649" i="6"/>
  <c r="R650" i="6"/>
  <c r="R651" i="6"/>
  <c r="R652" i="6"/>
  <c r="R653" i="6"/>
  <c r="R654" i="6"/>
  <c r="R655" i="6"/>
  <c r="R656" i="6"/>
  <c r="R657" i="6"/>
  <c r="R658" i="6"/>
  <c r="R659" i="6"/>
  <c r="R660" i="6"/>
  <c r="R661" i="6"/>
  <c r="R662" i="6"/>
  <c r="R663" i="6"/>
  <c r="R664" i="6"/>
  <c r="R665" i="6"/>
  <c r="R666" i="6"/>
  <c r="R667" i="6"/>
  <c r="R668" i="6"/>
  <c r="R669" i="6"/>
  <c r="R670" i="6"/>
  <c r="R671" i="6"/>
  <c r="R672" i="6"/>
  <c r="R673" i="6"/>
  <c r="R674" i="6"/>
  <c r="R675" i="6"/>
  <c r="R676" i="6"/>
  <c r="R677" i="6"/>
  <c r="R678" i="6"/>
  <c r="R679" i="6"/>
  <c r="R680" i="6"/>
  <c r="R681" i="6"/>
  <c r="R682" i="6"/>
  <c r="R683" i="6"/>
  <c r="R684" i="6"/>
  <c r="R685" i="6"/>
  <c r="R686" i="6"/>
  <c r="R687" i="6"/>
  <c r="R688" i="6"/>
  <c r="R689" i="6"/>
  <c r="R690" i="6"/>
  <c r="R691" i="6"/>
  <c r="R692" i="6"/>
  <c r="R693" i="6"/>
  <c r="R694" i="6"/>
  <c r="R695" i="6"/>
  <c r="R696" i="6"/>
  <c r="R697" i="6"/>
  <c r="R698" i="6"/>
  <c r="R699" i="6"/>
  <c r="R700" i="6"/>
  <c r="R701" i="6"/>
  <c r="R702" i="6"/>
  <c r="R703" i="6"/>
  <c r="R704" i="6"/>
  <c r="R705" i="6"/>
  <c r="R706" i="6"/>
  <c r="R707" i="6"/>
  <c r="R708" i="6"/>
  <c r="R709" i="6"/>
  <c r="R710" i="6"/>
  <c r="R711" i="6"/>
  <c r="R712" i="6"/>
  <c r="R713" i="6"/>
  <c r="R714" i="6"/>
  <c r="R715" i="6"/>
  <c r="R716" i="6"/>
  <c r="R717" i="6"/>
  <c r="R718" i="6"/>
  <c r="R719" i="6"/>
  <c r="R720" i="6"/>
  <c r="R721" i="6"/>
  <c r="R722" i="6"/>
  <c r="R723" i="6"/>
  <c r="R724" i="6"/>
  <c r="R725" i="6"/>
  <c r="R726" i="6"/>
  <c r="R727" i="6"/>
  <c r="R728" i="6"/>
  <c r="R729" i="6"/>
  <c r="R730" i="6"/>
  <c r="R731" i="6"/>
  <c r="R732" i="6"/>
  <c r="R733" i="6"/>
  <c r="R734" i="6"/>
  <c r="R735" i="6"/>
  <c r="R736" i="6"/>
  <c r="R737" i="6"/>
  <c r="R738" i="6"/>
  <c r="R739" i="6"/>
  <c r="R740" i="6"/>
  <c r="R741" i="6"/>
  <c r="R742" i="6"/>
  <c r="R743" i="6"/>
  <c r="R744" i="6"/>
  <c r="R745" i="6"/>
  <c r="R746" i="6"/>
  <c r="R747" i="6"/>
  <c r="R748" i="6"/>
  <c r="R749" i="6"/>
  <c r="R750" i="6"/>
  <c r="R751" i="6"/>
  <c r="R752" i="6"/>
  <c r="R753" i="6"/>
  <c r="R754" i="6"/>
  <c r="R755" i="6"/>
  <c r="R756" i="6"/>
  <c r="R757" i="6"/>
  <c r="R758" i="6"/>
  <c r="R759" i="6"/>
  <c r="R760" i="6"/>
  <c r="R761" i="6"/>
  <c r="R762" i="6"/>
  <c r="R763" i="6"/>
  <c r="R764" i="6"/>
  <c r="R765" i="6"/>
  <c r="R766" i="6"/>
  <c r="R767" i="6"/>
  <c r="R768" i="6"/>
  <c r="R769" i="6"/>
  <c r="R770" i="6"/>
  <c r="R771" i="6"/>
  <c r="R772" i="6"/>
  <c r="R773" i="6"/>
  <c r="R774" i="6"/>
  <c r="R775" i="6"/>
  <c r="R776" i="6"/>
  <c r="R777" i="6"/>
  <c r="R778" i="6"/>
  <c r="R779" i="6"/>
  <c r="R780" i="6"/>
  <c r="R781" i="6"/>
  <c r="R782" i="6"/>
  <c r="R783" i="6"/>
  <c r="R784" i="6"/>
  <c r="R785" i="6"/>
  <c r="R786" i="6"/>
  <c r="R787" i="6"/>
  <c r="R788" i="6"/>
  <c r="R789" i="6"/>
  <c r="R790" i="6"/>
  <c r="R791" i="6"/>
  <c r="R792" i="6"/>
  <c r="R793" i="6"/>
  <c r="R794" i="6"/>
  <c r="R795" i="6"/>
  <c r="R796" i="6"/>
  <c r="R797" i="6"/>
  <c r="R798" i="6"/>
  <c r="R799" i="6"/>
  <c r="R800" i="6"/>
  <c r="R801" i="6"/>
  <c r="R802" i="6"/>
  <c r="R803" i="6"/>
  <c r="R804" i="6"/>
  <c r="R805" i="6"/>
  <c r="R806" i="6"/>
  <c r="R807" i="6"/>
  <c r="R808" i="6"/>
  <c r="R809" i="6"/>
  <c r="R810" i="6"/>
  <c r="R811" i="6"/>
  <c r="R812" i="6"/>
  <c r="R813" i="6"/>
  <c r="R814" i="6"/>
  <c r="R815" i="6"/>
  <c r="R816" i="6"/>
  <c r="R817" i="6"/>
  <c r="R818" i="6"/>
  <c r="R819" i="6"/>
  <c r="R820" i="6"/>
  <c r="R821" i="6"/>
  <c r="R822" i="6"/>
  <c r="R823" i="6"/>
  <c r="R824" i="6"/>
  <c r="R825" i="6"/>
  <c r="R826" i="6"/>
  <c r="R827" i="6"/>
  <c r="R828" i="6"/>
  <c r="R829" i="6"/>
  <c r="R830" i="6"/>
  <c r="R831" i="6"/>
  <c r="R832" i="6"/>
  <c r="R833" i="6"/>
  <c r="R834" i="6"/>
  <c r="R835" i="6"/>
  <c r="R836" i="6"/>
  <c r="R837" i="6"/>
  <c r="R838" i="6"/>
  <c r="R839" i="6"/>
  <c r="R840" i="6"/>
  <c r="R841" i="6"/>
  <c r="R842" i="6"/>
  <c r="R843" i="6"/>
  <c r="R844" i="6"/>
  <c r="R845" i="6"/>
  <c r="R846" i="6"/>
  <c r="R847" i="6"/>
  <c r="R848" i="6"/>
  <c r="R849" i="6"/>
  <c r="R850" i="6"/>
  <c r="R851" i="6"/>
  <c r="R852" i="6"/>
  <c r="R853" i="6"/>
  <c r="R854" i="6"/>
  <c r="R855" i="6"/>
  <c r="R856" i="6"/>
  <c r="R857" i="6"/>
  <c r="R858" i="6"/>
  <c r="R859" i="6"/>
  <c r="R860" i="6"/>
  <c r="R861" i="6"/>
  <c r="R862" i="6"/>
  <c r="R863" i="6"/>
  <c r="R864" i="6"/>
  <c r="R865" i="6"/>
  <c r="R866" i="6"/>
  <c r="R867" i="6"/>
  <c r="R868" i="6"/>
  <c r="R869" i="6"/>
  <c r="R870" i="6"/>
  <c r="R871" i="6"/>
  <c r="R872" i="6"/>
  <c r="R873" i="6"/>
  <c r="R874" i="6"/>
  <c r="R875" i="6"/>
  <c r="R876" i="6"/>
  <c r="R877" i="6"/>
  <c r="R878" i="6"/>
  <c r="R879" i="6"/>
  <c r="R880" i="6"/>
  <c r="R881" i="6"/>
  <c r="R882" i="6"/>
  <c r="R883" i="6"/>
  <c r="R884" i="6"/>
  <c r="R885" i="6"/>
  <c r="R886" i="6"/>
  <c r="R887" i="6"/>
  <c r="R888" i="6"/>
  <c r="R889" i="6"/>
  <c r="R890" i="6"/>
  <c r="R891" i="6"/>
  <c r="R892" i="6"/>
  <c r="R893" i="6"/>
  <c r="R894" i="6"/>
  <c r="R895" i="6"/>
  <c r="R896" i="6"/>
  <c r="R897" i="6"/>
  <c r="R898" i="6"/>
  <c r="R899" i="6"/>
  <c r="R900" i="6"/>
  <c r="R901" i="6"/>
  <c r="R902" i="6"/>
  <c r="R903" i="6"/>
  <c r="R904" i="6"/>
  <c r="R905" i="6"/>
  <c r="R906" i="6"/>
  <c r="R907" i="6"/>
  <c r="R908" i="6"/>
  <c r="R909" i="6"/>
  <c r="R910" i="6"/>
  <c r="R911" i="6"/>
  <c r="R912" i="6"/>
  <c r="R913" i="6"/>
  <c r="R914" i="6"/>
  <c r="R915" i="6"/>
  <c r="R916" i="6"/>
  <c r="R917" i="6"/>
  <c r="R918" i="6"/>
  <c r="R919" i="6"/>
  <c r="R920" i="6"/>
  <c r="R921" i="6"/>
  <c r="R922" i="6"/>
  <c r="R923" i="6"/>
  <c r="R924" i="6"/>
  <c r="R925" i="6"/>
  <c r="R926" i="6"/>
  <c r="R927" i="6"/>
  <c r="R928" i="6"/>
  <c r="R929" i="6"/>
  <c r="R930" i="6"/>
  <c r="R931" i="6"/>
  <c r="R932" i="6"/>
  <c r="R933" i="6"/>
  <c r="R934" i="6"/>
  <c r="R935" i="6"/>
  <c r="R936" i="6"/>
  <c r="R937" i="6"/>
  <c r="R938" i="6"/>
  <c r="R939" i="6"/>
  <c r="R940" i="6"/>
  <c r="R941" i="6"/>
  <c r="R942" i="6"/>
  <c r="R943" i="6"/>
  <c r="R944" i="6"/>
  <c r="R945" i="6"/>
  <c r="R946" i="6"/>
  <c r="R947" i="6"/>
  <c r="R948" i="6"/>
  <c r="R949" i="6"/>
  <c r="R950" i="6"/>
  <c r="R951" i="6"/>
  <c r="R952" i="6"/>
  <c r="R953" i="6"/>
  <c r="R954" i="6"/>
  <c r="R955" i="6"/>
  <c r="R956" i="6"/>
  <c r="R957" i="6"/>
  <c r="R958" i="6"/>
  <c r="R959" i="6"/>
  <c r="R960" i="6"/>
  <c r="R961" i="6"/>
  <c r="R962" i="6"/>
  <c r="R963" i="6"/>
  <c r="R964" i="6"/>
  <c r="R965" i="6"/>
  <c r="R966" i="6"/>
  <c r="R967" i="6"/>
  <c r="R968" i="6"/>
  <c r="R969" i="6"/>
  <c r="R970" i="6"/>
  <c r="R971" i="6"/>
  <c r="R972" i="6"/>
  <c r="R973" i="6"/>
  <c r="R974" i="6"/>
  <c r="R975" i="6"/>
  <c r="R976" i="6"/>
  <c r="R977" i="6"/>
  <c r="R978" i="6"/>
  <c r="R979" i="6"/>
  <c r="R980" i="6"/>
  <c r="R981" i="6"/>
  <c r="R982" i="6"/>
  <c r="R983" i="6"/>
  <c r="R984" i="6"/>
  <c r="R985" i="6"/>
  <c r="R986" i="6"/>
  <c r="R987" i="6"/>
  <c r="R988" i="6"/>
  <c r="R989" i="6"/>
  <c r="R990" i="6"/>
  <c r="R991" i="6"/>
  <c r="R992" i="6"/>
  <c r="R993" i="6"/>
  <c r="R994" i="6"/>
  <c r="R995" i="6"/>
  <c r="R996" i="6"/>
  <c r="R997" i="6"/>
  <c r="R998" i="6"/>
  <c r="R999" i="6"/>
  <c r="R1000" i="6"/>
  <c r="R1001" i="6"/>
  <c r="R1002" i="6"/>
  <c r="R1003" i="6"/>
  <c r="R1004" i="6"/>
  <c r="R1005" i="6"/>
  <c r="R1006" i="6"/>
  <c r="R1007" i="6"/>
  <c r="R1008" i="6"/>
  <c r="R1009" i="6"/>
  <c r="R1010" i="6"/>
  <c r="R1011" i="6"/>
  <c r="R1012" i="6"/>
  <c r="R1013" i="6"/>
  <c r="R1014" i="6"/>
  <c r="R1015" i="6"/>
  <c r="R1016" i="6"/>
  <c r="R1017" i="6"/>
  <c r="R1018" i="6"/>
  <c r="R1019" i="6"/>
  <c r="R1020" i="6"/>
  <c r="R1021" i="6"/>
  <c r="R1022" i="6"/>
  <c r="R1023" i="6"/>
  <c r="R1024" i="6"/>
  <c r="R1025" i="6"/>
  <c r="R1026" i="6"/>
  <c r="R1027" i="6"/>
  <c r="R1028" i="6"/>
  <c r="R1029" i="6"/>
  <c r="R1030" i="6"/>
  <c r="R1031" i="6"/>
  <c r="R1032" i="6"/>
  <c r="R1033" i="6"/>
  <c r="R1034" i="6"/>
  <c r="R1035" i="6"/>
  <c r="R1036" i="6"/>
  <c r="R1037" i="6"/>
  <c r="R1038" i="6"/>
  <c r="R1039" i="6"/>
  <c r="R1040" i="6"/>
  <c r="R1041" i="6"/>
  <c r="R1042" i="6"/>
  <c r="R1043" i="6"/>
  <c r="R1044" i="6"/>
  <c r="R1045" i="6"/>
  <c r="R1046" i="6"/>
  <c r="R1047" i="6"/>
  <c r="R1048" i="6"/>
  <c r="R1049" i="6"/>
  <c r="R1050" i="6"/>
  <c r="R1051" i="6"/>
  <c r="R1052" i="6"/>
  <c r="R1053" i="6"/>
  <c r="R1054" i="6"/>
  <c r="R1055" i="6"/>
  <c r="R1056" i="6"/>
  <c r="R1057" i="6"/>
  <c r="R1058" i="6"/>
  <c r="R1059" i="6"/>
  <c r="R1060" i="6"/>
  <c r="R1061" i="6"/>
  <c r="R1062" i="6"/>
  <c r="R1063" i="6"/>
  <c r="R1064" i="6"/>
  <c r="R1065" i="6"/>
  <c r="R1066" i="6"/>
  <c r="R1067" i="6"/>
  <c r="R1068" i="6"/>
  <c r="R1069" i="6"/>
  <c r="R1070" i="6"/>
  <c r="R1071" i="6"/>
  <c r="R1072" i="6"/>
  <c r="R1073" i="6"/>
  <c r="R1074" i="6"/>
  <c r="R1075" i="6"/>
  <c r="R1076" i="6"/>
  <c r="R1077" i="6"/>
  <c r="R1078" i="6"/>
  <c r="R1079" i="6"/>
  <c r="R1080" i="6"/>
  <c r="R1081" i="6"/>
  <c r="R1082" i="6"/>
  <c r="R1083" i="6"/>
  <c r="R1084" i="6"/>
  <c r="R1085" i="6"/>
  <c r="R1086" i="6"/>
  <c r="R1087" i="6"/>
  <c r="R1088" i="6"/>
  <c r="R1089" i="6"/>
  <c r="R1090" i="6"/>
  <c r="R1091" i="6"/>
  <c r="R1092" i="6"/>
  <c r="R1093" i="6"/>
  <c r="R1094" i="6"/>
  <c r="R1095" i="6"/>
  <c r="R1096" i="6"/>
  <c r="R1097" i="6"/>
  <c r="R1098" i="6"/>
  <c r="R1099" i="6"/>
  <c r="R1100" i="6"/>
  <c r="R1101" i="6"/>
  <c r="R1102" i="6"/>
  <c r="R1103" i="6"/>
  <c r="R1104" i="6"/>
  <c r="R1105" i="6"/>
  <c r="R1106" i="6"/>
  <c r="R1107" i="6"/>
  <c r="R1108" i="6"/>
  <c r="R1109" i="6"/>
  <c r="R1110" i="6"/>
  <c r="R1111" i="6"/>
  <c r="R1112" i="6"/>
  <c r="R1113" i="6"/>
  <c r="R1114" i="6"/>
  <c r="R1115" i="6"/>
  <c r="R1116" i="6"/>
  <c r="R1117" i="6"/>
  <c r="R1118" i="6"/>
  <c r="R1119" i="6"/>
  <c r="R1120" i="6"/>
  <c r="R1121" i="6"/>
  <c r="R1122" i="6"/>
  <c r="R1123" i="6"/>
  <c r="R1124" i="6"/>
  <c r="R1125" i="6"/>
  <c r="R1126" i="6"/>
  <c r="R1127" i="6"/>
  <c r="R1128" i="6"/>
  <c r="R1129" i="6"/>
  <c r="R1130" i="6"/>
  <c r="R1131" i="6"/>
  <c r="R1132" i="6"/>
  <c r="R1133" i="6"/>
  <c r="R1134" i="6"/>
  <c r="R1135" i="6"/>
  <c r="R1136" i="6"/>
  <c r="R1137" i="6"/>
  <c r="R1138" i="6"/>
  <c r="R1139" i="6"/>
  <c r="R1140" i="6"/>
  <c r="R1141" i="6"/>
  <c r="R1142" i="6"/>
  <c r="R1143" i="6"/>
  <c r="R1144" i="6"/>
  <c r="R1145" i="6"/>
  <c r="R1146" i="6"/>
  <c r="R1147" i="6"/>
  <c r="R1148" i="6"/>
  <c r="R1149" i="6"/>
  <c r="R1150" i="6"/>
  <c r="R1151" i="6"/>
  <c r="R1152" i="6"/>
  <c r="R1153" i="6"/>
  <c r="R1154" i="6"/>
  <c r="R1155" i="6"/>
  <c r="R1156" i="6"/>
  <c r="R1157" i="6"/>
  <c r="R1158" i="6"/>
  <c r="R1159" i="6"/>
  <c r="R1160" i="6"/>
  <c r="R1161" i="6"/>
  <c r="R1162" i="6"/>
  <c r="R1163" i="6"/>
  <c r="R1164" i="6"/>
  <c r="R1165" i="6"/>
  <c r="R1166" i="6"/>
  <c r="R1167" i="6"/>
  <c r="R1168" i="6"/>
  <c r="R1169" i="6"/>
  <c r="R1170" i="6"/>
  <c r="R1171" i="6"/>
  <c r="R1172" i="6"/>
  <c r="R1173" i="6"/>
  <c r="R1174" i="6"/>
  <c r="R1175" i="6"/>
  <c r="R1176" i="6"/>
  <c r="R1177" i="6"/>
  <c r="R1178" i="6"/>
  <c r="R1179" i="6"/>
  <c r="R1180" i="6"/>
  <c r="R1181" i="6"/>
  <c r="R1182" i="6"/>
  <c r="R1183" i="6"/>
  <c r="R1184" i="6"/>
  <c r="R1185" i="6"/>
  <c r="R1186" i="6"/>
  <c r="R1187" i="6"/>
  <c r="R1188" i="6"/>
  <c r="R1189" i="6"/>
  <c r="R1190" i="6"/>
  <c r="R1191" i="6"/>
  <c r="R1192" i="6"/>
  <c r="R1193" i="6"/>
  <c r="R1194" i="6"/>
  <c r="R1195" i="6"/>
  <c r="R1196" i="6"/>
  <c r="R1197" i="6"/>
  <c r="R1198" i="6"/>
  <c r="R1199" i="6"/>
  <c r="R1200" i="6"/>
  <c r="R1201" i="6"/>
  <c r="R1202" i="6"/>
  <c r="R1203" i="6"/>
  <c r="R1204" i="6"/>
  <c r="R1205" i="6"/>
  <c r="R1206" i="6"/>
  <c r="R1207" i="6"/>
  <c r="R1208" i="6"/>
  <c r="R1209" i="6"/>
  <c r="R1210" i="6"/>
  <c r="R1211" i="6"/>
  <c r="R1212" i="6"/>
  <c r="R1213" i="6"/>
  <c r="R1214" i="6"/>
  <c r="R1215" i="6"/>
  <c r="R1216" i="6"/>
  <c r="R1217" i="6"/>
  <c r="R1218" i="6"/>
  <c r="R1219" i="6"/>
  <c r="R1220" i="6"/>
  <c r="R1221" i="6"/>
  <c r="R1222" i="6"/>
  <c r="R1223" i="6"/>
  <c r="R1224" i="6"/>
  <c r="R1225" i="6"/>
  <c r="R1226" i="6"/>
  <c r="R1227" i="6"/>
  <c r="R1228" i="6"/>
  <c r="R1229" i="6"/>
  <c r="R1230" i="6"/>
  <c r="R1231" i="6"/>
  <c r="R1232" i="6"/>
  <c r="R1233" i="6"/>
  <c r="R1234" i="6"/>
  <c r="R1235" i="6"/>
  <c r="R1236" i="6"/>
  <c r="R1237" i="6"/>
  <c r="R1238" i="6"/>
  <c r="R1239" i="6"/>
  <c r="R1240" i="6"/>
  <c r="R1241" i="6"/>
  <c r="R1242" i="6"/>
  <c r="R1243" i="6"/>
  <c r="R1244" i="6"/>
  <c r="R1245" i="6"/>
  <c r="R1246" i="6"/>
  <c r="R1247" i="6"/>
  <c r="R1248" i="6"/>
  <c r="R1249" i="6"/>
  <c r="R1250" i="6"/>
  <c r="R1251" i="6"/>
  <c r="R1252" i="6"/>
  <c r="R1253" i="6"/>
  <c r="R1254" i="6"/>
  <c r="R1255" i="6"/>
  <c r="R1256" i="6"/>
  <c r="R1257" i="6"/>
  <c r="R1258" i="6"/>
  <c r="R1259" i="6"/>
  <c r="R1260" i="6"/>
  <c r="R1261" i="6"/>
  <c r="R1262" i="6"/>
  <c r="R1263" i="6"/>
  <c r="R1264" i="6"/>
  <c r="R1265" i="6"/>
  <c r="R1266" i="6"/>
  <c r="R1267" i="6"/>
  <c r="R1268" i="6"/>
  <c r="R1269" i="6"/>
  <c r="R1270" i="6"/>
  <c r="R1271" i="6"/>
  <c r="R1272" i="6"/>
  <c r="R1273" i="6"/>
  <c r="R1274" i="6"/>
  <c r="R1275" i="6"/>
  <c r="R1276" i="6"/>
  <c r="R1277" i="6"/>
  <c r="R1278" i="6"/>
  <c r="R1279" i="6"/>
  <c r="R1280" i="6"/>
  <c r="R1281" i="6"/>
  <c r="R1282" i="6"/>
  <c r="R1283" i="6"/>
  <c r="R1284" i="6"/>
  <c r="R1285" i="6"/>
  <c r="R1286" i="6"/>
  <c r="R1287" i="6"/>
  <c r="R1288" i="6"/>
  <c r="R1289" i="6"/>
  <c r="R1290" i="6"/>
  <c r="R1291" i="6"/>
  <c r="R1292" i="6"/>
  <c r="R1293" i="6"/>
  <c r="R1294" i="6"/>
  <c r="R1295" i="6"/>
  <c r="R1296" i="6"/>
  <c r="R1297" i="6"/>
  <c r="R1298" i="6"/>
  <c r="R1299" i="6"/>
  <c r="R1300" i="6"/>
  <c r="R1301" i="6"/>
  <c r="R1302" i="6"/>
  <c r="R1303" i="6"/>
  <c r="R1304" i="6"/>
  <c r="R1305" i="6"/>
  <c r="R1306" i="6"/>
  <c r="R1307" i="6"/>
  <c r="R1308" i="6"/>
  <c r="R1309" i="6"/>
  <c r="R1310" i="6"/>
  <c r="R1311" i="6"/>
  <c r="R1312" i="6"/>
  <c r="R1313" i="6"/>
  <c r="R1314" i="6"/>
  <c r="R1315" i="6"/>
  <c r="R1316" i="6"/>
  <c r="R1317" i="6"/>
  <c r="R1318" i="6"/>
  <c r="R1319" i="6"/>
  <c r="R1320" i="6"/>
  <c r="R1321" i="6"/>
  <c r="R1322" i="6"/>
  <c r="R1323" i="6"/>
  <c r="R1324" i="6"/>
  <c r="R1325" i="6"/>
  <c r="R1326" i="6"/>
  <c r="R1327" i="6"/>
  <c r="R1328" i="6"/>
  <c r="R1329" i="6"/>
  <c r="R1330" i="6"/>
  <c r="R1331" i="6"/>
  <c r="R1332" i="6"/>
  <c r="R1333" i="6"/>
  <c r="R1334" i="6"/>
  <c r="R1335" i="6"/>
  <c r="R1336" i="6"/>
  <c r="R1337" i="6"/>
  <c r="R1338" i="6"/>
  <c r="R1339" i="6"/>
  <c r="R1340" i="6"/>
  <c r="R1341" i="6"/>
  <c r="R1342" i="6"/>
  <c r="R1343" i="6"/>
  <c r="R1344" i="6"/>
  <c r="R1345" i="6"/>
  <c r="R1346" i="6"/>
  <c r="R1347" i="6"/>
  <c r="R1348" i="6"/>
  <c r="R1349" i="6"/>
  <c r="R1350" i="6"/>
  <c r="R1351" i="6"/>
  <c r="R1352" i="6"/>
  <c r="R1353" i="6"/>
  <c r="R1354" i="6"/>
  <c r="R1355" i="6"/>
  <c r="R1356" i="6"/>
  <c r="R1357" i="6"/>
  <c r="R1358" i="6"/>
  <c r="R1359" i="6"/>
  <c r="R1360" i="6"/>
  <c r="R1361" i="6"/>
  <c r="R1362" i="6"/>
  <c r="R1363" i="6"/>
  <c r="R1364" i="6"/>
  <c r="R1365" i="6"/>
  <c r="R1366" i="6"/>
  <c r="R1367" i="6"/>
  <c r="R1368" i="6"/>
  <c r="R1369" i="6"/>
  <c r="R1370" i="6"/>
  <c r="R1371" i="6"/>
  <c r="R1372" i="6"/>
  <c r="R1373" i="6"/>
  <c r="R1374" i="6"/>
  <c r="R1375" i="6"/>
  <c r="R1376" i="6"/>
  <c r="R1377" i="6"/>
  <c r="R1378" i="6"/>
  <c r="R1379" i="6"/>
  <c r="R1380" i="6"/>
  <c r="R1381" i="6"/>
  <c r="R1382" i="6"/>
  <c r="R1383" i="6"/>
  <c r="R1384" i="6"/>
  <c r="R1385" i="6"/>
  <c r="R1386" i="6"/>
  <c r="R1387" i="6"/>
  <c r="R1388" i="6"/>
  <c r="R1389" i="6"/>
  <c r="R1390" i="6"/>
  <c r="R1391" i="6"/>
  <c r="R1392" i="6"/>
  <c r="R1393" i="6"/>
  <c r="R1394" i="6"/>
  <c r="R1395" i="6"/>
  <c r="R1396" i="6"/>
  <c r="R1397" i="6"/>
  <c r="R1398" i="6"/>
  <c r="R1399" i="6"/>
  <c r="R1400" i="6"/>
  <c r="R1401" i="6"/>
  <c r="R1402" i="6"/>
  <c r="R1403" i="6"/>
  <c r="R1404" i="6"/>
  <c r="R1405" i="6"/>
  <c r="R1406" i="6"/>
  <c r="R1407" i="6"/>
  <c r="R1408" i="6"/>
  <c r="R1409" i="6"/>
  <c r="R1410" i="6"/>
  <c r="R1411" i="6"/>
  <c r="R1412" i="6"/>
  <c r="R1413" i="6"/>
  <c r="R1414" i="6"/>
  <c r="R1415" i="6"/>
  <c r="R1416" i="6"/>
  <c r="R1417" i="6"/>
  <c r="R1418" i="6"/>
  <c r="R1419" i="6"/>
  <c r="R1420" i="6"/>
  <c r="R1421" i="6"/>
  <c r="R1422" i="6"/>
  <c r="R1423" i="6"/>
  <c r="R1424" i="6"/>
  <c r="R1425" i="6"/>
  <c r="R1426" i="6"/>
  <c r="R1427" i="6"/>
  <c r="R1428" i="6"/>
  <c r="R1429" i="6"/>
  <c r="R1430" i="6"/>
  <c r="R1431" i="6"/>
  <c r="R1432" i="6"/>
  <c r="R1433" i="6"/>
  <c r="R1434" i="6"/>
  <c r="R1435" i="6"/>
  <c r="R1436" i="6"/>
  <c r="R1437" i="6"/>
  <c r="R1438" i="6"/>
  <c r="R1439" i="6"/>
  <c r="R1440" i="6"/>
  <c r="R1441" i="6"/>
  <c r="R1442" i="6"/>
  <c r="R1443" i="6"/>
  <c r="R1444" i="6"/>
  <c r="R1445" i="6"/>
  <c r="R1446" i="6"/>
  <c r="R1447" i="6"/>
  <c r="R1448" i="6"/>
  <c r="R1449" i="6"/>
  <c r="R1450" i="6"/>
  <c r="R1451" i="6"/>
  <c r="R1452" i="6"/>
  <c r="R1453" i="6"/>
  <c r="R1454" i="6"/>
  <c r="R1455" i="6"/>
  <c r="R1456" i="6"/>
  <c r="R1457" i="6"/>
  <c r="R1458" i="6"/>
  <c r="R1459" i="6"/>
  <c r="R1460" i="6"/>
  <c r="R1461" i="6"/>
  <c r="R1462" i="6"/>
  <c r="R1463" i="6"/>
  <c r="R1464" i="6"/>
  <c r="R1465" i="6"/>
  <c r="R1466" i="6"/>
  <c r="R1467" i="6"/>
  <c r="R1468" i="6"/>
  <c r="R1469" i="6"/>
  <c r="R1470" i="6"/>
  <c r="R1471" i="6"/>
  <c r="R1472" i="6"/>
  <c r="R1473" i="6"/>
  <c r="R1474" i="6"/>
  <c r="R1475" i="6"/>
  <c r="R1476" i="6"/>
  <c r="R1477" i="6"/>
  <c r="R1478" i="6"/>
  <c r="R1479" i="6"/>
  <c r="R1480" i="6"/>
  <c r="R1481" i="6"/>
  <c r="R1482" i="6"/>
  <c r="R1483" i="6"/>
  <c r="R1484" i="6"/>
  <c r="R1485" i="6"/>
  <c r="R1486" i="6"/>
  <c r="R1487" i="6"/>
  <c r="R1488" i="6"/>
  <c r="R1489" i="6"/>
  <c r="R1490" i="6"/>
  <c r="R1491" i="6"/>
  <c r="R1492" i="6"/>
  <c r="R1493" i="6"/>
  <c r="R1494" i="6"/>
  <c r="R1495" i="6"/>
  <c r="R1496" i="6"/>
  <c r="R1497" i="6"/>
  <c r="R1498" i="6"/>
  <c r="R1499" i="6"/>
  <c r="R1500" i="6"/>
  <c r="R1501" i="6"/>
  <c r="R1502" i="6"/>
  <c r="R1503" i="6"/>
  <c r="R1504" i="6"/>
  <c r="R1505" i="6"/>
  <c r="R1506" i="6"/>
  <c r="R1507" i="6"/>
  <c r="R1508" i="6"/>
  <c r="R1509" i="6"/>
  <c r="R1510" i="6"/>
  <c r="R1511" i="6"/>
  <c r="R1512" i="6"/>
  <c r="R1513" i="6"/>
  <c r="R1514" i="6"/>
  <c r="R1515" i="6"/>
  <c r="R1516" i="6"/>
  <c r="R1517" i="6"/>
  <c r="R1518" i="6"/>
  <c r="R1519" i="6"/>
  <c r="R1520" i="6"/>
  <c r="R1521" i="6"/>
  <c r="R1522" i="6"/>
  <c r="R1523" i="6"/>
  <c r="R1524" i="6"/>
  <c r="R1525" i="6"/>
  <c r="R1526" i="6"/>
  <c r="R1527" i="6"/>
  <c r="R1528" i="6"/>
  <c r="R1529" i="6"/>
  <c r="R1530" i="6"/>
  <c r="R1531" i="6"/>
  <c r="R1532" i="6"/>
  <c r="R1533" i="6"/>
  <c r="R1534" i="6"/>
  <c r="R1535" i="6"/>
  <c r="R1536" i="6"/>
  <c r="R1537" i="6"/>
  <c r="R1538" i="6"/>
  <c r="R1539" i="6"/>
  <c r="R1540" i="6"/>
  <c r="R1541" i="6"/>
  <c r="R1542" i="6"/>
  <c r="R1543" i="6"/>
  <c r="R1544" i="6"/>
  <c r="R1545" i="6"/>
  <c r="R1546" i="6"/>
  <c r="R1547" i="6"/>
  <c r="R1548" i="6"/>
  <c r="R1549" i="6"/>
  <c r="R1550" i="6"/>
  <c r="R1551" i="6"/>
  <c r="R1552" i="6"/>
  <c r="R1553" i="6"/>
  <c r="R1554" i="6"/>
  <c r="R1555" i="6"/>
  <c r="R1556" i="6"/>
  <c r="R1557" i="6"/>
  <c r="R1558" i="6"/>
  <c r="R1559" i="6"/>
  <c r="R1560" i="6"/>
  <c r="R1561" i="6"/>
  <c r="R1562" i="6"/>
  <c r="R1563" i="6"/>
  <c r="R1564" i="6"/>
  <c r="R1565" i="6"/>
  <c r="R1566" i="6"/>
  <c r="R1567" i="6"/>
  <c r="R1568" i="6"/>
  <c r="R1569" i="6"/>
  <c r="R1570" i="6"/>
  <c r="R1571" i="6"/>
  <c r="R1572" i="6"/>
  <c r="R1573" i="6"/>
  <c r="R1574" i="6"/>
  <c r="R1575" i="6"/>
  <c r="R1576" i="6"/>
  <c r="R1577" i="6"/>
  <c r="R1578" i="6"/>
  <c r="R1579" i="6"/>
  <c r="R1580" i="6"/>
  <c r="R1581" i="6"/>
  <c r="R1582" i="6"/>
  <c r="R1583" i="6"/>
  <c r="R1584" i="6"/>
  <c r="R1585" i="6"/>
  <c r="R1586" i="6"/>
  <c r="R1587" i="6"/>
  <c r="R1588" i="6"/>
  <c r="R1589" i="6"/>
  <c r="R1590" i="6"/>
  <c r="R1591" i="6"/>
  <c r="R1592" i="6"/>
  <c r="R1593" i="6"/>
  <c r="R1594" i="6"/>
  <c r="R1595" i="6"/>
  <c r="R1596" i="6"/>
  <c r="R1597" i="6"/>
  <c r="R1598" i="6"/>
  <c r="R1599" i="6"/>
  <c r="R1600" i="6"/>
  <c r="R1601" i="6"/>
  <c r="R1602" i="6"/>
  <c r="R1603" i="6"/>
  <c r="R1604" i="6"/>
  <c r="R1605" i="6"/>
  <c r="R1606" i="6"/>
  <c r="R1607" i="6"/>
  <c r="R1608" i="6"/>
  <c r="R1609" i="6"/>
  <c r="R1610" i="6"/>
  <c r="R1611" i="6"/>
  <c r="R1612" i="6"/>
  <c r="R1613" i="6"/>
  <c r="R1614" i="6"/>
  <c r="R1615" i="6"/>
  <c r="R1616" i="6"/>
  <c r="R1617" i="6"/>
  <c r="R1618" i="6"/>
  <c r="R1619" i="6"/>
  <c r="R1620" i="6"/>
  <c r="R1621" i="6"/>
  <c r="R1622" i="6"/>
  <c r="R1623" i="6"/>
  <c r="R1624" i="6"/>
  <c r="R1625" i="6"/>
  <c r="R1626" i="6"/>
  <c r="R1627" i="6"/>
  <c r="R1628" i="6"/>
  <c r="R1629" i="6"/>
  <c r="R1630" i="6"/>
  <c r="R1631" i="6"/>
  <c r="R1632" i="6"/>
  <c r="R1633" i="6"/>
  <c r="R1634" i="6"/>
  <c r="R1635" i="6"/>
  <c r="R1636" i="6"/>
  <c r="R1637" i="6"/>
  <c r="R1638" i="6"/>
  <c r="R1639" i="6"/>
  <c r="R1640" i="6"/>
  <c r="R1641" i="6"/>
  <c r="R1642" i="6"/>
  <c r="R1643" i="6"/>
  <c r="R1644" i="6"/>
  <c r="R1645" i="6"/>
  <c r="R1646" i="6"/>
  <c r="R1647" i="6"/>
  <c r="R1648" i="6"/>
  <c r="R1649" i="6"/>
  <c r="R1650" i="6"/>
  <c r="R1651" i="6"/>
  <c r="R1652" i="6"/>
  <c r="R1653" i="6"/>
  <c r="R1654" i="6"/>
  <c r="R1655" i="6"/>
  <c r="R1656" i="6"/>
  <c r="R1657" i="6"/>
  <c r="R1658" i="6"/>
  <c r="R1659" i="6"/>
  <c r="R1660" i="6"/>
  <c r="R1661" i="6"/>
  <c r="R1662" i="6"/>
  <c r="R1663" i="6"/>
  <c r="R1664" i="6"/>
  <c r="R1665" i="6"/>
  <c r="R1666" i="6"/>
  <c r="R1667" i="6"/>
  <c r="R1668" i="6"/>
  <c r="R1669" i="6"/>
  <c r="R1670" i="6"/>
  <c r="R1671" i="6"/>
  <c r="R1672" i="6"/>
  <c r="R1673" i="6"/>
  <c r="R1674" i="6"/>
  <c r="R1675" i="6"/>
  <c r="R1676" i="6"/>
  <c r="R1677" i="6"/>
  <c r="R1678" i="6"/>
  <c r="R1679" i="6"/>
  <c r="R1680" i="6"/>
  <c r="R1681" i="6"/>
  <c r="R1682" i="6"/>
  <c r="R1683" i="6"/>
  <c r="R1684" i="6"/>
  <c r="R1685" i="6"/>
  <c r="R1686" i="6"/>
  <c r="R1687" i="6"/>
  <c r="R1688" i="6"/>
  <c r="R1689" i="6"/>
  <c r="R1690" i="6"/>
  <c r="R1691" i="6"/>
  <c r="R1692" i="6"/>
  <c r="R1693" i="6"/>
  <c r="R1694" i="6"/>
  <c r="R1695" i="6"/>
  <c r="R1696" i="6"/>
  <c r="R1697" i="6"/>
  <c r="R1698" i="6"/>
  <c r="R1699" i="6"/>
  <c r="R1700" i="6"/>
  <c r="R1701" i="6"/>
  <c r="R1702" i="6"/>
  <c r="R1703" i="6"/>
  <c r="R1704" i="6"/>
  <c r="R1705" i="6"/>
  <c r="R1706" i="6"/>
  <c r="R1707" i="6"/>
  <c r="R1708" i="6"/>
  <c r="R1709" i="6"/>
  <c r="R1710" i="6"/>
  <c r="R1711" i="6"/>
  <c r="R1712" i="6"/>
  <c r="R1713" i="6"/>
  <c r="R1714" i="6"/>
  <c r="R1715" i="6"/>
  <c r="R1716" i="6"/>
  <c r="R1717" i="6"/>
  <c r="R1718" i="6"/>
  <c r="R1719" i="6"/>
  <c r="R1720" i="6"/>
  <c r="R1721" i="6"/>
  <c r="R1722" i="6"/>
  <c r="R1723" i="6"/>
  <c r="R1724" i="6"/>
  <c r="R1725" i="6"/>
  <c r="R1726" i="6"/>
  <c r="R1727" i="6"/>
  <c r="R1728" i="6"/>
  <c r="R1729" i="6"/>
  <c r="R1730" i="6"/>
  <c r="R1731" i="6"/>
  <c r="R1732" i="6"/>
  <c r="R1733" i="6"/>
  <c r="R1734" i="6"/>
  <c r="R1735" i="6"/>
  <c r="R1736" i="6"/>
  <c r="R1737" i="6"/>
  <c r="R1738" i="6"/>
  <c r="R1739" i="6"/>
  <c r="R1740" i="6"/>
  <c r="R1741" i="6"/>
  <c r="R1742" i="6"/>
  <c r="R1743" i="6"/>
  <c r="R1744" i="6"/>
  <c r="R1745" i="6"/>
  <c r="R1746" i="6"/>
  <c r="R1747" i="6"/>
  <c r="R1748" i="6"/>
  <c r="R1749" i="6"/>
  <c r="R1750" i="6"/>
  <c r="R1751" i="6"/>
  <c r="R1752" i="6"/>
  <c r="R1753" i="6"/>
  <c r="R1754" i="6"/>
  <c r="R1755" i="6"/>
  <c r="R1756" i="6"/>
  <c r="R1757" i="6"/>
  <c r="R1758" i="6"/>
  <c r="R1759" i="6"/>
  <c r="R1760" i="6"/>
  <c r="R1761" i="6"/>
  <c r="R1762" i="6"/>
  <c r="R1763" i="6"/>
  <c r="R1764" i="6"/>
  <c r="R1765" i="6"/>
  <c r="R1766" i="6"/>
  <c r="R1767" i="6"/>
  <c r="R1768" i="6"/>
  <c r="R1769" i="6"/>
  <c r="R1770" i="6"/>
  <c r="R1771" i="6"/>
  <c r="R1772" i="6"/>
  <c r="R1773" i="6"/>
  <c r="R1774" i="6"/>
  <c r="R1775" i="6"/>
  <c r="R1776" i="6"/>
  <c r="R1777" i="6"/>
  <c r="R1778" i="6"/>
  <c r="R1779" i="6"/>
  <c r="R1780" i="6"/>
  <c r="R1781" i="6"/>
  <c r="R1782" i="6"/>
  <c r="R1783" i="6"/>
  <c r="R1784" i="6"/>
  <c r="R1785" i="6"/>
  <c r="R1786" i="6"/>
  <c r="R1787" i="6"/>
  <c r="R1788" i="6"/>
  <c r="R1789" i="6"/>
  <c r="R1790" i="6"/>
  <c r="R1791" i="6"/>
  <c r="R1792" i="6"/>
  <c r="R1793" i="6"/>
  <c r="R1794" i="6"/>
  <c r="R1795" i="6"/>
  <c r="R1796" i="6"/>
  <c r="R1797" i="6"/>
  <c r="R1798" i="6"/>
  <c r="R1799" i="6"/>
  <c r="R1800" i="6"/>
  <c r="R1801" i="6"/>
  <c r="R1802" i="6"/>
  <c r="R1803" i="6"/>
  <c r="R1804" i="6"/>
  <c r="R1805" i="6"/>
  <c r="R1806" i="6"/>
  <c r="R1807" i="6"/>
  <c r="R1808" i="6"/>
  <c r="R1809" i="6"/>
  <c r="R1810" i="6"/>
  <c r="R1811" i="6"/>
  <c r="R1812" i="6"/>
  <c r="R1813" i="6"/>
  <c r="R1814" i="6"/>
  <c r="R1815" i="6"/>
  <c r="R1816" i="6"/>
  <c r="R1817" i="6"/>
  <c r="R1818" i="6"/>
  <c r="R1819" i="6"/>
  <c r="R1820" i="6"/>
  <c r="R1821" i="6"/>
  <c r="R1822" i="6"/>
  <c r="R1823" i="6"/>
  <c r="R1824" i="6"/>
  <c r="R1825" i="6"/>
  <c r="R1826" i="6"/>
  <c r="R1827" i="6"/>
  <c r="R1828" i="6"/>
  <c r="R1829" i="6"/>
  <c r="R1830" i="6"/>
  <c r="R1831" i="6"/>
  <c r="R1832" i="6"/>
  <c r="R1833" i="6"/>
  <c r="R1834" i="6"/>
  <c r="R1835" i="6"/>
  <c r="R1836" i="6"/>
  <c r="R1837" i="6"/>
  <c r="R1838" i="6"/>
  <c r="R1839" i="6"/>
  <c r="R1840" i="6"/>
  <c r="R1841" i="6"/>
  <c r="R1842" i="6"/>
  <c r="R1843" i="6"/>
  <c r="R1844" i="6"/>
  <c r="R1845" i="6"/>
  <c r="R1846" i="6"/>
  <c r="R1847" i="6"/>
  <c r="R1848" i="6"/>
  <c r="R1849" i="6"/>
  <c r="R1850" i="6"/>
  <c r="R1851" i="6"/>
  <c r="R1852" i="6"/>
  <c r="R1853" i="6"/>
  <c r="R1854" i="6"/>
  <c r="R1855" i="6"/>
  <c r="R1856" i="6"/>
  <c r="R1857" i="6"/>
  <c r="R1858" i="6"/>
  <c r="R1859" i="6"/>
  <c r="R1860" i="6"/>
  <c r="R1861" i="6"/>
  <c r="R1862" i="6"/>
  <c r="R1863" i="6"/>
  <c r="R1864" i="6"/>
  <c r="R1865" i="6"/>
  <c r="R1866" i="6"/>
  <c r="R1867" i="6"/>
  <c r="R1868" i="6"/>
  <c r="R1869" i="6"/>
  <c r="R1870" i="6"/>
  <c r="R1871" i="6"/>
  <c r="R1872" i="6"/>
  <c r="R1873" i="6"/>
  <c r="R1874" i="6"/>
  <c r="R1875" i="6"/>
  <c r="R1876" i="6"/>
  <c r="R1877" i="6"/>
  <c r="R1878" i="6"/>
  <c r="R1879" i="6"/>
  <c r="R1880" i="6"/>
  <c r="R1881" i="6"/>
  <c r="R1882" i="6"/>
  <c r="R1883" i="6"/>
  <c r="R1884" i="6"/>
  <c r="R1885" i="6"/>
  <c r="R1886" i="6"/>
  <c r="R1887" i="6"/>
  <c r="R1888" i="6"/>
  <c r="R1889" i="6"/>
  <c r="R1890" i="6"/>
  <c r="R1891" i="6"/>
  <c r="R1892" i="6"/>
  <c r="R1893" i="6"/>
  <c r="R1894" i="6"/>
  <c r="R1895" i="6"/>
  <c r="R1896" i="6"/>
  <c r="R1897" i="6"/>
  <c r="R1898" i="6"/>
  <c r="R1899" i="6"/>
  <c r="R1900" i="6"/>
  <c r="R1901" i="6"/>
  <c r="R1902" i="6"/>
  <c r="R1903" i="6"/>
  <c r="R1904" i="6"/>
  <c r="R1905" i="6"/>
  <c r="R1906" i="6"/>
  <c r="R1907" i="6"/>
  <c r="R1908" i="6"/>
  <c r="R1909" i="6"/>
  <c r="R1910" i="6"/>
  <c r="R1911" i="6"/>
  <c r="R1912" i="6"/>
  <c r="R1913" i="6"/>
  <c r="R1914" i="6"/>
  <c r="R1915" i="6"/>
  <c r="R1916" i="6"/>
  <c r="R1917" i="6"/>
  <c r="R1918" i="6"/>
  <c r="R1919" i="6"/>
  <c r="R1920" i="6"/>
  <c r="R1921" i="6"/>
  <c r="R1922" i="6"/>
  <c r="R1923" i="6"/>
  <c r="R1924" i="6"/>
  <c r="R1925" i="6"/>
  <c r="R1926" i="6"/>
  <c r="R1927" i="6"/>
  <c r="R1928" i="6"/>
  <c r="R1929" i="6"/>
  <c r="R1930" i="6"/>
  <c r="R1931" i="6"/>
  <c r="R1932" i="6"/>
  <c r="R1933" i="6"/>
  <c r="R1934" i="6"/>
  <c r="R1935" i="6"/>
  <c r="R1936" i="6"/>
  <c r="R1937" i="6"/>
  <c r="R1938" i="6"/>
  <c r="R1939" i="6"/>
  <c r="R1940" i="6"/>
  <c r="R1941" i="6"/>
  <c r="R1942" i="6"/>
  <c r="R1943" i="6"/>
  <c r="R1944" i="6"/>
  <c r="S1944" i="6" s="1"/>
  <c r="R1945" i="6"/>
  <c r="R1946" i="6"/>
  <c r="R1947" i="6"/>
  <c r="R1948" i="6"/>
  <c r="S1948" i="6" s="1"/>
  <c r="R1949" i="6"/>
  <c r="R1950" i="6"/>
  <c r="R1951" i="6"/>
  <c r="R1952" i="6"/>
  <c r="S1952" i="6" s="1"/>
  <c r="R1953" i="6"/>
  <c r="R1954" i="6"/>
  <c r="R1955" i="6"/>
  <c r="R1956" i="6"/>
  <c r="S1956" i="6" s="1"/>
  <c r="R1957" i="6"/>
  <c r="R1958" i="6"/>
  <c r="R1959" i="6"/>
  <c r="R1960" i="6"/>
  <c r="S1960" i="6" s="1"/>
  <c r="R1961" i="6"/>
  <c r="R1962" i="6"/>
  <c r="R1963" i="6"/>
  <c r="R1964" i="6"/>
  <c r="S1964" i="6" s="1"/>
  <c r="R1965" i="6"/>
  <c r="R1966" i="6"/>
  <c r="R1967" i="6"/>
  <c r="R1968" i="6"/>
  <c r="S1968" i="6" s="1"/>
  <c r="R1969" i="6"/>
  <c r="R1970" i="6"/>
  <c r="R1971" i="6"/>
  <c r="R1972" i="6"/>
  <c r="S1972" i="6" s="1"/>
  <c r="R1973" i="6"/>
  <c r="R1974" i="6"/>
  <c r="R1975" i="6"/>
  <c r="R1976" i="6"/>
  <c r="S1976" i="6" s="1"/>
  <c r="R1977" i="6"/>
  <c r="R1978" i="6"/>
  <c r="R1979" i="6"/>
  <c r="R1980" i="6"/>
  <c r="R1981" i="6"/>
  <c r="R1982" i="6"/>
  <c r="R1983" i="6"/>
  <c r="R1984" i="6"/>
  <c r="S1984" i="6" s="1"/>
  <c r="R1985" i="6"/>
  <c r="R1986" i="6"/>
  <c r="R1987" i="6"/>
  <c r="R1988" i="6"/>
  <c r="S1988" i="6" s="1"/>
  <c r="R1989" i="6"/>
  <c r="R1990" i="6"/>
  <c r="R1991" i="6"/>
  <c r="R1992" i="6"/>
  <c r="S1992" i="6" s="1"/>
  <c r="R1993" i="6"/>
  <c r="R1994" i="6"/>
  <c r="R1995" i="6"/>
  <c r="R1996" i="6"/>
  <c r="S1996" i="6" s="1"/>
  <c r="R1997" i="6"/>
  <c r="R1998" i="6"/>
  <c r="R1999" i="6"/>
  <c r="R2000" i="6"/>
  <c r="S2000" i="6" s="1"/>
  <c r="R2001" i="6"/>
  <c r="R2002" i="6"/>
  <c r="R2003" i="6"/>
  <c r="R2004" i="6"/>
  <c r="S2004" i="6" s="1"/>
  <c r="R2005" i="6"/>
  <c r="R2006" i="6"/>
  <c r="R2007" i="6"/>
  <c r="R2008" i="6"/>
  <c r="S2008" i="6" s="1"/>
  <c r="R2009" i="6"/>
  <c r="R2010" i="6"/>
  <c r="R2011" i="6"/>
  <c r="R2012" i="6"/>
  <c r="S2012" i="6" s="1"/>
  <c r="R2013" i="6"/>
  <c r="R2014" i="6"/>
  <c r="R2015" i="6"/>
  <c r="R2016" i="6"/>
  <c r="S2016" i="6" s="1"/>
  <c r="R2017" i="6"/>
  <c r="R2018" i="6"/>
  <c r="R2019" i="6"/>
  <c r="R2020" i="6"/>
  <c r="S2020" i="6" s="1"/>
  <c r="R2021" i="6"/>
  <c r="R2022" i="6"/>
  <c r="R2023" i="6"/>
  <c r="R2024" i="6"/>
  <c r="S2024" i="6" s="1"/>
  <c r="R2025" i="6"/>
  <c r="R2026" i="6"/>
  <c r="R2027" i="6"/>
  <c r="R2028" i="6"/>
  <c r="S2028" i="6" s="1"/>
  <c r="R2029" i="6"/>
  <c r="R2030" i="6"/>
  <c r="R2031" i="6"/>
  <c r="R2032" i="6"/>
  <c r="S2032" i="6" s="1"/>
  <c r="R2033" i="6"/>
  <c r="R2034" i="6"/>
  <c r="R2035" i="6"/>
  <c r="R2036" i="6"/>
  <c r="S2036" i="6" s="1"/>
  <c r="R2037" i="6"/>
  <c r="R2038" i="6"/>
  <c r="R2039" i="6"/>
  <c r="R2040" i="6"/>
  <c r="S2040" i="6" s="1"/>
  <c r="R2041" i="6"/>
  <c r="R2042" i="6"/>
  <c r="R2043" i="6"/>
  <c r="R2044" i="6"/>
  <c r="R2045" i="6"/>
  <c r="R2046" i="6"/>
  <c r="R2047" i="6"/>
  <c r="R2048" i="6"/>
  <c r="S2048" i="6" s="1"/>
  <c r="R2049" i="6"/>
  <c r="R2050" i="6"/>
  <c r="R2051" i="6"/>
  <c r="R2052" i="6"/>
  <c r="S2052" i="6" s="1"/>
  <c r="R2053" i="6"/>
  <c r="S2053" i="6" s="1"/>
  <c r="R2054" i="6"/>
  <c r="R2055" i="6"/>
  <c r="R2056" i="6"/>
  <c r="S2056" i="6" s="1"/>
  <c r="R2057" i="6"/>
  <c r="S2057" i="6" s="1"/>
  <c r="R2058" i="6"/>
  <c r="R2059" i="6"/>
  <c r="R2060" i="6"/>
  <c r="S2060" i="6" s="1"/>
  <c r="R2061" i="6"/>
  <c r="S2061" i="6" s="1"/>
  <c r="R2062" i="6"/>
  <c r="R2063" i="6"/>
  <c r="R2064" i="6"/>
  <c r="S2064" i="6" s="1"/>
  <c r="R2065" i="6"/>
  <c r="S2065" i="6" s="1"/>
  <c r="R2066" i="6"/>
  <c r="S2066" i="6" s="1"/>
  <c r="R2067" i="6"/>
  <c r="R2068" i="6"/>
  <c r="R2069" i="6"/>
  <c r="S2069" i="6" s="1"/>
  <c r="R2070" i="6"/>
  <c r="S2070" i="6" s="1"/>
  <c r="R2071" i="6"/>
  <c r="R2072" i="6"/>
  <c r="R2073" i="6"/>
  <c r="R2074" i="6"/>
  <c r="S2074" i="6" s="1"/>
  <c r="R2075" i="6"/>
  <c r="S2075" i="6" s="1"/>
  <c r="R2076" i="6"/>
  <c r="S2076" i="6" s="1"/>
  <c r="R2077" i="6"/>
  <c r="R2078" i="6"/>
  <c r="S2078" i="6" s="1"/>
  <c r="R2079" i="6"/>
  <c r="R2080" i="6"/>
  <c r="S2080" i="6" s="1"/>
  <c r="R2081" i="6"/>
  <c r="S2081" i="6" s="1"/>
  <c r="R2082" i="6"/>
  <c r="S2082" i="6" s="1"/>
  <c r="R2083" i="6"/>
  <c r="R2084" i="6"/>
  <c r="R2085" i="6"/>
  <c r="S2085" i="6" s="1"/>
  <c r="R2086" i="6"/>
  <c r="S2086" i="6" s="1"/>
  <c r="R2087" i="6"/>
  <c r="R2088" i="6"/>
  <c r="R2089" i="6"/>
  <c r="R2090" i="6"/>
  <c r="S2090" i="6" s="1"/>
  <c r="R2091" i="6"/>
  <c r="S2091" i="6" s="1"/>
  <c r="R2092" i="6"/>
  <c r="S2092" i="6" s="1"/>
  <c r="R2093" i="6"/>
  <c r="R2094" i="6"/>
  <c r="S2094" i="6" s="1"/>
  <c r="R2095" i="6"/>
  <c r="R2096" i="6"/>
  <c r="S2096" i="6" s="1"/>
  <c r="R2097" i="6"/>
  <c r="S2097" i="6" s="1"/>
  <c r="R2098" i="6"/>
  <c r="S2098" i="6" s="1"/>
  <c r="R2099" i="6"/>
  <c r="R2100" i="6"/>
  <c r="R2101" i="6"/>
  <c r="S2101" i="6" s="1"/>
  <c r="R2102" i="6"/>
  <c r="S2102" i="6" s="1"/>
  <c r="R2103" i="6"/>
  <c r="R2104" i="6"/>
  <c r="R2105" i="6"/>
  <c r="R2106" i="6"/>
  <c r="S2106" i="6" s="1"/>
  <c r="R2107" i="6"/>
  <c r="S2107" i="6" s="1"/>
  <c r="R2108" i="6"/>
  <c r="R2109" i="6"/>
  <c r="R2110" i="6"/>
  <c r="S2110" i="6" s="1"/>
  <c r="R2111" i="6"/>
  <c r="R2112" i="6"/>
  <c r="S2112" i="6" s="1"/>
  <c r="R2113" i="6"/>
  <c r="S2113" i="6" s="1"/>
  <c r="R2114" i="6"/>
  <c r="S2114" i="6" s="1"/>
  <c r="R2115" i="6"/>
  <c r="R2116" i="6"/>
  <c r="R2117" i="6"/>
  <c r="S2117" i="6" s="1"/>
  <c r="R2118" i="6"/>
  <c r="S2118" i="6" s="1"/>
  <c r="R2119" i="6"/>
  <c r="R2120" i="6"/>
  <c r="R2121" i="6"/>
  <c r="R2122" i="6"/>
  <c r="S2122" i="6" s="1"/>
  <c r="R2123" i="6"/>
  <c r="S2123" i="6" s="1"/>
  <c r="R2124" i="6"/>
  <c r="S2124" i="6" s="1"/>
  <c r="R2125" i="6"/>
  <c r="S2125" i="6" s="1"/>
  <c r="R2126" i="6"/>
  <c r="S2126" i="6" s="1"/>
  <c r="R2127" i="6"/>
  <c r="R2128" i="6"/>
  <c r="S2128" i="6" s="1"/>
  <c r="R2129" i="6"/>
  <c r="S2129" i="6" s="1"/>
  <c r="R2130" i="6"/>
  <c r="S2130" i="6" s="1"/>
  <c r="R2131" i="6"/>
  <c r="R2132" i="6"/>
  <c r="R2133" i="6"/>
  <c r="S2133" i="6" s="1"/>
  <c r="R2134" i="6"/>
  <c r="S2134" i="6" s="1"/>
  <c r="R2135" i="6"/>
  <c r="R2136" i="6"/>
  <c r="R2137" i="6"/>
  <c r="R2138" i="6"/>
  <c r="S2138" i="6" s="1"/>
  <c r="R2139" i="6"/>
  <c r="S2139" i="6" s="1"/>
  <c r="R2140" i="6"/>
  <c r="S2140" i="6" s="1"/>
  <c r="R2141" i="6"/>
  <c r="S2141" i="6" s="1"/>
  <c r="R2142" i="6"/>
  <c r="S2142" i="6" s="1"/>
  <c r="R2143" i="6"/>
  <c r="R2144" i="6"/>
  <c r="S2144" i="6" s="1"/>
  <c r="R2145" i="6"/>
  <c r="S2145" i="6" s="1"/>
  <c r="R2146" i="6"/>
  <c r="S2146" i="6" s="1"/>
  <c r="R2147" i="6"/>
  <c r="R2148" i="6"/>
  <c r="R2149" i="6"/>
  <c r="S2149" i="6" s="1"/>
  <c r="R2150" i="6"/>
  <c r="S2150" i="6" s="1"/>
  <c r="R2151" i="6"/>
  <c r="R2152" i="6"/>
  <c r="R2153" i="6"/>
  <c r="R2154" i="6"/>
  <c r="S2154" i="6" s="1"/>
  <c r="R2155" i="6"/>
  <c r="S2155" i="6" s="1"/>
  <c r="R2156" i="6"/>
  <c r="S2156" i="6" s="1"/>
  <c r="R2157" i="6"/>
  <c r="S2157" i="6" s="1"/>
  <c r="R2158" i="6"/>
  <c r="S2158" i="6" s="1"/>
  <c r="R2159" i="6"/>
  <c r="R2160" i="6"/>
  <c r="S2160" i="6" s="1"/>
  <c r="R2161" i="6"/>
  <c r="S2161" i="6" s="1"/>
  <c r="R2162" i="6"/>
  <c r="S2162" i="6" s="1"/>
  <c r="R2163" i="6"/>
  <c r="R2164" i="6"/>
  <c r="R2165" i="6"/>
  <c r="S2165" i="6" s="1"/>
  <c r="R2166" i="6"/>
  <c r="S2166" i="6" s="1"/>
  <c r="R2167" i="6"/>
  <c r="R2168" i="6"/>
  <c r="S2168" i="6" s="1"/>
  <c r="S2" i="6"/>
  <c r="S3" i="6"/>
  <c r="S4" i="6"/>
  <c r="S5" i="6"/>
  <c r="S6" i="6"/>
  <c r="S7" i="6"/>
  <c r="S8" i="6"/>
  <c r="S9" i="6"/>
  <c r="S10" i="6"/>
  <c r="S11" i="6"/>
  <c r="S12" i="6"/>
  <c r="S13" i="6"/>
  <c r="S14" i="6"/>
  <c r="S15" i="6"/>
  <c r="S16" i="6"/>
  <c r="S17" i="6"/>
  <c r="S18" i="6"/>
  <c r="S19" i="6"/>
  <c r="S20" i="6"/>
  <c r="S21" i="6"/>
  <c r="S22" i="6"/>
  <c r="S23" i="6"/>
  <c r="S24" i="6"/>
  <c r="S25" i="6"/>
  <c r="S26" i="6"/>
  <c r="S27" i="6"/>
  <c r="S28" i="6"/>
  <c r="S29" i="6"/>
  <c r="S30" i="6"/>
  <c r="S31" i="6"/>
  <c r="S32" i="6"/>
  <c r="S33" i="6"/>
  <c r="S34" i="6"/>
  <c r="S35" i="6"/>
  <c r="S36" i="6"/>
  <c r="S37" i="6"/>
  <c r="S38" i="6"/>
  <c r="S39" i="6"/>
  <c r="S40" i="6"/>
  <c r="S41" i="6"/>
  <c r="S42" i="6"/>
  <c r="S43" i="6"/>
  <c r="S44" i="6"/>
  <c r="S45" i="6"/>
  <c r="S46" i="6"/>
  <c r="S47" i="6"/>
  <c r="S48" i="6"/>
  <c r="S49" i="6"/>
  <c r="S50" i="6"/>
  <c r="S51" i="6"/>
  <c r="S52" i="6"/>
  <c r="S53" i="6"/>
  <c r="S54" i="6"/>
  <c r="S55" i="6"/>
  <c r="S56" i="6"/>
  <c r="S57" i="6"/>
  <c r="S58" i="6"/>
  <c r="S59" i="6"/>
  <c r="S60" i="6"/>
  <c r="S61" i="6"/>
  <c r="S62" i="6"/>
  <c r="S63" i="6"/>
  <c r="S64" i="6"/>
  <c r="S65" i="6"/>
  <c r="S66" i="6"/>
  <c r="S67" i="6"/>
  <c r="S68" i="6"/>
  <c r="S69" i="6"/>
  <c r="S70" i="6"/>
  <c r="S71" i="6"/>
  <c r="S72" i="6"/>
  <c r="S73" i="6"/>
  <c r="S74" i="6"/>
  <c r="S75" i="6"/>
  <c r="S76" i="6"/>
  <c r="S77" i="6"/>
  <c r="S78" i="6"/>
  <c r="S79" i="6"/>
  <c r="S80" i="6"/>
  <c r="S81" i="6"/>
  <c r="S82" i="6"/>
  <c r="S83" i="6"/>
  <c r="S84" i="6"/>
  <c r="S85" i="6"/>
  <c r="S86" i="6"/>
  <c r="S87" i="6"/>
  <c r="S88" i="6"/>
  <c r="S89" i="6"/>
  <c r="S90" i="6"/>
  <c r="S91" i="6"/>
  <c r="S92" i="6"/>
  <c r="S93" i="6"/>
  <c r="S94" i="6"/>
  <c r="S95" i="6"/>
  <c r="S96" i="6"/>
  <c r="S97" i="6"/>
  <c r="S98" i="6"/>
  <c r="S99" i="6"/>
  <c r="S100" i="6"/>
  <c r="S101" i="6"/>
  <c r="S102" i="6"/>
  <c r="S103" i="6"/>
  <c r="S104" i="6"/>
  <c r="S105" i="6"/>
  <c r="S106" i="6"/>
  <c r="S107" i="6"/>
  <c r="S108" i="6"/>
  <c r="S109" i="6"/>
  <c r="S110" i="6"/>
  <c r="S111" i="6"/>
  <c r="S112" i="6"/>
  <c r="S113" i="6"/>
  <c r="S114" i="6"/>
  <c r="S115" i="6"/>
  <c r="S116" i="6"/>
  <c r="S117" i="6"/>
  <c r="S118" i="6"/>
  <c r="S119" i="6"/>
  <c r="S120" i="6"/>
  <c r="S121" i="6"/>
  <c r="S122" i="6"/>
  <c r="S123" i="6"/>
  <c r="S124" i="6"/>
  <c r="S125" i="6"/>
  <c r="S126" i="6"/>
  <c r="S127" i="6"/>
  <c r="S128" i="6"/>
  <c r="S129" i="6"/>
  <c r="S130" i="6"/>
  <c r="S131" i="6"/>
  <c r="S132" i="6"/>
  <c r="S133" i="6"/>
  <c r="S134" i="6"/>
  <c r="S135" i="6"/>
  <c r="S136" i="6"/>
  <c r="S137" i="6"/>
  <c r="S138" i="6"/>
  <c r="S139" i="6"/>
  <c r="S140" i="6"/>
  <c r="S141" i="6"/>
  <c r="S142" i="6"/>
  <c r="S143" i="6"/>
  <c r="S144" i="6"/>
  <c r="S145" i="6"/>
  <c r="S146" i="6"/>
  <c r="S147" i="6"/>
  <c r="S148" i="6"/>
  <c r="S149" i="6"/>
  <c r="S150" i="6"/>
  <c r="S151" i="6"/>
  <c r="S152" i="6"/>
  <c r="S153" i="6"/>
  <c r="S154" i="6"/>
  <c r="S155" i="6"/>
  <c r="S156" i="6"/>
  <c r="S157" i="6"/>
  <c r="S158" i="6"/>
  <c r="S159" i="6"/>
  <c r="S160" i="6"/>
  <c r="S161" i="6"/>
  <c r="S162" i="6"/>
  <c r="S163" i="6"/>
  <c r="S164" i="6"/>
  <c r="S165" i="6"/>
  <c r="S166" i="6"/>
  <c r="S167" i="6"/>
  <c r="S168" i="6"/>
  <c r="S169" i="6"/>
  <c r="S170" i="6"/>
  <c r="S171" i="6"/>
  <c r="S172" i="6"/>
  <c r="S173" i="6"/>
  <c r="S174" i="6"/>
  <c r="S175" i="6"/>
  <c r="S176" i="6"/>
  <c r="S177" i="6"/>
  <c r="S178" i="6"/>
  <c r="S179" i="6"/>
  <c r="S180" i="6"/>
  <c r="S181" i="6"/>
  <c r="S182" i="6"/>
  <c r="S183" i="6"/>
  <c r="S184" i="6"/>
  <c r="S185" i="6"/>
  <c r="S186" i="6"/>
  <c r="S187" i="6"/>
  <c r="S188" i="6"/>
  <c r="S189" i="6"/>
  <c r="S190" i="6"/>
  <c r="S191" i="6"/>
  <c r="S192" i="6"/>
  <c r="S193" i="6"/>
  <c r="S194" i="6"/>
  <c r="S195" i="6"/>
  <c r="S196" i="6"/>
  <c r="S197" i="6"/>
  <c r="S198" i="6"/>
  <c r="S199" i="6"/>
  <c r="S200" i="6"/>
  <c r="S201" i="6"/>
  <c r="S202" i="6"/>
  <c r="S203" i="6"/>
  <c r="S204" i="6"/>
  <c r="S205" i="6"/>
  <c r="S206" i="6"/>
  <c r="S207" i="6"/>
  <c r="S208" i="6"/>
  <c r="S209" i="6"/>
  <c r="S210" i="6"/>
  <c r="S211" i="6"/>
  <c r="S212" i="6"/>
  <c r="S213" i="6"/>
  <c r="S214" i="6"/>
  <c r="S215" i="6"/>
  <c r="S216" i="6"/>
  <c r="S217" i="6"/>
  <c r="S218" i="6"/>
  <c r="S219" i="6"/>
  <c r="S220" i="6"/>
  <c r="S221" i="6"/>
  <c r="S222" i="6"/>
  <c r="S223" i="6"/>
  <c r="S224" i="6"/>
  <c r="S225" i="6"/>
  <c r="S226" i="6"/>
  <c r="S227" i="6"/>
  <c r="S228" i="6"/>
  <c r="S229" i="6"/>
  <c r="S230" i="6"/>
  <c r="S231" i="6"/>
  <c r="S232" i="6"/>
  <c r="S233" i="6"/>
  <c r="S234" i="6"/>
  <c r="S235" i="6"/>
  <c r="S236" i="6"/>
  <c r="S237" i="6"/>
  <c r="S238" i="6"/>
  <c r="S239" i="6"/>
  <c r="S240" i="6"/>
  <c r="S241" i="6"/>
  <c r="S242" i="6"/>
  <c r="S243" i="6"/>
  <c r="S244" i="6"/>
  <c r="S245" i="6"/>
  <c r="S246" i="6"/>
  <c r="S247" i="6"/>
  <c r="S248" i="6"/>
  <c r="S249" i="6"/>
  <c r="S250" i="6"/>
  <c r="S251" i="6"/>
  <c r="S252" i="6"/>
  <c r="S253" i="6"/>
  <c r="S254" i="6"/>
  <c r="S255" i="6"/>
  <c r="S256" i="6"/>
  <c r="S257" i="6"/>
  <c r="S258" i="6"/>
  <c r="S259" i="6"/>
  <c r="S260" i="6"/>
  <c r="S261" i="6"/>
  <c r="S262" i="6"/>
  <c r="S263" i="6"/>
  <c r="S264" i="6"/>
  <c r="S265" i="6"/>
  <c r="S266" i="6"/>
  <c r="S267" i="6"/>
  <c r="S268" i="6"/>
  <c r="S269" i="6"/>
  <c r="S270" i="6"/>
  <c r="S271" i="6"/>
  <c r="S272" i="6"/>
  <c r="S273" i="6"/>
  <c r="S274" i="6"/>
  <c r="S275" i="6"/>
  <c r="S276" i="6"/>
  <c r="S277" i="6"/>
  <c r="S278" i="6"/>
  <c r="S279" i="6"/>
  <c r="S280" i="6"/>
  <c r="S281" i="6"/>
  <c r="S282" i="6"/>
  <c r="S283" i="6"/>
  <c r="S284" i="6"/>
  <c r="S285" i="6"/>
  <c r="S286" i="6"/>
  <c r="S287" i="6"/>
  <c r="S288" i="6"/>
  <c r="S289" i="6"/>
  <c r="S290" i="6"/>
  <c r="S291" i="6"/>
  <c r="S292" i="6"/>
  <c r="S293" i="6"/>
  <c r="S294" i="6"/>
  <c r="S295" i="6"/>
  <c r="S296" i="6"/>
  <c r="S297" i="6"/>
  <c r="S298" i="6"/>
  <c r="S299" i="6"/>
  <c r="S300" i="6"/>
  <c r="S301" i="6"/>
  <c r="S302" i="6"/>
  <c r="S303" i="6"/>
  <c r="S304" i="6"/>
  <c r="S305" i="6"/>
  <c r="S306" i="6"/>
  <c r="S307" i="6"/>
  <c r="S308" i="6"/>
  <c r="S309" i="6"/>
  <c r="S310" i="6"/>
  <c r="S311" i="6"/>
  <c r="S312" i="6"/>
  <c r="S313" i="6"/>
  <c r="S314" i="6"/>
  <c r="S315" i="6"/>
  <c r="S316" i="6"/>
  <c r="S317" i="6"/>
  <c r="S318" i="6"/>
  <c r="S319" i="6"/>
  <c r="S320" i="6"/>
  <c r="S321" i="6"/>
  <c r="S322" i="6"/>
  <c r="S323" i="6"/>
  <c r="S324" i="6"/>
  <c r="S325" i="6"/>
  <c r="S326" i="6"/>
  <c r="S327" i="6"/>
  <c r="S328" i="6"/>
  <c r="S329" i="6"/>
  <c r="S330" i="6"/>
  <c r="S331" i="6"/>
  <c r="S332" i="6"/>
  <c r="S333" i="6"/>
  <c r="S334" i="6"/>
  <c r="S335" i="6"/>
  <c r="S336" i="6"/>
  <c r="S337" i="6"/>
  <c r="S338" i="6"/>
  <c r="S339" i="6"/>
  <c r="S340" i="6"/>
  <c r="S341" i="6"/>
  <c r="S342" i="6"/>
  <c r="S343" i="6"/>
  <c r="S344" i="6"/>
  <c r="S345" i="6"/>
  <c r="S346" i="6"/>
  <c r="S347" i="6"/>
  <c r="S348" i="6"/>
  <c r="S349" i="6"/>
  <c r="S350" i="6"/>
  <c r="S351" i="6"/>
  <c r="S352" i="6"/>
  <c r="S353" i="6"/>
  <c r="S354" i="6"/>
  <c r="S355" i="6"/>
  <c r="S356" i="6"/>
  <c r="S357" i="6"/>
  <c r="S358" i="6"/>
  <c r="S359" i="6"/>
  <c r="S360" i="6"/>
  <c r="S361" i="6"/>
  <c r="S362" i="6"/>
  <c r="S363" i="6"/>
  <c r="S364" i="6"/>
  <c r="S365" i="6"/>
  <c r="S366" i="6"/>
  <c r="S367" i="6"/>
  <c r="S368" i="6"/>
  <c r="S369" i="6"/>
  <c r="S370" i="6"/>
  <c r="S371" i="6"/>
  <c r="S372" i="6"/>
  <c r="S373" i="6"/>
  <c r="S374" i="6"/>
  <c r="S375" i="6"/>
  <c r="S376" i="6"/>
  <c r="S377" i="6"/>
  <c r="S378" i="6"/>
  <c r="S379" i="6"/>
  <c r="S380" i="6"/>
  <c r="S381" i="6"/>
  <c r="S382" i="6"/>
  <c r="S383" i="6"/>
  <c r="S384" i="6"/>
  <c r="S385" i="6"/>
  <c r="S386" i="6"/>
  <c r="S387" i="6"/>
  <c r="S388" i="6"/>
  <c r="S389" i="6"/>
  <c r="S390" i="6"/>
  <c r="S391" i="6"/>
  <c r="S392" i="6"/>
  <c r="S393" i="6"/>
  <c r="S394" i="6"/>
  <c r="S395" i="6"/>
  <c r="S396" i="6"/>
  <c r="S397" i="6"/>
  <c r="S398" i="6"/>
  <c r="S399" i="6"/>
  <c r="S400" i="6"/>
  <c r="S401" i="6"/>
  <c r="S402" i="6"/>
  <c r="S403" i="6"/>
  <c r="S404" i="6"/>
  <c r="S405" i="6"/>
  <c r="S406" i="6"/>
  <c r="S407" i="6"/>
  <c r="S408" i="6"/>
  <c r="S409" i="6"/>
  <c r="S410" i="6"/>
  <c r="S411" i="6"/>
  <c r="S412" i="6"/>
  <c r="S413" i="6"/>
  <c r="S414" i="6"/>
  <c r="S415" i="6"/>
  <c r="S416" i="6"/>
  <c r="S417" i="6"/>
  <c r="S418" i="6"/>
  <c r="S419" i="6"/>
  <c r="S420" i="6"/>
  <c r="S421" i="6"/>
  <c r="S422" i="6"/>
  <c r="S423" i="6"/>
  <c r="S424" i="6"/>
  <c r="S425" i="6"/>
  <c r="S426" i="6"/>
  <c r="S427" i="6"/>
  <c r="S428" i="6"/>
  <c r="S429" i="6"/>
  <c r="S430" i="6"/>
  <c r="S431" i="6"/>
  <c r="S432" i="6"/>
  <c r="S433" i="6"/>
  <c r="S434" i="6"/>
  <c r="S435" i="6"/>
  <c r="S436" i="6"/>
  <c r="S437" i="6"/>
  <c r="S438" i="6"/>
  <c r="S439" i="6"/>
  <c r="S440" i="6"/>
  <c r="S441" i="6"/>
  <c r="S442" i="6"/>
  <c r="S443" i="6"/>
  <c r="S444" i="6"/>
  <c r="S445" i="6"/>
  <c r="S446" i="6"/>
  <c r="S447" i="6"/>
  <c r="S448" i="6"/>
  <c r="S449" i="6"/>
  <c r="S450" i="6"/>
  <c r="S451" i="6"/>
  <c r="S452" i="6"/>
  <c r="S453" i="6"/>
  <c r="S454" i="6"/>
  <c r="S455" i="6"/>
  <c r="S456" i="6"/>
  <c r="S457" i="6"/>
  <c r="S458" i="6"/>
  <c r="S459" i="6"/>
  <c r="S460" i="6"/>
  <c r="S461" i="6"/>
  <c r="S462" i="6"/>
  <c r="S463" i="6"/>
  <c r="S464" i="6"/>
  <c r="S465" i="6"/>
  <c r="S466" i="6"/>
  <c r="S467" i="6"/>
  <c r="S468" i="6"/>
  <c r="S469" i="6"/>
  <c r="S470" i="6"/>
  <c r="S471" i="6"/>
  <c r="S472" i="6"/>
  <c r="S473" i="6"/>
  <c r="S474" i="6"/>
  <c r="S475" i="6"/>
  <c r="S476" i="6"/>
  <c r="S477" i="6"/>
  <c r="S478" i="6"/>
  <c r="S479" i="6"/>
  <c r="S480" i="6"/>
  <c r="S481" i="6"/>
  <c r="S482" i="6"/>
  <c r="S483" i="6"/>
  <c r="S484" i="6"/>
  <c r="S485" i="6"/>
  <c r="S486" i="6"/>
  <c r="S487" i="6"/>
  <c r="S488" i="6"/>
  <c r="S489" i="6"/>
  <c r="S490" i="6"/>
  <c r="S491" i="6"/>
  <c r="S492" i="6"/>
  <c r="S493" i="6"/>
  <c r="S494" i="6"/>
  <c r="S495" i="6"/>
  <c r="S496" i="6"/>
  <c r="S497" i="6"/>
  <c r="S498" i="6"/>
  <c r="S499" i="6"/>
  <c r="S500" i="6"/>
  <c r="S501" i="6"/>
  <c r="S502" i="6"/>
  <c r="S503" i="6"/>
  <c r="S504" i="6"/>
  <c r="S505" i="6"/>
  <c r="S506" i="6"/>
  <c r="S507" i="6"/>
  <c r="S508" i="6"/>
  <c r="S509" i="6"/>
  <c r="S510" i="6"/>
  <c r="S511" i="6"/>
  <c r="S512" i="6"/>
  <c r="S513" i="6"/>
  <c r="S514" i="6"/>
  <c r="S515" i="6"/>
  <c r="S516" i="6"/>
  <c r="S517" i="6"/>
  <c r="S518" i="6"/>
  <c r="S519" i="6"/>
  <c r="S520" i="6"/>
  <c r="S521" i="6"/>
  <c r="S522" i="6"/>
  <c r="S523" i="6"/>
  <c r="S524" i="6"/>
  <c r="S525" i="6"/>
  <c r="S526" i="6"/>
  <c r="S527" i="6"/>
  <c r="S528" i="6"/>
  <c r="S529" i="6"/>
  <c r="S530" i="6"/>
  <c r="S531" i="6"/>
  <c r="S533" i="6"/>
  <c r="S534" i="6"/>
  <c r="S535" i="6"/>
  <c r="S536" i="6"/>
  <c r="S537" i="6"/>
  <c r="S538" i="6"/>
  <c r="S539" i="6"/>
  <c r="S540" i="6"/>
  <c r="S541" i="6"/>
  <c r="S542" i="6"/>
  <c r="S543" i="6"/>
  <c r="S544" i="6"/>
  <c r="S545" i="6"/>
  <c r="S546" i="6"/>
  <c r="S547" i="6"/>
  <c r="S548" i="6"/>
  <c r="S549" i="6"/>
  <c r="S550" i="6"/>
  <c r="S551" i="6"/>
  <c r="S552" i="6"/>
  <c r="S553" i="6"/>
  <c r="S554" i="6"/>
  <c r="S555" i="6"/>
  <c r="S557" i="6"/>
  <c r="S558" i="6"/>
  <c r="S559" i="6"/>
  <c r="S560" i="6"/>
  <c r="S561" i="6"/>
  <c r="S562" i="6"/>
  <c r="S563" i="6"/>
  <c r="S564" i="6"/>
  <c r="S565" i="6"/>
  <c r="S566" i="6"/>
  <c r="S567" i="6"/>
  <c r="S568" i="6"/>
  <c r="S569" i="6"/>
  <c r="S570" i="6"/>
  <c r="S571" i="6"/>
  <c r="S573" i="6"/>
  <c r="S574" i="6"/>
  <c r="S575" i="6"/>
  <c r="S576" i="6"/>
  <c r="S577" i="6"/>
  <c r="S578" i="6"/>
  <c r="S579" i="6"/>
  <c r="S580" i="6"/>
  <c r="S581" i="6"/>
  <c r="S582" i="6"/>
  <c r="S583" i="6"/>
  <c r="S584" i="6"/>
  <c r="S585" i="6"/>
  <c r="S586" i="6"/>
  <c r="S587" i="6"/>
  <c r="S588" i="6"/>
  <c r="S589" i="6"/>
  <c r="S590" i="6"/>
  <c r="S591" i="6"/>
  <c r="S592" i="6"/>
  <c r="S593" i="6"/>
  <c r="S594" i="6"/>
  <c r="S595" i="6"/>
  <c r="S596" i="6"/>
  <c r="S597" i="6"/>
  <c r="S598" i="6"/>
  <c r="S599" i="6"/>
  <c r="S600" i="6"/>
  <c r="S601" i="6"/>
  <c r="S602" i="6"/>
  <c r="S603" i="6"/>
  <c r="S605" i="6"/>
  <c r="S606" i="6"/>
  <c r="S607" i="6"/>
  <c r="S609" i="6"/>
  <c r="S610" i="6"/>
  <c r="S611" i="6"/>
  <c r="S613" i="6"/>
  <c r="S614" i="6"/>
  <c r="S615" i="6"/>
  <c r="S616" i="6"/>
  <c r="S617" i="6"/>
  <c r="S618" i="6"/>
  <c r="S619" i="6"/>
  <c r="S621" i="6"/>
  <c r="S622" i="6"/>
  <c r="S623" i="6"/>
  <c r="S624" i="6"/>
  <c r="S625" i="6"/>
  <c r="S626" i="6"/>
  <c r="S627" i="6"/>
  <c r="S629" i="6"/>
  <c r="S630" i="6"/>
  <c r="S631" i="6"/>
  <c r="S632" i="6"/>
  <c r="S633" i="6"/>
  <c r="S634" i="6"/>
  <c r="S635" i="6"/>
  <c r="S637" i="6"/>
  <c r="S638" i="6"/>
  <c r="S639" i="6"/>
  <c r="S641" i="6"/>
  <c r="S642" i="6"/>
  <c r="S643" i="6"/>
  <c r="S645" i="6"/>
  <c r="S646" i="6"/>
  <c r="S647" i="6"/>
  <c r="S648" i="6"/>
  <c r="S649" i="6"/>
  <c r="S650" i="6"/>
  <c r="S651" i="6"/>
  <c r="S653" i="6"/>
  <c r="S654" i="6"/>
  <c r="S655" i="6"/>
  <c r="S656" i="6"/>
  <c r="S657" i="6"/>
  <c r="S658" i="6"/>
  <c r="S659" i="6"/>
  <c r="S661" i="6"/>
  <c r="S662" i="6"/>
  <c r="S663" i="6"/>
  <c r="S664" i="6"/>
  <c r="S665" i="6"/>
  <c r="S666" i="6"/>
  <c r="S667" i="6"/>
  <c r="S669" i="6"/>
  <c r="S670" i="6"/>
  <c r="S671" i="6"/>
  <c r="S673" i="6"/>
  <c r="S674" i="6"/>
  <c r="S675" i="6"/>
  <c r="S677" i="6"/>
  <c r="S678" i="6"/>
  <c r="S679" i="6"/>
  <c r="S680" i="6"/>
  <c r="S681" i="6"/>
  <c r="S682" i="6"/>
  <c r="S683" i="6"/>
  <c r="S685" i="6"/>
  <c r="S686" i="6"/>
  <c r="S687" i="6"/>
  <c r="S688" i="6"/>
  <c r="S689" i="6"/>
  <c r="S690" i="6"/>
  <c r="S691" i="6"/>
  <c r="S692" i="6"/>
  <c r="S693" i="6"/>
  <c r="S694" i="6"/>
  <c r="S695" i="6"/>
  <c r="S696" i="6"/>
  <c r="S697" i="6"/>
  <c r="S698" i="6"/>
  <c r="S699" i="6"/>
  <c r="S700" i="6"/>
  <c r="S701" i="6"/>
  <c r="S702" i="6"/>
  <c r="S703" i="6"/>
  <c r="S704" i="6"/>
  <c r="S705" i="6"/>
  <c r="S706" i="6"/>
  <c r="S707" i="6"/>
  <c r="S708" i="6"/>
  <c r="S709" i="6"/>
  <c r="S710" i="6"/>
  <c r="S711" i="6"/>
  <c r="S712" i="6"/>
  <c r="S713" i="6"/>
  <c r="S714" i="6"/>
  <c r="S715" i="6"/>
  <c r="S716" i="6"/>
  <c r="S717" i="6"/>
  <c r="S718" i="6"/>
  <c r="S719" i="6"/>
  <c r="S720" i="6"/>
  <c r="S721" i="6"/>
  <c r="S722" i="6"/>
  <c r="S723" i="6"/>
  <c r="S724" i="6"/>
  <c r="S725" i="6"/>
  <c r="S726" i="6"/>
  <c r="S727" i="6"/>
  <c r="S728" i="6"/>
  <c r="S729" i="6"/>
  <c r="S730" i="6"/>
  <c r="S731" i="6"/>
  <c r="S732" i="6"/>
  <c r="S733" i="6"/>
  <c r="S734" i="6"/>
  <c r="S735" i="6"/>
  <c r="S736" i="6"/>
  <c r="S737" i="6"/>
  <c r="S738" i="6"/>
  <c r="S739" i="6"/>
  <c r="S740" i="6"/>
  <c r="S741" i="6"/>
  <c r="S742" i="6"/>
  <c r="S743" i="6"/>
  <c r="S744" i="6"/>
  <c r="S745" i="6"/>
  <c r="S746" i="6"/>
  <c r="S747" i="6"/>
  <c r="S748" i="6"/>
  <c r="S749" i="6"/>
  <c r="S750" i="6"/>
  <c r="S751" i="6"/>
  <c r="S752" i="6"/>
  <c r="S753" i="6"/>
  <c r="S754" i="6"/>
  <c r="S755" i="6"/>
  <c r="S756" i="6"/>
  <c r="S757" i="6"/>
  <c r="S758" i="6"/>
  <c r="S759" i="6"/>
  <c r="S760" i="6"/>
  <c r="S761" i="6"/>
  <c r="S762" i="6"/>
  <c r="S763" i="6"/>
  <c r="S764" i="6"/>
  <c r="S765" i="6"/>
  <c r="S766" i="6"/>
  <c r="S767" i="6"/>
  <c r="S768" i="6"/>
  <c r="S769" i="6"/>
  <c r="S770" i="6"/>
  <c r="S771" i="6"/>
  <c r="S772" i="6"/>
  <c r="S773" i="6"/>
  <c r="S774" i="6"/>
  <c r="S775" i="6"/>
  <c r="S776" i="6"/>
  <c r="S777" i="6"/>
  <c r="S778" i="6"/>
  <c r="S779" i="6"/>
  <c r="S780" i="6"/>
  <c r="S781" i="6"/>
  <c r="S782" i="6"/>
  <c r="S783" i="6"/>
  <c r="S784" i="6"/>
  <c r="S785" i="6"/>
  <c r="S786" i="6"/>
  <c r="S787" i="6"/>
  <c r="S788" i="6"/>
  <c r="S789" i="6"/>
  <c r="S790" i="6"/>
  <c r="S791" i="6"/>
  <c r="S792" i="6"/>
  <c r="S793" i="6"/>
  <c r="S794" i="6"/>
  <c r="S795" i="6"/>
  <c r="S796" i="6"/>
  <c r="S797" i="6"/>
  <c r="S798" i="6"/>
  <c r="S799" i="6"/>
  <c r="S800" i="6"/>
  <c r="S801" i="6"/>
  <c r="S802" i="6"/>
  <c r="S803" i="6"/>
  <c r="S804" i="6"/>
  <c r="S805" i="6"/>
  <c r="S806" i="6"/>
  <c r="S807" i="6"/>
  <c r="S808" i="6"/>
  <c r="S809" i="6"/>
  <c r="S810" i="6"/>
  <c r="S811" i="6"/>
  <c r="S812" i="6"/>
  <c r="S813" i="6"/>
  <c r="S814" i="6"/>
  <c r="S815" i="6"/>
  <c r="S816" i="6"/>
  <c r="S817" i="6"/>
  <c r="S818" i="6"/>
  <c r="S819" i="6"/>
  <c r="S820" i="6"/>
  <c r="S821" i="6"/>
  <c r="S822" i="6"/>
  <c r="S823" i="6"/>
  <c r="S824" i="6"/>
  <c r="S825" i="6"/>
  <c r="S826" i="6"/>
  <c r="S827" i="6"/>
  <c r="S828" i="6"/>
  <c r="S829" i="6"/>
  <c r="S830" i="6"/>
  <c r="S831" i="6"/>
  <c r="S832" i="6"/>
  <c r="S833" i="6"/>
  <c r="S834" i="6"/>
  <c r="S835" i="6"/>
  <c r="S836" i="6"/>
  <c r="S837" i="6"/>
  <c r="S838" i="6"/>
  <c r="S839" i="6"/>
  <c r="S840" i="6"/>
  <c r="S841" i="6"/>
  <c r="S842" i="6"/>
  <c r="S843" i="6"/>
  <c r="S844" i="6"/>
  <c r="S845" i="6"/>
  <c r="S846" i="6"/>
  <c r="S847" i="6"/>
  <c r="S848" i="6"/>
  <c r="S849" i="6"/>
  <c r="S850" i="6"/>
  <c r="S851" i="6"/>
  <c r="S852" i="6"/>
  <c r="S853" i="6"/>
  <c r="S854" i="6"/>
  <c r="S855" i="6"/>
  <c r="S856" i="6"/>
  <c r="S857" i="6"/>
  <c r="S858" i="6"/>
  <c r="S859" i="6"/>
  <c r="S860" i="6"/>
  <c r="S861" i="6"/>
  <c r="S862" i="6"/>
  <c r="S863" i="6"/>
  <c r="S864" i="6"/>
  <c r="S865" i="6"/>
  <c r="S866" i="6"/>
  <c r="S867" i="6"/>
  <c r="S868" i="6"/>
  <c r="S869" i="6"/>
  <c r="S870" i="6"/>
  <c r="S871" i="6"/>
  <c r="S872" i="6"/>
  <c r="S873" i="6"/>
  <c r="S874" i="6"/>
  <c r="S875" i="6"/>
  <c r="S876" i="6"/>
  <c r="S877" i="6"/>
  <c r="S878" i="6"/>
  <c r="S879" i="6"/>
  <c r="S880" i="6"/>
  <c r="S881" i="6"/>
  <c r="S882" i="6"/>
  <c r="S883" i="6"/>
  <c r="S884" i="6"/>
  <c r="S885" i="6"/>
  <c r="S886" i="6"/>
  <c r="S887" i="6"/>
  <c r="S888" i="6"/>
  <c r="S889" i="6"/>
  <c r="S890" i="6"/>
  <c r="S891" i="6"/>
  <c r="S892" i="6"/>
  <c r="S893" i="6"/>
  <c r="S894" i="6"/>
  <c r="S895" i="6"/>
  <c r="S896" i="6"/>
  <c r="S897" i="6"/>
  <c r="S898" i="6"/>
  <c r="S899" i="6"/>
  <c r="S900" i="6"/>
  <c r="S901" i="6"/>
  <c r="S902" i="6"/>
  <c r="S903" i="6"/>
  <c r="S904" i="6"/>
  <c r="S905" i="6"/>
  <c r="S906" i="6"/>
  <c r="S907" i="6"/>
  <c r="S908" i="6"/>
  <c r="S909" i="6"/>
  <c r="S910" i="6"/>
  <c r="S911" i="6"/>
  <c r="S912" i="6"/>
  <c r="S913" i="6"/>
  <c r="S914" i="6"/>
  <c r="S915" i="6"/>
  <c r="S916" i="6"/>
  <c r="S917" i="6"/>
  <c r="S918" i="6"/>
  <c r="S919" i="6"/>
  <c r="S920" i="6"/>
  <c r="S921" i="6"/>
  <c r="S922" i="6"/>
  <c r="S923" i="6"/>
  <c r="S924" i="6"/>
  <c r="S925" i="6"/>
  <c r="S926" i="6"/>
  <c r="S927" i="6"/>
  <c r="S928" i="6"/>
  <c r="S929" i="6"/>
  <c r="S930" i="6"/>
  <c r="S931" i="6"/>
  <c r="S932" i="6"/>
  <c r="S933" i="6"/>
  <c r="S934" i="6"/>
  <c r="S935" i="6"/>
  <c r="S936" i="6"/>
  <c r="S937" i="6"/>
  <c r="S938" i="6"/>
  <c r="S939" i="6"/>
  <c r="S940" i="6"/>
  <c r="S941" i="6"/>
  <c r="S942" i="6"/>
  <c r="S943" i="6"/>
  <c r="S944" i="6"/>
  <c r="S945" i="6"/>
  <c r="S946" i="6"/>
  <c r="S947" i="6"/>
  <c r="S948" i="6"/>
  <c r="S949" i="6"/>
  <c r="S950" i="6"/>
  <c r="S951" i="6"/>
  <c r="S952" i="6"/>
  <c r="S953" i="6"/>
  <c r="S954" i="6"/>
  <c r="S955" i="6"/>
  <c r="S956" i="6"/>
  <c r="S957" i="6"/>
  <c r="S958" i="6"/>
  <c r="S959" i="6"/>
  <c r="S960" i="6"/>
  <c r="S961" i="6"/>
  <c r="S962" i="6"/>
  <c r="S963" i="6"/>
  <c r="S964" i="6"/>
  <c r="S965" i="6"/>
  <c r="S966" i="6"/>
  <c r="S967" i="6"/>
  <c r="S968" i="6"/>
  <c r="S969" i="6"/>
  <c r="S970" i="6"/>
  <c r="S971" i="6"/>
  <c r="S972" i="6"/>
  <c r="S973" i="6"/>
  <c r="S974" i="6"/>
  <c r="S975" i="6"/>
  <c r="S976" i="6"/>
  <c r="S977" i="6"/>
  <c r="S978" i="6"/>
  <c r="S979" i="6"/>
  <c r="S980" i="6"/>
  <c r="S981" i="6"/>
  <c r="S982" i="6"/>
  <c r="S983" i="6"/>
  <c r="S984" i="6"/>
  <c r="S985" i="6"/>
  <c r="S986" i="6"/>
  <c r="S987" i="6"/>
  <c r="S988" i="6"/>
  <c r="S989" i="6"/>
  <c r="S990" i="6"/>
  <c r="S991" i="6"/>
  <c r="S992" i="6"/>
  <c r="S993" i="6"/>
  <c r="S994" i="6"/>
  <c r="S995" i="6"/>
  <c r="S996" i="6"/>
  <c r="S997" i="6"/>
  <c r="S998" i="6"/>
  <c r="S999" i="6"/>
  <c r="S1000" i="6"/>
  <c r="S1001" i="6"/>
  <c r="S1002" i="6"/>
  <c r="S1003" i="6"/>
  <c r="S1004" i="6"/>
  <c r="S1005" i="6"/>
  <c r="S1006" i="6"/>
  <c r="S1007" i="6"/>
  <c r="S1008" i="6"/>
  <c r="S1009" i="6"/>
  <c r="S1010" i="6"/>
  <c r="S1011" i="6"/>
  <c r="S1012" i="6"/>
  <c r="S1013" i="6"/>
  <c r="S1014" i="6"/>
  <c r="S1015" i="6"/>
  <c r="S1016" i="6"/>
  <c r="S1017" i="6"/>
  <c r="S1018" i="6"/>
  <c r="S1019" i="6"/>
  <c r="S1020" i="6"/>
  <c r="S1021" i="6"/>
  <c r="S1022" i="6"/>
  <c r="S1023" i="6"/>
  <c r="S1024" i="6"/>
  <c r="S1025" i="6"/>
  <c r="S1026" i="6"/>
  <c r="S1027" i="6"/>
  <c r="S1028" i="6"/>
  <c r="S1029" i="6"/>
  <c r="S1030" i="6"/>
  <c r="S1031" i="6"/>
  <c r="S1032" i="6"/>
  <c r="S1033" i="6"/>
  <c r="S1034" i="6"/>
  <c r="S1035" i="6"/>
  <c r="S1036" i="6"/>
  <c r="S1037" i="6"/>
  <c r="S1038" i="6"/>
  <c r="S1039" i="6"/>
  <c r="S1040" i="6"/>
  <c r="S1041" i="6"/>
  <c r="S1042" i="6"/>
  <c r="S1043" i="6"/>
  <c r="S1044" i="6"/>
  <c r="S1045" i="6"/>
  <c r="S1046" i="6"/>
  <c r="S1047" i="6"/>
  <c r="S1048" i="6"/>
  <c r="S1049" i="6"/>
  <c r="S1050" i="6"/>
  <c r="S1051" i="6"/>
  <c r="S1052" i="6"/>
  <c r="S1053" i="6"/>
  <c r="S1054" i="6"/>
  <c r="S1055" i="6"/>
  <c r="S1056" i="6"/>
  <c r="S1057" i="6"/>
  <c r="S1058" i="6"/>
  <c r="S1059" i="6"/>
  <c r="S1060" i="6"/>
  <c r="S1061" i="6"/>
  <c r="S1062" i="6"/>
  <c r="S1063" i="6"/>
  <c r="S1064" i="6"/>
  <c r="S1065" i="6"/>
  <c r="S1066" i="6"/>
  <c r="S1067" i="6"/>
  <c r="S1068" i="6"/>
  <c r="S1069" i="6"/>
  <c r="S1070" i="6"/>
  <c r="S1071" i="6"/>
  <c r="S1072" i="6"/>
  <c r="S1073" i="6"/>
  <c r="S1074" i="6"/>
  <c r="S1075" i="6"/>
  <c r="S1076" i="6"/>
  <c r="S1077" i="6"/>
  <c r="S1078" i="6"/>
  <c r="S1079" i="6"/>
  <c r="S1080" i="6"/>
  <c r="S1081" i="6"/>
  <c r="S1082" i="6"/>
  <c r="S1083" i="6"/>
  <c r="S1084" i="6"/>
  <c r="S1085" i="6"/>
  <c r="S1086" i="6"/>
  <c r="S1087" i="6"/>
  <c r="S1088" i="6"/>
  <c r="S1089" i="6"/>
  <c r="S1090" i="6"/>
  <c r="S1091" i="6"/>
  <c r="S1092" i="6"/>
  <c r="S1093" i="6"/>
  <c r="S1094" i="6"/>
  <c r="S1095" i="6"/>
  <c r="S1096" i="6"/>
  <c r="S1097" i="6"/>
  <c r="S1098" i="6"/>
  <c r="S1099" i="6"/>
  <c r="S1100" i="6"/>
  <c r="S1101" i="6"/>
  <c r="S1102" i="6"/>
  <c r="S1103" i="6"/>
  <c r="S1104" i="6"/>
  <c r="S1105" i="6"/>
  <c r="S1106" i="6"/>
  <c r="S1107" i="6"/>
  <c r="S1108" i="6"/>
  <c r="S1109" i="6"/>
  <c r="S1110" i="6"/>
  <c r="S1111" i="6"/>
  <c r="S1112" i="6"/>
  <c r="S1113" i="6"/>
  <c r="S1114" i="6"/>
  <c r="S1115" i="6"/>
  <c r="S1116" i="6"/>
  <c r="S1117" i="6"/>
  <c r="S1118" i="6"/>
  <c r="S1119" i="6"/>
  <c r="S1120" i="6"/>
  <c r="S1121" i="6"/>
  <c r="S1122" i="6"/>
  <c r="S1123" i="6"/>
  <c r="S1124" i="6"/>
  <c r="S1125" i="6"/>
  <c r="S1126" i="6"/>
  <c r="S1127" i="6"/>
  <c r="S1128" i="6"/>
  <c r="S1129" i="6"/>
  <c r="S1130" i="6"/>
  <c r="S1131" i="6"/>
  <c r="S1132" i="6"/>
  <c r="S1133" i="6"/>
  <c r="S1134" i="6"/>
  <c r="S1135" i="6"/>
  <c r="S1136" i="6"/>
  <c r="S1137" i="6"/>
  <c r="S1138" i="6"/>
  <c r="S1139" i="6"/>
  <c r="S1140" i="6"/>
  <c r="S1141" i="6"/>
  <c r="S1142" i="6"/>
  <c r="S1143" i="6"/>
  <c r="S1144" i="6"/>
  <c r="S1145" i="6"/>
  <c r="S1146" i="6"/>
  <c r="S1147" i="6"/>
  <c r="S1148" i="6"/>
  <c r="S1149" i="6"/>
  <c r="S1150" i="6"/>
  <c r="S1151" i="6"/>
  <c r="S1152" i="6"/>
  <c r="S1153" i="6"/>
  <c r="S1154" i="6"/>
  <c r="S1155" i="6"/>
  <c r="S1156" i="6"/>
  <c r="S1157" i="6"/>
  <c r="S1158" i="6"/>
  <c r="S1159" i="6"/>
  <c r="S1160" i="6"/>
  <c r="S1161" i="6"/>
  <c r="S1162" i="6"/>
  <c r="S1163" i="6"/>
  <c r="S1164" i="6"/>
  <c r="S1165" i="6"/>
  <c r="S1166" i="6"/>
  <c r="S1167" i="6"/>
  <c r="S1168" i="6"/>
  <c r="S1169" i="6"/>
  <c r="S1170" i="6"/>
  <c r="S1171" i="6"/>
  <c r="S1172" i="6"/>
  <c r="S1173" i="6"/>
  <c r="S1174" i="6"/>
  <c r="S1175" i="6"/>
  <c r="S1176" i="6"/>
  <c r="S1177" i="6"/>
  <c r="S1178" i="6"/>
  <c r="S1179" i="6"/>
  <c r="S1180" i="6"/>
  <c r="S1181" i="6"/>
  <c r="S1183" i="6"/>
  <c r="S1184" i="6"/>
  <c r="S1185" i="6"/>
  <c r="S1187" i="6"/>
  <c r="S1189" i="6"/>
  <c r="S1191" i="6"/>
  <c r="S1193" i="6"/>
  <c r="S1195" i="6"/>
  <c r="S1196" i="6"/>
  <c r="S1197" i="6"/>
  <c r="S1199" i="6"/>
  <c r="S1201" i="6"/>
  <c r="S1203" i="6"/>
  <c r="S1204" i="6"/>
  <c r="S1205" i="6"/>
  <c r="S1207" i="6"/>
  <c r="S1209" i="6"/>
  <c r="S1211" i="6"/>
  <c r="S1212" i="6"/>
  <c r="S1213" i="6"/>
  <c r="S1215" i="6"/>
  <c r="S1217" i="6"/>
  <c r="S1219" i="6"/>
  <c r="S1221" i="6"/>
  <c r="S1223" i="6"/>
  <c r="S1225" i="6"/>
  <c r="S1227" i="6"/>
  <c r="S1228" i="6"/>
  <c r="S1229" i="6"/>
  <c r="S1231" i="6"/>
  <c r="S1232" i="6"/>
  <c r="S1233" i="6"/>
  <c r="S1235" i="6"/>
  <c r="S1236" i="6"/>
  <c r="S1237" i="6"/>
  <c r="S1239" i="6"/>
  <c r="S1241" i="6"/>
  <c r="S1243" i="6"/>
  <c r="S1244" i="6"/>
  <c r="S1245" i="6"/>
  <c r="S1247" i="6"/>
  <c r="S1248" i="6"/>
  <c r="S1249" i="6"/>
  <c r="S1251" i="6"/>
  <c r="S1253" i="6"/>
  <c r="S1255" i="6"/>
  <c r="S1257" i="6"/>
  <c r="S1259" i="6"/>
  <c r="S1260" i="6"/>
  <c r="S1261" i="6"/>
  <c r="S1263" i="6"/>
  <c r="S1265" i="6"/>
  <c r="S1267" i="6"/>
  <c r="S1268" i="6"/>
  <c r="S1269" i="6"/>
  <c r="S1271" i="6"/>
  <c r="S1273" i="6"/>
  <c r="S1275" i="6"/>
  <c r="S1276" i="6"/>
  <c r="S1277" i="6"/>
  <c r="S1279" i="6"/>
  <c r="S1281" i="6"/>
  <c r="S1283" i="6"/>
  <c r="S1285" i="6"/>
  <c r="S1287" i="6"/>
  <c r="S1289" i="6"/>
  <c r="S1291" i="6"/>
  <c r="S1292" i="6"/>
  <c r="S1293" i="6"/>
  <c r="S1295" i="6"/>
  <c r="S1296" i="6"/>
  <c r="S1297" i="6"/>
  <c r="S1299" i="6"/>
  <c r="S1300" i="6"/>
  <c r="S1301" i="6"/>
  <c r="S1303" i="6"/>
  <c r="S1305" i="6"/>
  <c r="S1307" i="6"/>
  <c r="S1308" i="6"/>
  <c r="S1309" i="6"/>
  <c r="S1311" i="6"/>
  <c r="S1312" i="6"/>
  <c r="S1313" i="6"/>
  <c r="S1315" i="6"/>
  <c r="S1317" i="6"/>
  <c r="S1319" i="6"/>
  <c r="S1321" i="6"/>
  <c r="S1323" i="6"/>
  <c r="S1324" i="6"/>
  <c r="S1325" i="6"/>
  <c r="S1327" i="6"/>
  <c r="S1329" i="6"/>
  <c r="S1331" i="6"/>
  <c r="S1332" i="6"/>
  <c r="S1333" i="6"/>
  <c r="S1335" i="6"/>
  <c r="S1337" i="6"/>
  <c r="S1339" i="6"/>
  <c r="S1340" i="6"/>
  <c r="S1341" i="6"/>
  <c r="S1343" i="6"/>
  <c r="S1345" i="6"/>
  <c r="S1347" i="6"/>
  <c r="S1349" i="6"/>
  <c r="S1351" i="6"/>
  <c r="S1353" i="6"/>
  <c r="S1355" i="6"/>
  <c r="S1356" i="6"/>
  <c r="S1357" i="6"/>
  <c r="S1359" i="6"/>
  <c r="S1360" i="6"/>
  <c r="S1361" i="6"/>
  <c r="S1363" i="6"/>
  <c r="S1364" i="6"/>
  <c r="S1365" i="6"/>
  <c r="S1367" i="6"/>
  <c r="S1369" i="6"/>
  <c r="S1371" i="6"/>
  <c r="S1372" i="6"/>
  <c r="S1373" i="6"/>
  <c r="S1375" i="6"/>
  <c r="S1376" i="6"/>
  <c r="S1377" i="6"/>
  <c r="S1379" i="6"/>
  <c r="S1381" i="6"/>
  <c r="S1383" i="6"/>
  <c r="S1385" i="6"/>
  <c r="S1387" i="6"/>
  <c r="S1388" i="6"/>
  <c r="S1389" i="6"/>
  <c r="S1391" i="6"/>
  <c r="S1393" i="6"/>
  <c r="S1395" i="6"/>
  <c r="S1396" i="6"/>
  <c r="S1397" i="6"/>
  <c r="S1399" i="6"/>
  <c r="S1401" i="6"/>
  <c r="S1403" i="6"/>
  <c r="S1404" i="6"/>
  <c r="S1405" i="6"/>
  <c r="S1406" i="6"/>
  <c r="S1407" i="6"/>
  <c r="S1409" i="6"/>
  <c r="S1411" i="6"/>
  <c r="S1412" i="6"/>
  <c r="S1413" i="6"/>
  <c r="S1415" i="6"/>
  <c r="S1417" i="6"/>
  <c r="S1419" i="6"/>
  <c r="S1420" i="6"/>
  <c r="S1421" i="6"/>
  <c r="S1423" i="6"/>
  <c r="S1425" i="6"/>
  <c r="S1427" i="6"/>
  <c r="S1428" i="6"/>
  <c r="S1429" i="6"/>
  <c r="S1430" i="6"/>
  <c r="S1431" i="6"/>
  <c r="S1432" i="6"/>
  <c r="S1433" i="6"/>
  <c r="S1435" i="6"/>
  <c r="S1436" i="6"/>
  <c r="S1437" i="6"/>
  <c r="S1439" i="6"/>
  <c r="S1440" i="6"/>
  <c r="S1441" i="6"/>
  <c r="S1443" i="6"/>
  <c r="S1444" i="6"/>
  <c r="S1445" i="6"/>
  <c r="S1446" i="6"/>
  <c r="S1447" i="6"/>
  <c r="S1448" i="6"/>
  <c r="S1449" i="6"/>
  <c r="S1451" i="6"/>
  <c r="S1453" i="6"/>
  <c r="S1455" i="6"/>
  <c r="S1456" i="6"/>
  <c r="S1457" i="6"/>
  <c r="S1459" i="6"/>
  <c r="S1460" i="6"/>
  <c r="S1461" i="6"/>
  <c r="S1462" i="6"/>
  <c r="S1463" i="6"/>
  <c r="S1464" i="6"/>
  <c r="S1465" i="6"/>
  <c r="S1467" i="6"/>
  <c r="S1468" i="6"/>
  <c r="S1469" i="6"/>
  <c r="S1471" i="6"/>
  <c r="S1472" i="6"/>
  <c r="S1473" i="6"/>
  <c r="S1475" i="6"/>
  <c r="S1476" i="6"/>
  <c r="S1477" i="6"/>
  <c r="S1479" i="6"/>
  <c r="S1480" i="6"/>
  <c r="S1481" i="6"/>
  <c r="S1483" i="6"/>
  <c r="S1485" i="6"/>
  <c r="S1487" i="6"/>
  <c r="S1488" i="6"/>
  <c r="S1489" i="6"/>
  <c r="S1491" i="6"/>
  <c r="S1492" i="6"/>
  <c r="S1493" i="6"/>
  <c r="S1494" i="6"/>
  <c r="S1495" i="6"/>
  <c r="S1496" i="6"/>
  <c r="S1497" i="6"/>
  <c r="S1499" i="6"/>
  <c r="S1500" i="6"/>
  <c r="S1501" i="6"/>
  <c r="S1503" i="6"/>
  <c r="S1505" i="6"/>
  <c r="S1507" i="6"/>
  <c r="S1508" i="6"/>
  <c r="S1509" i="6"/>
  <c r="S1511" i="6"/>
  <c r="S1512" i="6"/>
  <c r="S1513" i="6"/>
  <c r="S1515" i="6"/>
  <c r="S1516" i="6"/>
  <c r="S1517" i="6"/>
  <c r="S1518" i="6"/>
  <c r="S1519" i="6"/>
  <c r="S1521" i="6"/>
  <c r="S1523" i="6"/>
  <c r="S1524" i="6"/>
  <c r="S1525" i="6"/>
  <c r="S1527" i="6"/>
  <c r="S1529" i="6"/>
  <c r="S1531" i="6"/>
  <c r="S1532" i="6"/>
  <c r="S1533" i="6"/>
  <c r="S1534" i="6"/>
  <c r="S1535" i="6"/>
  <c r="S1537" i="6"/>
  <c r="S1539" i="6"/>
  <c r="S1540" i="6"/>
  <c r="S1541" i="6"/>
  <c r="S1542" i="6"/>
  <c r="S1543" i="6"/>
  <c r="S1545" i="6"/>
  <c r="S1547" i="6"/>
  <c r="S1548" i="6"/>
  <c r="S1549" i="6"/>
  <c r="S1551" i="6"/>
  <c r="S1552" i="6"/>
  <c r="S1553" i="6"/>
  <c r="S1555" i="6"/>
  <c r="S1556" i="6"/>
  <c r="S1557" i="6"/>
  <c r="S1559" i="6"/>
  <c r="S1561" i="6"/>
  <c r="S1563" i="6"/>
  <c r="S1564" i="6"/>
  <c r="S1565" i="6"/>
  <c r="S1567" i="6"/>
  <c r="S1568" i="6"/>
  <c r="S1569" i="6"/>
  <c r="S1571" i="6"/>
  <c r="S1573" i="6"/>
  <c r="S1575" i="6"/>
  <c r="S1577" i="6"/>
  <c r="S1579" i="6"/>
  <c r="S1580" i="6"/>
  <c r="S1581" i="6"/>
  <c r="S1583" i="6"/>
  <c r="S1584" i="6"/>
  <c r="S1585" i="6"/>
  <c r="S1587" i="6"/>
  <c r="S1588" i="6"/>
  <c r="S1589" i="6"/>
  <c r="S1591" i="6"/>
  <c r="S1593" i="6"/>
  <c r="S1595" i="6"/>
  <c r="S1596" i="6"/>
  <c r="S1597" i="6"/>
  <c r="S1599" i="6"/>
  <c r="S1601" i="6"/>
  <c r="S1603" i="6"/>
  <c r="S1605" i="6"/>
  <c r="S1607" i="6"/>
  <c r="S1609" i="6"/>
  <c r="S1611" i="6"/>
  <c r="S1612" i="6"/>
  <c r="S1613" i="6"/>
  <c r="S1615" i="6"/>
  <c r="S1616" i="6"/>
  <c r="S1617" i="6"/>
  <c r="S1619" i="6"/>
  <c r="S1620" i="6"/>
  <c r="S1621" i="6"/>
  <c r="S1623" i="6"/>
  <c r="S1625" i="6"/>
  <c r="S1627" i="6"/>
  <c r="S1628" i="6"/>
  <c r="S1629" i="6"/>
  <c r="S1631" i="6"/>
  <c r="S1632" i="6"/>
  <c r="S1633" i="6"/>
  <c r="S1635" i="6"/>
  <c r="S1637" i="6"/>
  <c r="S1639" i="6"/>
  <c r="S1641" i="6"/>
  <c r="S1643" i="6"/>
  <c r="S1644" i="6"/>
  <c r="S1645" i="6"/>
  <c r="S1647" i="6"/>
  <c r="S1648" i="6"/>
  <c r="S1649" i="6"/>
  <c r="S1651" i="6"/>
  <c r="S1652" i="6"/>
  <c r="S1653" i="6"/>
  <c r="S1655" i="6"/>
  <c r="S1657" i="6"/>
  <c r="S1659" i="6"/>
  <c r="S1660" i="6"/>
  <c r="S1661" i="6"/>
  <c r="S1663" i="6"/>
  <c r="S1665" i="6"/>
  <c r="S1667" i="6"/>
  <c r="S1669" i="6"/>
  <c r="S1671" i="6"/>
  <c r="S1673" i="6"/>
  <c r="S1675" i="6"/>
  <c r="S1676" i="6"/>
  <c r="S1677" i="6"/>
  <c r="S1679" i="6"/>
  <c r="S1680" i="6"/>
  <c r="S1681" i="6"/>
  <c r="S1683" i="6"/>
  <c r="S1684" i="6"/>
  <c r="S1685" i="6"/>
  <c r="S1687" i="6"/>
  <c r="S1689" i="6"/>
  <c r="S1691" i="6"/>
  <c r="S1692" i="6"/>
  <c r="S1693" i="6"/>
  <c r="S1695" i="6"/>
  <c r="S1696" i="6"/>
  <c r="S1697" i="6"/>
  <c r="S1699" i="6"/>
  <c r="S1701" i="6"/>
  <c r="S1703" i="6"/>
  <c r="S1705" i="6"/>
  <c r="S1707" i="6"/>
  <c r="S1708" i="6"/>
  <c r="S1709" i="6"/>
  <c r="S1711" i="6"/>
  <c r="S1712" i="6"/>
  <c r="S1713" i="6"/>
  <c r="S1715" i="6"/>
  <c r="S1716" i="6"/>
  <c r="S1717" i="6"/>
  <c r="S1719" i="6"/>
  <c r="S1721" i="6"/>
  <c r="S1723" i="6"/>
  <c r="S1724" i="6"/>
  <c r="S1725" i="6"/>
  <c r="S1727" i="6"/>
  <c r="S1729" i="6"/>
  <c r="S1730" i="6"/>
  <c r="S1731" i="6"/>
  <c r="S1732" i="6"/>
  <c r="S1733" i="6"/>
  <c r="S1734" i="6"/>
  <c r="S1735" i="6"/>
  <c r="S1737" i="6"/>
  <c r="S1738" i="6"/>
  <c r="S1739" i="6"/>
  <c r="S1740" i="6"/>
  <c r="S1741" i="6"/>
  <c r="S1742" i="6"/>
  <c r="S1743" i="6"/>
  <c r="S1744" i="6"/>
  <c r="S1745" i="6"/>
  <c r="S1746" i="6"/>
  <c r="S1747" i="6"/>
  <c r="S1748" i="6"/>
  <c r="S1749" i="6"/>
  <c r="S1750" i="6"/>
  <c r="S1751" i="6"/>
  <c r="S1753" i="6"/>
  <c r="S1754" i="6"/>
  <c r="S1755" i="6"/>
  <c r="S1756" i="6"/>
  <c r="S1757" i="6"/>
  <c r="S1758" i="6"/>
  <c r="S1759" i="6"/>
  <c r="S1760" i="6"/>
  <c r="S1761" i="6"/>
  <c r="S1762" i="6"/>
  <c r="S1763" i="6"/>
  <c r="S1764" i="6"/>
  <c r="S1765" i="6"/>
  <c r="S1766" i="6"/>
  <c r="S1767" i="6"/>
  <c r="S1769" i="6"/>
  <c r="S1770" i="6"/>
  <c r="S1771" i="6"/>
  <c r="S1772" i="6"/>
  <c r="S1773" i="6"/>
  <c r="S1774" i="6"/>
  <c r="S1775" i="6"/>
  <c r="S1776" i="6"/>
  <c r="S1777" i="6"/>
  <c r="S1778" i="6"/>
  <c r="S1779" i="6"/>
  <c r="S1780" i="6"/>
  <c r="S1781" i="6"/>
  <c r="S1782" i="6"/>
  <c r="S1783" i="6"/>
  <c r="S1785" i="6"/>
  <c r="S1786" i="6"/>
  <c r="S1787" i="6"/>
  <c r="S1788" i="6"/>
  <c r="S1789" i="6"/>
  <c r="S1790" i="6"/>
  <c r="S1791" i="6"/>
  <c r="S1793" i="6"/>
  <c r="S1794" i="6"/>
  <c r="S1795" i="6"/>
  <c r="S1796" i="6"/>
  <c r="S1797" i="6"/>
  <c r="S1798" i="6"/>
  <c r="S1799" i="6"/>
  <c r="S1801" i="6"/>
  <c r="S1802" i="6"/>
  <c r="S1803" i="6"/>
  <c r="S1804" i="6"/>
  <c r="S1805" i="6"/>
  <c r="S1806" i="6"/>
  <c r="S1807" i="6"/>
  <c r="S1808" i="6"/>
  <c r="S1809" i="6"/>
  <c r="S1810" i="6"/>
  <c r="S1811" i="6"/>
  <c r="S1812" i="6"/>
  <c r="S1813" i="6"/>
  <c r="S1814" i="6"/>
  <c r="S1815" i="6"/>
  <c r="S1817" i="6"/>
  <c r="S1818" i="6"/>
  <c r="S1819" i="6"/>
  <c r="S1820" i="6"/>
  <c r="S1821" i="6"/>
  <c r="S1822" i="6"/>
  <c r="S1823" i="6"/>
  <c r="S1824" i="6"/>
  <c r="S1825" i="6"/>
  <c r="S1826" i="6"/>
  <c r="S1827" i="6"/>
  <c r="S1828" i="6"/>
  <c r="S1829" i="6"/>
  <c r="S1830" i="6"/>
  <c r="S1831" i="6"/>
  <c r="S1833" i="6"/>
  <c r="S1834" i="6"/>
  <c r="S1835" i="6"/>
  <c r="S1836" i="6"/>
  <c r="S1837" i="6"/>
  <c r="S1838" i="6"/>
  <c r="S1839" i="6"/>
  <c r="S1841" i="6"/>
  <c r="S1842" i="6"/>
  <c r="S1843" i="6"/>
  <c r="S1844" i="6"/>
  <c r="S1845" i="6"/>
  <c r="S1846" i="6"/>
  <c r="S1847" i="6"/>
  <c r="S1848" i="6"/>
  <c r="S1849" i="6"/>
  <c r="S1850" i="6"/>
  <c r="S1851" i="6"/>
  <c r="S1853" i="6"/>
  <c r="S1854" i="6"/>
  <c r="S1855" i="6"/>
  <c r="S1856" i="6"/>
  <c r="S1857" i="6"/>
  <c r="S1858" i="6"/>
  <c r="S1859" i="6"/>
  <c r="S1860" i="6"/>
  <c r="S1861" i="6"/>
  <c r="S1862" i="6"/>
  <c r="S1863" i="6"/>
  <c r="S1864" i="6"/>
  <c r="S1865" i="6"/>
  <c r="S1866" i="6"/>
  <c r="S1867" i="6"/>
  <c r="S1868" i="6"/>
  <c r="S1869" i="6"/>
  <c r="S1870" i="6"/>
  <c r="S1871" i="6"/>
  <c r="S1872" i="6"/>
  <c r="S1873" i="6"/>
  <c r="S1874" i="6"/>
  <c r="S1875" i="6"/>
  <c r="S1876" i="6"/>
  <c r="S1877" i="6"/>
  <c r="S1878" i="6"/>
  <c r="S1879" i="6"/>
  <c r="S1880" i="6"/>
  <c r="S1881" i="6"/>
  <c r="S1882" i="6"/>
  <c r="S1883" i="6"/>
  <c r="S1884" i="6"/>
  <c r="S1885" i="6"/>
  <c r="S1886" i="6"/>
  <c r="S1887" i="6"/>
  <c r="S1888" i="6"/>
  <c r="S1889" i="6"/>
  <c r="S1890" i="6"/>
  <c r="S1891" i="6"/>
  <c r="S1892" i="6"/>
  <c r="S1893" i="6"/>
  <c r="S1894" i="6"/>
  <c r="S1895" i="6"/>
  <c r="S1896" i="6"/>
  <c r="S1897" i="6"/>
  <c r="S1898" i="6"/>
  <c r="S1899" i="6"/>
  <c r="S1901" i="6"/>
  <c r="S1902" i="6"/>
  <c r="S1903" i="6"/>
  <c r="S1904" i="6"/>
  <c r="S1905" i="6"/>
  <c r="S1906" i="6"/>
  <c r="S1907" i="6"/>
  <c r="S1908" i="6"/>
  <c r="S1909" i="6"/>
  <c r="S1910" i="6"/>
  <c r="S1911" i="6"/>
  <c r="S1912" i="6"/>
  <c r="S1913" i="6"/>
  <c r="S1914" i="6"/>
  <c r="S1915" i="6"/>
  <c r="S1917" i="6"/>
  <c r="S1918" i="6"/>
  <c r="S1919" i="6"/>
  <c r="S1920" i="6"/>
  <c r="S1921" i="6"/>
  <c r="S1922" i="6"/>
  <c r="S1923" i="6"/>
  <c r="S1924" i="6"/>
  <c r="S1925" i="6"/>
  <c r="S1926" i="6"/>
  <c r="S1927" i="6"/>
  <c r="S1928" i="6"/>
  <c r="S1929" i="6"/>
  <c r="S1930" i="6"/>
  <c r="S1931" i="6"/>
  <c r="S1932" i="6"/>
  <c r="S1933" i="6"/>
  <c r="S1934" i="6"/>
  <c r="S1935" i="6"/>
  <c r="S1936" i="6"/>
  <c r="S1937" i="6"/>
  <c r="S1938" i="6"/>
  <c r="S1939" i="6"/>
  <c r="S1940" i="6"/>
  <c r="S1941" i="6"/>
  <c r="S1942" i="6"/>
  <c r="S1943" i="6"/>
  <c r="S1945" i="6"/>
  <c r="S1946" i="6"/>
  <c r="S1947" i="6"/>
  <c r="S1949" i="6"/>
  <c r="S1950" i="6"/>
  <c r="S1951" i="6"/>
  <c r="S1953" i="6"/>
  <c r="S1954" i="6"/>
  <c r="S1955" i="6"/>
  <c r="S1957" i="6"/>
  <c r="S1958" i="6"/>
  <c r="S1959" i="6"/>
  <c r="S1961" i="6"/>
  <c r="S1962" i="6"/>
  <c r="S1963" i="6"/>
  <c r="S1965" i="6"/>
  <c r="S1966" i="6"/>
  <c r="S1967" i="6"/>
  <c r="S1969" i="6"/>
  <c r="S1970" i="6"/>
  <c r="S1971" i="6"/>
  <c r="S1973" i="6"/>
  <c r="S1974" i="6"/>
  <c r="S1975" i="6"/>
  <c r="S1977" i="6"/>
  <c r="S1978" i="6"/>
  <c r="S1979" i="6"/>
  <c r="S1981" i="6"/>
  <c r="S1982" i="6"/>
  <c r="S1983" i="6"/>
  <c r="S1985" i="6"/>
  <c r="S1986" i="6"/>
  <c r="S1987" i="6"/>
  <c r="S1989" i="6"/>
  <c r="S1990" i="6"/>
  <c r="S1991" i="6"/>
  <c r="S1993" i="6"/>
  <c r="S1994" i="6"/>
  <c r="S1995" i="6"/>
  <c r="S1997" i="6"/>
  <c r="S1998" i="6"/>
  <c r="S1999" i="6"/>
  <c r="S2001" i="6"/>
  <c r="S2002" i="6"/>
  <c r="S2003" i="6"/>
  <c r="S2005" i="6"/>
  <c r="S2006" i="6"/>
  <c r="S2007" i="6"/>
  <c r="S2009" i="6"/>
  <c r="S2010" i="6"/>
  <c r="S2011" i="6"/>
  <c r="S2013" i="6"/>
  <c r="S2014" i="6"/>
  <c r="S2015" i="6"/>
  <c r="S2017" i="6"/>
  <c r="S2018" i="6"/>
  <c r="S2019" i="6"/>
  <c r="S2021" i="6"/>
  <c r="S2022" i="6"/>
  <c r="S2023" i="6"/>
  <c r="S2025" i="6"/>
  <c r="S2026" i="6"/>
  <c r="S2027" i="6"/>
  <c r="S2029" i="6"/>
  <c r="S2030" i="6"/>
  <c r="S2031" i="6"/>
  <c r="S2033" i="6"/>
  <c r="S2034" i="6"/>
  <c r="S2035" i="6"/>
  <c r="S2037" i="6"/>
  <c r="S2038" i="6"/>
  <c r="S2039" i="6"/>
  <c r="S2041" i="6"/>
  <c r="S2042" i="6"/>
  <c r="S2043" i="6"/>
  <c r="S2045" i="6"/>
  <c r="S2046" i="6"/>
  <c r="S2047" i="6"/>
  <c r="S2049" i="6"/>
  <c r="S2050" i="6"/>
  <c r="S2051" i="6"/>
  <c r="S2054" i="6"/>
  <c r="S2055" i="6"/>
  <c r="S2058" i="6"/>
  <c r="S2059" i="6"/>
  <c r="S2062" i="6"/>
  <c r="S2063" i="6"/>
  <c r="S2067" i="6"/>
  <c r="S2068" i="6"/>
  <c r="S2071" i="6"/>
  <c r="S2072" i="6"/>
  <c r="S2073" i="6"/>
  <c r="S2077" i="6"/>
  <c r="S2079" i="6"/>
  <c r="S2083" i="6"/>
  <c r="S2084" i="6"/>
  <c r="S2087" i="6"/>
  <c r="S2088" i="6"/>
  <c r="S2089" i="6"/>
  <c r="S2093" i="6"/>
  <c r="S2095" i="6"/>
  <c r="S2099" i="6"/>
  <c r="S2100" i="6"/>
  <c r="S2103" i="6"/>
  <c r="S2104" i="6"/>
  <c r="S2105" i="6"/>
  <c r="S2109" i="6"/>
  <c r="S2111" i="6"/>
  <c r="S2115" i="6"/>
  <c r="S2116" i="6"/>
  <c r="S2119" i="6"/>
  <c r="S2120" i="6"/>
  <c r="S2121" i="6"/>
  <c r="S2127" i="6"/>
  <c r="S2131" i="6"/>
  <c r="S2132" i="6"/>
  <c r="S2135" i="6"/>
  <c r="S2136" i="6"/>
  <c r="S2137" i="6"/>
  <c r="S2143" i="6"/>
  <c r="S2147" i="6"/>
  <c r="S2148" i="6"/>
  <c r="S2151" i="6"/>
  <c r="S2152" i="6"/>
  <c r="S2153" i="6"/>
  <c r="S2159" i="6"/>
  <c r="S2163" i="6"/>
  <c r="S2164" i="6"/>
  <c r="S2167" i="6"/>
  <c r="K14" i="10"/>
  <c r="H18" i="10"/>
  <c r="H16" i="10"/>
  <c r="H14" i="10"/>
  <c r="E18" i="10"/>
  <c r="E16" i="10"/>
  <c r="E14" i="10"/>
  <c r="K35" i="12" l="1"/>
  <c r="S1504" i="6"/>
  <c r="O48" i="12"/>
  <c r="S2044" i="6"/>
  <c r="O50" i="12" s="1"/>
  <c r="K49" i="12"/>
  <c r="M49" i="12"/>
  <c r="M36" i="12"/>
  <c r="G49" i="13"/>
  <c r="I49" i="12"/>
  <c r="I36" i="12"/>
  <c r="E49" i="13"/>
  <c r="E36" i="13"/>
  <c r="L23" i="12"/>
  <c r="L10" i="12"/>
  <c r="K23" i="12"/>
  <c r="K10" i="12"/>
  <c r="J23" i="12"/>
  <c r="J10" i="12"/>
  <c r="S1784" i="6"/>
  <c r="S1720" i="6"/>
  <c r="S1656" i="6"/>
  <c r="S1592" i="6"/>
  <c r="L35" i="12"/>
  <c r="S1536" i="6"/>
  <c r="S1470" i="6"/>
  <c r="S1400" i="6"/>
  <c r="S1336" i="6"/>
  <c r="N22" i="12"/>
  <c r="N9" i="12"/>
  <c r="S1272" i="6"/>
  <c r="S1208" i="6"/>
  <c r="G35" i="12"/>
  <c r="S668" i="6"/>
  <c r="I35" i="12"/>
  <c r="S636" i="6"/>
  <c r="S604" i="6"/>
  <c r="H48" i="13"/>
  <c r="O8" i="12"/>
  <c r="O21" i="12"/>
  <c r="G50" i="13"/>
  <c r="D37" i="12"/>
  <c r="D24" i="12"/>
  <c r="D11" i="12"/>
  <c r="L49" i="12"/>
  <c r="K36" i="12"/>
  <c r="J49" i="12"/>
  <c r="H49" i="12"/>
  <c r="H36" i="12"/>
  <c r="G49" i="12"/>
  <c r="F49" i="12"/>
  <c r="I36" i="13"/>
  <c r="G36" i="13"/>
  <c r="F36" i="12"/>
  <c r="H49" i="13"/>
  <c r="H36" i="13"/>
  <c r="F36" i="13"/>
  <c r="G23" i="12"/>
  <c r="G10" i="12"/>
  <c r="I23" i="13"/>
  <c r="I10" i="13"/>
  <c r="E23" i="13"/>
  <c r="E10" i="13"/>
  <c r="O22" i="12"/>
  <c r="O9" i="12"/>
  <c r="S1832" i="6"/>
  <c r="M50" i="12" s="1"/>
  <c r="S1768" i="6"/>
  <c r="M48" i="12"/>
  <c r="S1704" i="6"/>
  <c r="S1640" i="6"/>
  <c r="L48" i="12"/>
  <c r="S1576" i="6"/>
  <c r="S1528" i="6"/>
  <c r="S1510" i="6"/>
  <c r="S1454" i="6"/>
  <c r="S1424" i="6"/>
  <c r="S1384" i="6"/>
  <c r="S1320" i="6"/>
  <c r="N37" i="12" s="1"/>
  <c r="J35" i="12"/>
  <c r="S1256" i="6"/>
  <c r="S1192" i="6"/>
  <c r="G48" i="13"/>
  <c r="I48" i="12"/>
  <c r="S660" i="6"/>
  <c r="S628" i="6"/>
  <c r="D24" i="13" s="1"/>
  <c r="D7" i="16" s="1"/>
  <c r="D35" i="12"/>
  <c r="G35" i="13"/>
  <c r="G50" i="12"/>
  <c r="O23" i="12"/>
  <c r="O10" i="12"/>
  <c r="L36" i="12"/>
  <c r="N36" i="12"/>
  <c r="N23" i="12"/>
  <c r="N10" i="12"/>
  <c r="D49" i="12"/>
  <c r="M10" i="12"/>
  <c r="M23" i="12"/>
  <c r="F49" i="13"/>
  <c r="I10" i="12"/>
  <c r="I23" i="12"/>
  <c r="D49" i="13"/>
  <c r="E49" i="12"/>
  <c r="D36" i="13"/>
  <c r="E36" i="12"/>
  <c r="E10" i="12"/>
  <c r="E23" i="12"/>
  <c r="O35" i="12"/>
  <c r="S1816" i="6"/>
  <c r="S1752" i="6"/>
  <c r="M37" i="12" s="1"/>
  <c r="M35" i="12"/>
  <c r="S1688" i="6"/>
  <c r="S1624" i="6"/>
  <c r="S1560" i="6"/>
  <c r="S1520" i="6"/>
  <c r="S1502" i="6"/>
  <c r="S1438" i="6"/>
  <c r="S1416" i="6"/>
  <c r="J48" i="12"/>
  <c r="S1368" i="6"/>
  <c r="N48" i="12"/>
  <c r="N35" i="12"/>
  <c r="S1304" i="6"/>
  <c r="S1240" i="6"/>
  <c r="H48" i="12"/>
  <c r="H35" i="12"/>
  <c r="G48" i="12"/>
  <c r="S684" i="6"/>
  <c r="K24" i="12" s="1"/>
  <c r="K7" i="15" s="1"/>
  <c r="S652" i="6"/>
  <c r="H11" i="13" s="1"/>
  <c r="S620" i="6"/>
  <c r="F35" i="12"/>
  <c r="F35" i="13"/>
  <c r="O24" i="12"/>
  <c r="O11" i="12"/>
  <c r="I50" i="12"/>
  <c r="F11" i="12"/>
  <c r="F24" i="12"/>
  <c r="O37" i="12"/>
  <c r="O49" i="12"/>
  <c r="K50" i="12"/>
  <c r="F50" i="12"/>
  <c r="F37" i="12"/>
  <c r="G24" i="12"/>
  <c r="G11" i="12"/>
  <c r="G37" i="12"/>
  <c r="D50" i="12"/>
  <c r="E50" i="12"/>
  <c r="E37" i="12"/>
  <c r="E24" i="12"/>
  <c r="E11" i="12"/>
  <c r="O36" i="12"/>
  <c r="N49" i="12"/>
  <c r="J36" i="12"/>
  <c r="G36" i="12"/>
  <c r="D36" i="12"/>
  <c r="I49" i="13"/>
  <c r="H23" i="12"/>
  <c r="H10" i="12"/>
  <c r="H23" i="13"/>
  <c r="H10" i="13"/>
  <c r="G10" i="13"/>
  <c r="G23" i="13"/>
  <c r="F23" i="12"/>
  <c r="F10" i="13"/>
  <c r="F10" i="12"/>
  <c r="F23" i="13"/>
  <c r="D23" i="13"/>
  <c r="D23" i="12"/>
  <c r="D10" i="13"/>
  <c r="D10" i="12"/>
  <c r="K48" i="12"/>
  <c r="S1800" i="6"/>
  <c r="S1736" i="6"/>
  <c r="M24" i="12" s="1"/>
  <c r="M7" i="15" s="1"/>
  <c r="S1672" i="6"/>
  <c r="S1608" i="6"/>
  <c r="L37" i="12" s="1"/>
  <c r="S1544" i="6"/>
  <c r="S1486" i="6"/>
  <c r="S1408" i="6"/>
  <c r="S1352" i="6"/>
  <c r="N24" i="12" s="1"/>
  <c r="N7" i="15" s="1"/>
  <c r="S1288" i="6"/>
  <c r="S1224" i="6"/>
  <c r="S676" i="6"/>
  <c r="I37" i="12" s="1"/>
  <c r="S644" i="6"/>
  <c r="I24" i="13" s="1"/>
  <c r="I7" i="16" s="1"/>
  <c r="S612" i="6"/>
  <c r="G24" i="13" s="1"/>
  <c r="G7" i="16" s="1"/>
  <c r="D48" i="12"/>
  <c r="E35" i="13"/>
  <c r="I35" i="13"/>
  <c r="E48" i="13"/>
  <c r="L9" i="12"/>
  <c r="L22" i="12"/>
  <c r="F48" i="13"/>
  <c r="K22" i="12"/>
  <c r="K9" i="12"/>
  <c r="D35" i="13"/>
  <c r="E35" i="12"/>
  <c r="D9" i="12"/>
  <c r="D9" i="13"/>
  <c r="D22" i="13"/>
  <c r="D22" i="12"/>
  <c r="O47" i="12"/>
  <c r="H47" i="12"/>
  <c r="D47" i="12"/>
  <c r="F47" i="12"/>
  <c r="M21" i="12"/>
  <c r="H47" i="13"/>
  <c r="F34" i="13"/>
  <c r="I21" i="12"/>
  <c r="D34" i="13"/>
  <c r="E21" i="13"/>
  <c r="J22" i="12"/>
  <c r="J9" i="12"/>
  <c r="D48" i="13"/>
  <c r="E48" i="12"/>
  <c r="E9" i="13"/>
  <c r="E22" i="13"/>
  <c r="O34" i="12"/>
  <c r="K47" i="12"/>
  <c r="M34" i="12"/>
  <c r="L47" i="12"/>
  <c r="K34" i="12"/>
  <c r="N47" i="12"/>
  <c r="N34" i="12"/>
  <c r="H34" i="12"/>
  <c r="G47" i="12"/>
  <c r="G34" i="12"/>
  <c r="I47" i="13"/>
  <c r="I34" i="13"/>
  <c r="E47" i="13"/>
  <c r="L21" i="12"/>
  <c r="E34" i="12"/>
  <c r="G21" i="12"/>
  <c r="F8" i="12"/>
  <c r="H21" i="13"/>
  <c r="E21" i="12"/>
  <c r="I48" i="13"/>
  <c r="M22" i="12"/>
  <c r="M9" i="12"/>
  <c r="I22" i="12"/>
  <c r="I9" i="12"/>
  <c r="M47" i="12"/>
  <c r="J47" i="12"/>
  <c r="N21" i="12"/>
  <c r="N8" i="12"/>
  <c r="G47" i="13"/>
  <c r="I34" i="12"/>
  <c r="D34" i="12"/>
  <c r="G34" i="13"/>
  <c r="F34" i="12"/>
  <c r="K8" i="12"/>
  <c r="D47" i="13"/>
  <c r="G8" i="13"/>
  <c r="F8" i="13"/>
  <c r="D21" i="12"/>
  <c r="F48" i="12"/>
  <c r="H35" i="13"/>
  <c r="H9" i="12"/>
  <c r="H22" i="12"/>
  <c r="G22" i="12"/>
  <c r="G9" i="12"/>
  <c r="I9" i="13"/>
  <c r="I22" i="13"/>
  <c r="H9" i="13"/>
  <c r="H22" i="13"/>
  <c r="G22" i="13"/>
  <c r="G9" i="13"/>
  <c r="F22" i="13"/>
  <c r="F22" i="12"/>
  <c r="F9" i="12"/>
  <c r="F9" i="13"/>
  <c r="E22" i="12"/>
  <c r="E9" i="12"/>
  <c r="L34" i="12"/>
  <c r="J34" i="12"/>
  <c r="I47" i="12"/>
  <c r="K21" i="12"/>
  <c r="E34" i="13"/>
  <c r="H34" i="13"/>
  <c r="F47" i="13"/>
  <c r="J21" i="12"/>
  <c r="H21" i="12"/>
  <c r="G8" i="12"/>
  <c r="I21" i="13"/>
  <c r="J8" i="12"/>
  <c r="E47" i="12"/>
  <c r="D8" i="13"/>
  <c r="H8" i="13"/>
  <c r="F21" i="13"/>
  <c r="M8" i="12"/>
  <c r="I8" i="12"/>
  <c r="E8" i="12"/>
  <c r="F21" i="12"/>
  <c r="E8" i="13"/>
  <c r="I8" i="13"/>
  <c r="G21" i="13"/>
  <c r="D8" i="12"/>
  <c r="L8" i="12"/>
  <c r="H8" i="12"/>
  <c r="D21" i="13"/>
  <c r="G3" i="15"/>
  <c r="K3" i="15"/>
  <c r="O3" i="15"/>
  <c r="E3" i="15"/>
  <c r="M3" i="15"/>
  <c r="J3" i="15"/>
  <c r="H3" i="15"/>
  <c r="L3" i="15"/>
  <c r="D3" i="15"/>
  <c r="I3" i="15"/>
  <c r="F3" i="15"/>
  <c r="N3" i="15"/>
  <c r="G7" i="15"/>
  <c r="O7" i="15"/>
  <c r="F7" i="15"/>
  <c r="D7" i="15"/>
  <c r="E7" i="15"/>
  <c r="G11" i="15"/>
  <c r="K11" i="15"/>
  <c r="O11" i="15"/>
  <c r="I11" i="15"/>
  <c r="M11" i="15"/>
  <c r="J11" i="15"/>
  <c r="H11" i="15"/>
  <c r="L11" i="15"/>
  <c r="D11" i="15"/>
  <c r="E11" i="15"/>
  <c r="F11" i="15"/>
  <c r="N11" i="15"/>
  <c r="E3" i="16"/>
  <c r="I3" i="16"/>
  <c r="G3" i="16"/>
  <c r="H3" i="16"/>
  <c r="F3" i="16"/>
  <c r="D3" i="16"/>
  <c r="E11" i="16"/>
  <c r="I11" i="16"/>
  <c r="G11" i="16"/>
  <c r="F11" i="16"/>
  <c r="D11" i="16"/>
  <c r="H11" i="16"/>
  <c r="G40" i="13"/>
  <c r="F13" i="13"/>
  <c r="D39" i="13"/>
  <c r="H39" i="13"/>
  <c r="F12" i="13"/>
  <c r="E25" i="13"/>
  <c r="I25" i="13"/>
  <c r="G53" i="13"/>
  <c r="E46" i="13"/>
  <c r="I46" i="13"/>
  <c r="I7" i="13"/>
  <c r="F26" i="13"/>
  <c r="G13" i="13"/>
  <c r="E7" i="13"/>
  <c r="E20" i="13"/>
  <c r="I20" i="13"/>
  <c r="F38" i="13"/>
  <c r="D33" i="13"/>
  <c r="H33" i="13"/>
  <c r="E39" i="13"/>
  <c r="I39" i="13"/>
  <c r="G33" i="13"/>
  <c r="E51" i="13"/>
  <c r="I51" i="13"/>
  <c r="F14" i="13"/>
  <c r="F53" i="13"/>
  <c r="D46" i="13"/>
  <c r="H46" i="13"/>
  <c r="D12" i="13"/>
  <c r="H12" i="13"/>
  <c r="F7" i="13"/>
  <c r="G25" i="13"/>
  <c r="E33" i="13"/>
  <c r="I33" i="13"/>
  <c r="E14" i="13"/>
  <c r="I14" i="13"/>
  <c r="G7" i="13"/>
  <c r="D20" i="13"/>
  <c r="H20" i="13"/>
  <c r="F20" i="13"/>
  <c r="D40" i="13"/>
  <c r="H40" i="13"/>
  <c r="D52" i="13"/>
  <c r="H52" i="13"/>
  <c r="F46" i="13"/>
  <c r="E12" i="13"/>
  <c r="I12" i="13"/>
  <c r="D13" i="13"/>
  <c r="H13" i="13"/>
  <c r="G14" i="13"/>
  <c r="D25" i="13"/>
  <c r="H25" i="13"/>
  <c r="G26" i="13"/>
  <c r="F27" i="13"/>
  <c r="G38" i="13"/>
  <c r="F39" i="13"/>
  <c r="E40" i="13"/>
  <c r="I40" i="13"/>
  <c r="G46" i="13"/>
  <c r="F51" i="13"/>
  <c r="E52" i="13"/>
  <c r="I52" i="13"/>
  <c r="D53" i="13"/>
  <c r="H53" i="13"/>
  <c r="E13" i="13"/>
  <c r="I13" i="13"/>
  <c r="D14" i="13"/>
  <c r="H14" i="13"/>
  <c r="D26" i="13"/>
  <c r="H26" i="13"/>
  <c r="G27" i="13"/>
  <c r="D38" i="13"/>
  <c r="H38" i="13"/>
  <c r="G39" i="13"/>
  <c r="F40" i="13"/>
  <c r="G51" i="13"/>
  <c r="F52" i="13"/>
  <c r="E53" i="13"/>
  <c r="I53" i="13"/>
  <c r="D7" i="13"/>
  <c r="H7" i="13"/>
  <c r="G12" i="13"/>
  <c r="G20" i="13"/>
  <c r="F25" i="13"/>
  <c r="D27" i="13"/>
  <c r="H27" i="13"/>
  <c r="F33" i="13"/>
  <c r="E38" i="13"/>
  <c r="I38" i="13"/>
  <c r="D51" i="13"/>
  <c r="H51" i="13"/>
  <c r="G52" i="13"/>
  <c r="D51" i="12"/>
  <c r="H51" i="12"/>
  <c r="L51" i="12"/>
  <c r="D52" i="12"/>
  <c r="H52" i="12"/>
  <c r="L52" i="12"/>
  <c r="E51" i="12"/>
  <c r="I51" i="12"/>
  <c r="M51" i="12"/>
  <c r="E52" i="12"/>
  <c r="I52" i="12"/>
  <c r="M52" i="12"/>
  <c r="F51" i="12"/>
  <c r="J51" i="12"/>
  <c r="N51" i="12"/>
  <c r="F52" i="12"/>
  <c r="J52" i="12"/>
  <c r="N52" i="12"/>
  <c r="G51" i="12"/>
  <c r="K51" i="12"/>
  <c r="O51" i="12"/>
  <c r="G52" i="12"/>
  <c r="K52" i="12"/>
  <c r="O52" i="12"/>
  <c r="D38" i="12"/>
  <c r="H38" i="12"/>
  <c r="L38" i="12"/>
  <c r="D39" i="12"/>
  <c r="H39" i="12"/>
  <c r="L39" i="12"/>
  <c r="E38" i="12"/>
  <c r="I38" i="12"/>
  <c r="M38" i="12"/>
  <c r="E39" i="12"/>
  <c r="I39" i="12"/>
  <c r="M39" i="12"/>
  <c r="F38" i="12"/>
  <c r="J38" i="12"/>
  <c r="N38" i="12"/>
  <c r="F39" i="12"/>
  <c r="J39" i="12"/>
  <c r="N39" i="12"/>
  <c r="G38" i="12"/>
  <c r="K38" i="12"/>
  <c r="O38" i="12"/>
  <c r="G39" i="12"/>
  <c r="K39" i="12"/>
  <c r="O39" i="12"/>
  <c r="L27" i="12"/>
  <c r="H27" i="12"/>
  <c r="L20" i="12"/>
  <c r="H20" i="12"/>
  <c r="D27" i="12"/>
  <c r="D25" i="12"/>
  <c r="H25" i="12"/>
  <c r="L25" i="12"/>
  <c r="D26" i="12"/>
  <c r="H26" i="12"/>
  <c r="L26" i="12"/>
  <c r="E25" i="12"/>
  <c r="I25" i="12"/>
  <c r="M25" i="12"/>
  <c r="E26" i="12"/>
  <c r="I26" i="12"/>
  <c r="M26" i="12"/>
  <c r="F25" i="12"/>
  <c r="J25" i="12"/>
  <c r="N25" i="12"/>
  <c r="F26" i="12"/>
  <c r="J26" i="12"/>
  <c r="N26" i="12"/>
  <c r="G25" i="12"/>
  <c r="K25" i="12"/>
  <c r="O25" i="12"/>
  <c r="G26" i="12"/>
  <c r="K26" i="12"/>
  <c r="O26" i="12"/>
  <c r="S1718" i="6"/>
  <c r="S1714" i="6"/>
  <c r="S1700" i="6"/>
  <c r="S1686" i="6"/>
  <c r="S1682" i="6"/>
  <c r="S1668" i="6"/>
  <c r="S1654" i="6"/>
  <c r="S1650" i="6"/>
  <c r="S1636" i="6"/>
  <c r="S1622" i="6"/>
  <c r="S1618" i="6"/>
  <c r="S1604" i="6"/>
  <c r="S1590" i="6"/>
  <c r="S1586" i="6"/>
  <c r="S1572" i="6"/>
  <c r="S1558" i="6"/>
  <c r="S1554" i="6"/>
  <c r="S1498" i="6"/>
  <c r="S1484" i="6"/>
  <c r="S1466" i="6"/>
  <c r="S1452" i="6"/>
  <c r="S1434" i="6"/>
  <c r="S1398" i="6"/>
  <c r="S1394" i="6"/>
  <c r="S1380" i="6"/>
  <c r="S1366" i="6"/>
  <c r="F37" i="13" s="1"/>
  <c r="S1362" i="6"/>
  <c r="S1348" i="6"/>
  <c r="S1334" i="6"/>
  <c r="N50" i="12" s="1"/>
  <c r="S1330" i="6"/>
  <c r="S1316" i="6"/>
  <c r="S1302" i="6"/>
  <c r="S1298" i="6"/>
  <c r="S1284" i="6"/>
  <c r="S1270" i="6"/>
  <c r="S1266" i="6"/>
  <c r="S1252" i="6"/>
  <c r="S1238" i="6"/>
  <c r="S1234" i="6"/>
  <c r="F11" i="13" s="1"/>
  <c r="S1220" i="6"/>
  <c r="E37" i="13" s="1"/>
  <c r="S1206" i="6"/>
  <c r="S1202" i="6"/>
  <c r="H50" i="13" s="1"/>
  <c r="S1188" i="6"/>
  <c r="S1710" i="6"/>
  <c r="S1706" i="6"/>
  <c r="S1678" i="6"/>
  <c r="S1674" i="6"/>
  <c r="S1646" i="6"/>
  <c r="S1642" i="6"/>
  <c r="S1614" i="6"/>
  <c r="S1610" i="6"/>
  <c r="G37" i="13" s="1"/>
  <c r="S1582" i="6"/>
  <c r="S1578" i="6"/>
  <c r="S1550" i="6"/>
  <c r="S1546" i="6"/>
  <c r="S1530" i="6"/>
  <c r="S1514" i="6"/>
  <c r="S1490" i="6"/>
  <c r="S1458" i="6"/>
  <c r="S1426" i="6"/>
  <c r="S1410" i="6"/>
  <c r="S1390" i="6"/>
  <c r="S1386" i="6"/>
  <c r="S1358" i="6"/>
  <c r="S1354" i="6"/>
  <c r="S1326" i="6"/>
  <c r="S1322" i="6"/>
  <c r="N11" i="12" s="1"/>
  <c r="S1294" i="6"/>
  <c r="S1290" i="6"/>
  <c r="S1262" i="6"/>
  <c r="I37" i="13" s="1"/>
  <c r="S1258" i="6"/>
  <c r="S1230" i="6"/>
  <c r="S1226" i="6"/>
  <c r="S1198" i="6"/>
  <c r="S1194" i="6"/>
  <c r="S1702" i="6"/>
  <c r="S1698" i="6"/>
  <c r="S1670" i="6"/>
  <c r="S1666" i="6"/>
  <c r="S1638" i="6"/>
  <c r="S1634" i="6"/>
  <c r="L50" i="12" s="1"/>
  <c r="S1606" i="6"/>
  <c r="S1602" i="6"/>
  <c r="S1574" i="6"/>
  <c r="S1570" i="6"/>
  <c r="S1506" i="6"/>
  <c r="S1482" i="6"/>
  <c r="S1450" i="6"/>
  <c r="S1382" i="6"/>
  <c r="S1378" i="6"/>
  <c r="S1350" i="6"/>
  <c r="S1346" i="6"/>
  <c r="S1318" i="6"/>
  <c r="S1314" i="6"/>
  <c r="S1286" i="6"/>
  <c r="S1282" i="6"/>
  <c r="J37" i="12" s="1"/>
  <c r="S1254" i="6"/>
  <c r="S1250" i="6"/>
  <c r="J11" i="12" s="1"/>
  <c r="S1222" i="6"/>
  <c r="S1218" i="6"/>
  <c r="S1190" i="6"/>
  <c r="S1186" i="6"/>
  <c r="H37" i="12" s="1"/>
  <c r="S1726" i="6"/>
  <c r="S1722" i="6"/>
  <c r="S1694" i="6"/>
  <c r="S1690" i="6"/>
  <c r="S1662" i="6"/>
  <c r="S1658" i="6"/>
  <c r="S1630" i="6"/>
  <c r="S1626" i="6"/>
  <c r="S1598" i="6"/>
  <c r="S1594" i="6"/>
  <c r="S1566" i="6"/>
  <c r="S1562" i="6"/>
  <c r="S1538" i="6"/>
  <c r="S1522" i="6"/>
  <c r="S1474" i="6"/>
  <c r="S1442" i="6"/>
  <c r="S1418" i="6"/>
  <c r="F50" i="13" s="1"/>
  <c r="S1402" i="6"/>
  <c r="S1374" i="6"/>
  <c r="S1370" i="6"/>
  <c r="S1342" i="6"/>
  <c r="S1338" i="6"/>
  <c r="S1310" i="6"/>
  <c r="S1306" i="6"/>
  <c r="S1278" i="6"/>
  <c r="S1274" i="6"/>
  <c r="I50" i="13" s="1"/>
  <c r="S1246" i="6"/>
  <c r="S1242" i="6"/>
  <c r="E50" i="13" s="1"/>
  <c r="S1214" i="6"/>
  <c r="E11" i="13" s="1"/>
  <c r="S1210" i="6"/>
  <c r="S1182" i="6"/>
  <c r="L24" i="12" s="1"/>
  <c r="L7" i="15" s="1"/>
  <c r="D50" i="13" l="1"/>
  <c r="M11" i="12"/>
  <c r="I11" i="13"/>
  <c r="H37" i="13"/>
  <c r="F24" i="13"/>
  <c r="F7" i="16" s="1"/>
  <c r="J24" i="12"/>
  <c r="J7" i="15" s="1"/>
  <c r="L11" i="12"/>
  <c r="H50" i="12"/>
  <c r="H11" i="12"/>
  <c r="I11" i="12"/>
  <c r="E24" i="13"/>
  <c r="E7" i="16" s="1"/>
  <c r="D11" i="13"/>
  <c r="H24" i="12"/>
  <c r="H7" i="15" s="1"/>
  <c r="D37" i="13"/>
  <c r="I24" i="12"/>
  <c r="I7" i="15" s="1"/>
  <c r="G11" i="13"/>
  <c r="J50" i="12"/>
  <c r="K11" i="12"/>
  <c r="H24" i="13"/>
  <c r="H7" i="16" s="1"/>
  <c r="K37" i="12"/>
  <c r="J9" i="8"/>
  <c r="A14" i="8"/>
  <c r="D43" i="7" s="1"/>
  <c r="J5" i="8"/>
  <c r="J3" i="8"/>
  <c r="H6" i="9"/>
  <c r="H5" i="9"/>
  <c r="H4" i="9"/>
  <c r="N5" i="7"/>
  <c r="D42" i="7" l="1"/>
  <c r="L42" i="7" s="1" a="1"/>
  <c r="L42" i="7" s="1"/>
  <c r="K5" i="7"/>
  <c r="C14" i="8" l="1" a="1"/>
  <c r="C14" i="8" s="1"/>
  <c r="F43" i="7" s="1"/>
  <c r="E14" i="8" a="1"/>
  <c r="E14" i="8" s="1"/>
  <c r="H43" i="7" s="1"/>
  <c r="G14" i="8" a="1"/>
  <c r="G14" i="8" s="1"/>
  <c r="J43" i="7" s="1"/>
  <c r="J14" i="8" a="1"/>
  <c r="J14" i="8" s="1"/>
  <c r="M43" i="7" s="1"/>
  <c r="M14" i="8" a="1"/>
  <c r="M14" i="8" s="1"/>
  <c r="P43" i="7" s="1"/>
  <c r="D14" i="8" a="1"/>
  <c r="D14" i="8" s="1"/>
  <c r="G43" i="7" s="1"/>
  <c r="F14" i="8" a="1"/>
  <c r="F14" i="8" s="1"/>
  <c r="I43" i="7" s="1"/>
  <c r="K14" i="8" a="1"/>
  <c r="K14" i="8" s="1"/>
  <c r="N43" i="7" s="1"/>
  <c r="B14" i="8" a="1"/>
  <c r="B14" i="8" s="1"/>
  <c r="E43" i="7" s="1"/>
  <c r="I14" i="8" a="1"/>
  <c r="I14" i="8" s="1"/>
  <c r="L43" i="7" s="1"/>
  <c r="L14" i="8" a="1"/>
  <c r="L14" i="8" s="1"/>
  <c r="O43" i="7" s="1"/>
  <c r="M5" i="7" a="1"/>
  <c r="M5" i="7" s="1"/>
  <c r="H14" i="8" a="1"/>
  <c r="H14" i="8" s="1"/>
  <c r="K43" i="7" s="1"/>
  <c r="R42" i="7" a="1"/>
  <c r="R42" i="7" s="1"/>
  <c r="M42" i="7" a="1"/>
  <c r="M42" i="7" s="1"/>
  <c r="I42" i="7" a="1"/>
  <c r="I42" i="7" s="1"/>
  <c r="E42" i="7" a="1"/>
  <c r="E42" i="7" s="1"/>
  <c r="O42" i="7" a="1"/>
  <c r="O42" i="7" s="1"/>
  <c r="K42" i="7" a="1"/>
  <c r="K42" i="7" s="1"/>
  <c r="G42" i="7" a="1"/>
  <c r="G42" i="7" s="1"/>
  <c r="N42" i="7" a="1"/>
  <c r="N42" i="7" s="1"/>
  <c r="J42" i="7" a="1"/>
  <c r="J42" i="7" s="1"/>
  <c r="F42" i="7" a="1"/>
  <c r="F42" i="7" s="1"/>
  <c r="P42" i="7" a="1"/>
  <c r="P42" i="7" s="1"/>
  <c r="H42" i="7" a="1"/>
  <c r="H42" i="7" s="1"/>
  <c r="J7" i="8" l="1"/>
  <c r="D11" i="7"/>
  <c r="D12" i="7"/>
  <c r="D13" i="7"/>
  <c r="E13" i="7" s="1" a="1"/>
  <c r="E13" i="7" s="1"/>
  <c r="D14" i="7"/>
  <c r="D15" i="7"/>
  <c r="E15" i="7" s="1" a="1"/>
  <c r="E15" i="7" s="1"/>
  <c r="D16" i="7"/>
  <c r="D17" i="7"/>
  <c r="D18" i="7"/>
  <c r="D19" i="7"/>
  <c r="D20" i="7"/>
  <c r="D21" i="7"/>
  <c r="D22" i="7"/>
  <c r="D23" i="7"/>
  <c r="D24" i="7"/>
  <c r="D25" i="7"/>
  <c r="D26" i="7"/>
  <c r="D27" i="7"/>
  <c r="D28" i="7"/>
  <c r="D29" i="7"/>
  <c r="D30" i="7"/>
  <c r="D31" i="7"/>
  <c r="D32" i="7"/>
  <c r="D33" i="7"/>
  <c r="D34" i="7"/>
  <c r="D35" i="7"/>
  <c r="D36" i="7"/>
  <c r="D37" i="7"/>
  <c r="D38" i="7"/>
  <c r="D39" i="7"/>
  <c r="D40" i="7"/>
  <c r="D41" i="7"/>
  <c r="R7" i="7"/>
  <c r="D9" i="7"/>
  <c r="D10" i="7"/>
  <c r="P41" i="7" l="1" a="1"/>
  <c r="P41" i="7" s="1"/>
  <c r="L41" i="7" a="1"/>
  <c r="L41" i="7" s="1"/>
  <c r="H41" i="7" a="1"/>
  <c r="H41" i="7" s="1"/>
  <c r="K41" i="7" a="1"/>
  <c r="K41" i="7" s="1"/>
  <c r="G41" i="7" a="1"/>
  <c r="G41" i="7" s="1"/>
  <c r="E41" i="7" a="1"/>
  <c r="E41" i="7" s="1"/>
  <c r="N41" i="7" a="1"/>
  <c r="N41" i="7" s="1"/>
  <c r="J41" i="7" a="1"/>
  <c r="J41" i="7" s="1"/>
  <c r="F41" i="7" a="1"/>
  <c r="F41" i="7" s="1"/>
  <c r="O41" i="7" a="1"/>
  <c r="O41" i="7" s="1"/>
  <c r="M41" i="7" a="1"/>
  <c r="M41" i="7" s="1"/>
  <c r="I41" i="7" a="1"/>
  <c r="I41" i="7" s="1"/>
  <c r="N33" i="7" a="1"/>
  <c r="N33" i="7" s="1"/>
  <c r="J33" i="7" a="1"/>
  <c r="J33" i="7" s="1"/>
  <c r="F33" i="7" a="1"/>
  <c r="F33" i="7" s="1"/>
  <c r="E33" i="7" a="1"/>
  <c r="E33" i="7" s="1"/>
  <c r="M33" i="7" a="1"/>
  <c r="M33" i="7" s="1"/>
  <c r="I33" i="7" a="1"/>
  <c r="I33" i="7" s="1"/>
  <c r="P33" i="7" a="1"/>
  <c r="P33" i="7" s="1"/>
  <c r="L33" i="7" a="1"/>
  <c r="L33" i="7" s="1"/>
  <c r="H33" i="7" a="1"/>
  <c r="H33" i="7" s="1"/>
  <c r="O33" i="7" a="1"/>
  <c r="O33" i="7" s="1"/>
  <c r="K33" i="7" a="1"/>
  <c r="K33" i="7" s="1"/>
  <c r="G33" i="7" a="1"/>
  <c r="G33" i="7" s="1"/>
  <c r="O25" i="7" a="1"/>
  <c r="O25" i="7" s="1"/>
  <c r="K25" i="7" a="1"/>
  <c r="K25" i="7" s="1"/>
  <c r="G25" i="7" a="1"/>
  <c r="G25" i="7" s="1"/>
  <c r="N25" i="7" a="1"/>
  <c r="N25" i="7" s="1"/>
  <c r="J25" i="7" a="1"/>
  <c r="J25" i="7" s="1"/>
  <c r="F25" i="7" a="1"/>
  <c r="F25" i="7" s="1"/>
  <c r="M25" i="7" a="1"/>
  <c r="M25" i="7" s="1"/>
  <c r="P25" i="7" a="1"/>
  <c r="P25" i="7" s="1"/>
  <c r="L25" i="7" a="1"/>
  <c r="L25" i="7" s="1"/>
  <c r="I25" i="7" a="1"/>
  <c r="I25" i="7" s="1"/>
  <c r="H25" i="7" a="1"/>
  <c r="H25" i="7" s="1"/>
  <c r="E25" i="7" a="1"/>
  <c r="E25" i="7" s="1"/>
  <c r="N13" i="7" a="1"/>
  <c r="N13" i="7" s="1"/>
  <c r="J13" i="7" a="1"/>
  <c r="J13" i="7" s="1"/>
  <c r="F13" i="7" a="1"/>
  <c r="F13" i="7" s="1"/>
  <c r="M13" i="7" a="1"/>
  <c r="M13" i="7" s="1"/>
  <c r="I13" i="7" a="1"/>
  <c r="I13" i="7" s="1"/>
  <c r="L13" i="7" a="1"/>
  <c r="L13" i="7" s="1"/>
  <c r="H13" i="7" a="1"/>
  <c r="H13" i="7" s="1"/>
  <c r="G13" i="7" a="1"/>
  <c r="G13" i="7" s="1"/>
  <c r="K13" i="7" a="1"/>
  <c r="K13" i="7" s="1"/>
  <c r="P13" i="7" a="1"/>
  <c r="P13" i="7" s="1"/>
  <c r="O13" i="7" a="1"/>
  <c r="O13" i="7" s="1"/>
  <c r="O39" i="7" a="1"/>
  <c r="O39" i="7" s="1"/>
  <c r="K39" i="7" a="1"/>
  <c r="K39" i="7" s="1"/>
  <c r="G39" i="7" a="1"/>
  <c r="G39" i="7" s="1"/>
  <c r="N39" i="7" a="1"/>
  <c r="N39" i="7" s="1"/>
  <c r="N37" i="7" s="1"/>
  <c r="J39" i="7" a="1"/>
  <c r="J39" i="7" s="1"/>
  <c r="F39" i="7" a="1"/>
  <c r="F39" i="7" s="1"/>
  <c r="M39" i="7" a="1"/>
  <c r="M39" i="7" s="1"/>
  <c r="I39" i="7" a="1"/>
  <c r="I39" i="7" s="1"/>
  <c r="H39" i="7" a="1"/>
  <c r="H39" i="7" s="1"/>
  <c r="H37" i="7" s="1"/>
  <c r="E39" i="7" a="1"/>
  <c r="E39" i="7" s="1"/>
  <c r="P39" i="7" a="1"/>
  <c r="P39" i="7" s="1"/>
  <c r="L39" i="7" a="1"/>
  <c r="L39" i="7" s="1"/>
  <c r="L37" i="7" s="1"/>
  <c r="P27" i="7" a="1"/>
  <c r="P27" i="7" s="1"/>
  <c r="L27" i="7" a="1"/>
  <c r="L27" i="7" s="1"/>
  <c r="H27" i="7" a="1"/>
  <c r="H27" i="7" s="1"/>
  <c r="O27" i="7" a="1"/>
  <c r="O27" i="7" s="1"/>
  <c r="K27" i="7" a="1"/>
  <c r="K27" i="7" s="1"/>
  <c r="G27" i="7" a="1"/>
  <c r="G27" i="7" s="1"/>
  <c r="J27" i="7" a="1"/>
  <c r="J27" i="7" s="1"/>
  <c r="N27" i="7" a="1"/>
  <c r="N27" i="7" s="1"/>
  <c r="I27" i="7" a="1"/>
  <c r="I27" i="7" s="1"/>
  <c r="F27" i="7" a="1"/>
  <c r="F27" i="7" s="1"/>
  <c r="E27" i="7" a="1"/>
  <c r="E27" i="7" s="1"/>
  <c r="M27" i="7" a="1"/>
  <c r="M27" i="7" s="1"/>
  <c r="M19" i="7" a="1"/>
  <c r="M19" i="7" s="1"/>
  <c r="I19" i="7" a="1"/>
  <c r="I19" i="7" s="1"/>
  <c r="P19" i="7" a="1"/>
  <c r="P19" i="7" s="1"/>
  <c r="L19" i="7" a="1"/>
  <c r="L19" i="7" s="1"/>
  <c r="H19" i="7" a="1"/>
  <c r="H19" i="7" s="1"/>
  <c r="E19" i="7" a="1"/>
  <c r="E19" i="7" s="1"/>
  <c r="K19" i="7" a="1"/>
  <c r="K19" i="7" s="1"/>
  <c r="F19" i="7" a="1"/>
  <c r="F19" i="7" s="1"/>
  <c r="J19" i="7" a="1"/>
  <c r="J19" i="7" s="1"/>
  <c r="O19" i="7" a="1"/>
  <c r="O19" i="7" s="1"/>
  <c r="G19" i="7" a="1"/>
  <c r="G19" i="7" s="1"/>
  <c r="N19" i="7" a="1"/>
  <c r="N19" i="7" s="1"/>
  <c r="M29" i="7" a="1"/>
  <c r="M29" i="7" s="1"/>
  <c r="I29" i="7" a="1"/>
  <c r="I29" i="7" s="1"/>
  <c r="P29" i="7" a="1"/>
  <c r="P29" i="7" s="1"/>
  <c r="L29" i="7" a="1"/>
  <c r="L29" i="7" s="1"/>
  <c r="H29" i="7" a="1"/>
  <c r="H29" i="7" s="1"/>
  <c r="E29" i="7" a="1"/>
  <c r="E29" i="7" s="1"/>
  <c r="O29" i="7" a="1"/>
  <c r="O29" i="7" s="1"/>
  <c r="K29" i="7" a="1"/>
  <c r="K29" i="7" s="1"/>
  <c r="G29" i="7" a="1"/>
  <c r="G29" i="7" s="1"/>
  <c r="J29" i="7" a="1"/>
  <c r="J29" i="7" s="1"/>
  <c r="N29" i="7" a="1"/>
  <c r="N29" i="7" s="1"/>
  <c r="F29" i="7" a="1"/>
  <c r="F29" i="7" s="1"/>
  <c r="P17" i="7" a="1"/>
  <c r="P17" i="7" s="1"/>
  <c r="L17" i="7" a="1"/>
  <c r="L17" i="7" s="1"/>
  <c r="H17" i="7" a="1"/>
  <c r="H17" i="7" s="1"/>
  <c r="O17" i="7" a="1"/>
  <c r="O17" i="7" s="1"/>
  <c r="K17" i="7" a="1"/>
  <c r="K17" i="7" s="1"/>
  <c r="G17" i="7" a="1"/>
  <c r="G17" i="7" s="1"/>
  <c r="N17" i="7" a="1"/>
  <c r="N17" i="7" s="1"/>
  <c r="F17" i="7" a="1"/>
  <c r="F17" i="7" s="1"/>
  <c r="E17" i="7" a="1"/>
  <c r="E17" i="7" s="1"/>
  <c r="J17" i="7" a="1"/>
  <c r="J17" i="7" s="1"/>
  <c r="M17" i="7" a="1"/>
  <c r="M17" i="7" s="1"/>
  <c r="I17" i="7" a="1"/>
  <c r="I17" i="7" s="1"/>
  <c r="O35" i="7" a="1"/>
  <c r="O35" i="7" s="1"/>
  <c r="K35" i="7" a="1"/>
  <c r="K35" i="7" s="1"/>
  <c r="G35" i="7" a="1"/>
  <c r="G35" i="7" s="1"/>
  <c r="N35" i="7" a="1"/>
  <c r="N35" i="7" s="1"/>
  <c r="J35" i="7" a="1"/>
  <c r="J35" i="7" s="1"/>
  <c r="F35" i="7" a="1"/>
  <c r="F35" i="7" s="1"/>
  <c r="M35" i="7" a="1"/>
  <c r="M35" i="7" s="1"/>
  <c r="I35" i="7" a="1"/>
  <c r="I35" i="7" s="1"/>
  <c r="H35" i="7" a="1"/>
  <c r="H35" i="7" s="1"/>
  <c r="P35" i="7" a="1"/>
  <c r="P35" i="7" s="1"/>
  <c r="E35" i="7" a="1"/>
  <c r="E35" i="7" s="1"/>
  <c r="L35" i="7" a="1"/>
  <c r="L35" i="7" s="1"/>
  <c r="N23" i="7" a="1"/>
  <c r="N23" i="7" s="1"/>
  <c r="J23" i="7" a="1"/>
  <c r="J23" i="7" s="1"/>
  <c r="F23" i="7" a="1"/>
  <c r="F23" i="7" s="1"/>
  <c r="E23" i="7" a="1"/>
  <c r="E23" i="7" s="1"/>
  <c r="M23" i="7" a="1"/>
  <c r="M23" i="7" s="1"/>
  <c r="I23" i="7" a="1"/>
  <c r="I23" i="7" s="1"/>
  <c r="P23" i="7" a="1"/>
  <c r="P23" i="7" s="1"/>
  <c r="H23" i="7" a="1"/>
  <c r="H23" i="7" s="1"/>
  <c r="K23" i="7" a="1"/>
  <c r="K23" i="7" s="1"/>
  <c r="O23" i="7" a="1"/>
  <c r="O23" i="7" s="1"/>
  <c r="G23" i="7" a="1"/>
  <c r="G23" i="7" s="1"/>
  <c r="L23" i="7" a="1"/>
  <c r="L23" i="7" s="1"/>
  <c r="O15" i="7" a="1"/>
  <c r="O15" i="7" s="1"/>
  <c r="K15" i="7" a="1"/>
  <c r="K15" i="7" s="1"/>
  <c r="G15" i="7" a="1"/>
  <c r="G15" i="7" s="1"/>
  <c r="N15" i="7" a="1"/>
  <c r="N15" i="7" s="1"/>
  <c r="J15" i="7" a="1"/>
  <c r="J15" i="7" s="1"/>
  <c r="F15" i="7" a="1"/>
  <c r="F15" i="7" s="1"/>
  <c r="I15" i="7" a="1"/>
  <c r="I15" i="7" s="1"/>
  <c r="L15" i="7" a="1"/>
  <c r="L15" i="7" s="1"/>
  <c r="P15" i="7" a="1"/>
  <c r="P15" i="7" s="1"/>
  <c r="H15" i="7" a="1"/>
  <c r="H15" i="7" s="1"/>
  <c r="M15" i="7" a="1"/>
  <c r="M15" i="7" s="1"/>
  <c r="E10" i="7" a="1"/>
  <c r="E10" i="7" s="1"/>
  <c r="O10" i="7" a="1"/>
  <c r="O10" i="7" s="1"/>
  <c r="M10" i="7" a="1"/>
  <c r="M10" i="7" s="1"/>
  <c r="K10" i="7" a="1"/>
  <c r="K10" i="7" s="1"/>
  <c r="I10" i="7" a="1"/>
  <c r="I10" i="7" s="1"/>
  <c r="G10" i="7" a="1"/>
  <c r="G10" i="7" s="1"/>
  <c r="P10" i="7" a="1"/>
  <c r="P10" i="7" s="1"/>
  <c r="N10" i="7" a="1"/>
  <c r="N10" i="7" s="1"/>
  <c r="L10" i="7" a="1"/>
  <c r="L10" i="7" s="1"/>
  <c r="J10" i="7" a="1"/>
  <c r="J10" i="7" s="1"/>
  <c r="H10" i="7" a="1"/>
  <c r="H10" i="7" s="1"/>
  <c r="F10" i="7" a="1"/>
  <c r="F10" i="7" s="1"/>
  <c r="R10" i="7" a="1"/>
  <c r="R10" i="7" s="1"/>
  <c r="J11" i="8" s="1"/>
  <c r="M32" i="7" a="1"/>
  <c r="M32" i="7" s="1"/>
  <c r="J32" i="7" a="1"/>
  <c r="J32" i="7" s="1"/>
  <c r="N32" i="7" a="1"/>
  <c r="N32" i="7" s="1"/>
  <c r="I32" i="7" a="1"/>
  <c r="I32" i="7" s="1"/>
  <c r="F32" i="7" a="1"/>
  <c r="F32" i="7" s="1"/>
  <c r="R32" i="7" a="1"/>
  <c r="R32" i="7" s="1"/>
  <c r="H32" i="7" a="1"/>
  <c r="H32" i="7" s="1"/>
  <c r="L32" i="7" a="1"/>
  <c r="L32" i="7" s="1"/>
  <c r="G32" i="7" a="1"/>
  <c r="G32" i="7" s="1"/>
  <c r="E32" i="7" a="1"/>
  <c r="E32" i="7" s="1"/>
  <c r="O32" i="7" a="1"/>
  <c r="O32" i="7" s="1"/>
  <c r="P32" i="7" a="1"/>
  <c r="P32" i="7" s="1"/>
  <c r="K32" i="7" a="1"/>
  <c r="K32" i="7" s="1"/>
  <c r="O24" i="7" a="1"/>
  <c r="O24" i="7" s="1"/>
  <c r="L24" i="7" a="1"/>
  <c r="L24" i="7" s="1"/>
  <c r="E24" i="7" a="1"/>
  <c r="E24" i="7" s="1"/>
  <c r="M24" i="7" a="1"/>
  <c r="M24" i="7" s="1"/>
  <c r="J24" i="7" a="1"/>
  <c r="J24" i="7" s="1"/>
  <c r="G24" i="7" a="1"/>
  <c r="G24" i="7" s="1"/>
  <c r="P24" i="7" a="1"/>
  <c r="P24" i="7" s="1"/>
  <c r="I24" i="7" a="1"/>
  <c r="I24" i="7" s="1"/>
  <c r="N24" i="7" a="1"/>
  <c r="N24" i="7" s="1"/>
  <c r="H24" i="7" a="1"/>
  <c r="H24" i="7" s="1"/>
  <c r="K24" i="7" a="1"/>
  <c r="K24" i="7" s="1"/>
  <c r="R24" i="7" a="1"/>
  <c r="R24" i="7" s="1"/>
  <c r="F24" i="7" a="1"/>
  <c r="F24" i="7" s="1"/>
  <c r="E12" i="7" a="1"/>
  <c r="E12" i="7" s="1"/>
  <c r="N12" i="7" a="1"/>
  <c r="N12" i="7" s="1"/>
  <c r="J12" i="7" a="1"/>
  <c r="J12" i="7" s="1"/>
  <c r="F12" i="7" a="1"/>
  <c r="F12" i="7" s="1"/>
  <c r="P12" i="7" a="1"/>
  <c r="P12" i="7" s="1"/>
  <c r="L12" i="7" a="1"/>
  <c r="L12" i="7" s="1"/>
  <c r="H12" i="7" a="1"/>
  <c r="H12" i="7" s="1"/>
  <c r="R12" i="7" a="1"/>
  <c r="R12" i="7" s="1"/>
  <c r="K12" i="7" a="1"/>
  <c r="K12" i="7" s="1"/>
  <c r="I12" i="7" a="1"/>
  <c r="I12" i="7" s="1"/>
  <c r="M12" i="7" a="1"/>
  <c r="M12" i="7" s="1"/>
  <c r="O12" i="7" a="1"/>
  <c r="O12" i="7" s="1"/>
  <c r="G12" i="7" a="1"/>
  <c r="G12" i="7" s="1"/>
  <c r="E18" i="7" a="1"/>
  <c r="E18" i="7" s="1"/>
  <c r="P18" i="7" a="1"/>
  <c r="P18" i="7" s="1"/>
  <c r="L18" i="7" a="1"/>
  <c r="L18" i="7" s="1"/>
  <c r="H18" i="7" a="1"/>
  <c r="H18" i="7" s="1"/>
  <c r="R18" i="7" a="1"/>
  <c r="R18" i="7" s="1"/>
  <c r="N18" i="7" a="1"/>
  <c r="N18" i="7" s="1"/>
  <c r="J18" i="7" a="1"/>
  <c r="J18" i="7" s="1"/>
  <c r="F18" i="7" a="1"/>
  <c r="F18" i="7" s="1"/>
  <c r="K18" i="7" a="1"/>
  <c r="K18" i="7" s="1"/>
  <c r="I18" i="7" a="1"/>
  <c r="I18" i="7" s="1"/>
  <c r="M18" i="7" a="1"/>
  <c r="M18" i="7" s="1"/>
  <c r="O18" i="7" a="1"/>
  <c r="O18" i="7" s="1"/>
  <c r="G18" i="7" a="1"/>
  <c r="G18" i="7" s="1"/>
  <c r="O40" i="7" a="1"/>
  <c r="O40" i="7" s="1"/>
  <c r="K40" i="7" a="1"/>
  <c r="K40" i="7" s="1"/>
  <c r="G40" i="7" a="1"/>
  <c r="G40" i="7" s="1"/>
  <c r="M40" i="7" a="1"/>
  <c r="M40" i="7" s="1"/>
  <c r="I40" i="7" a="1"/>
  <c r="I40" i="7" s="1"/>
  <c r="E40" i="7" a="1"/>
  <c r="E40" i="7" s="1"/>
  <c r="P40" i="7" a="1"/>
  <c r="P40" i="7" s="1"/>
  <c r="L40" i="7" a="1"/>
  <c r="L40" i="7" s="1"/>
  <c r="H40" i="7" a="1"/>
  <c r="H40" i="7" s="1"/>
  <c r="R40" i="7" a="1"/>
  <c r="R40" i="7" s="1"/>
  <c r="N40" i="7" a="1"/>
  <c r="N40" i="7" s="1"/>
  <c r="J40" i="7" a="1"/>
  <c r="J40" i="7" s="1"/>
  <c r="F40" i="7" a="1"/>
  <c r="F40" i="7" s="1"/>
  <c r="R36" i="7" a="1"/>
  <c r="R36" i="7" s="1"/>
  <c r="M36" i="7" a="1"/>
  <c r="M36" i="7" s="1"/>
  <c r="I36" i="7" a="1"/>
  <c r="I36" i="7" s="1"/>
  <c r="P36" i="7" a="1"/>
  <c r="P36" i="7" s="1"/>
  <c r="L36" i="7" a="1"/>
  <c r="L36" i="7" s="1"/>
  <c r="H36" i="7" a="1"/>
  <c r="H36" i="7" s="1"/>
  <c r="E36" i="7" a="1"/>
  <c r="E36" i="7" s="1"/>
  <c r="N36" i="7" a="1"/>
  <c r="N36" i="7" s="1"/>
  <c r="J36" i="7" a="1"/>
  <c r="J36" i="7" s="1"/>
  <c r="F36" i="7" a="1"/>
  <c r="F36" i="7" s="1"/>
  <c r="O36" i="7" a="1"/>
  <c r="O36" i="7" s="1"/>
  <c r="K36" i="7" a="1"/>
  <c r="K36" i="7" s="1"/>
  <c r="G36" i="7" a="1"/>
  <c r="G36" i="7" s="1"/>
  <c r="P28" i="7" a="1"/>
  <c r="P28" i="7" s="1"/>
  <c r="I28" i="7" a="1"/>
  <c r="I28" i="7" s="1"/>
  <c r="F28" i="7" a="1"/>
  <c r="F28" i="7" s="1"/>
  <c r="E28" i="7" a="1"/>
  <c r="E28" i="7" s="1"/>
  <c r="R28" i="7" a="1"/>
  <c r="R28" i="7" s="1"/>
  <c r="N28" i="7" a="1"/>
  <c r="N28" i="7" s="1"/>
  <c r="K28" i="7" a="1"/>
  <c r="K28" i="7" s="1"/>
  <c r="H28" i="7" a="1"/>
  <c r="H28" i="7" s="1"/>
  <c r="O28" i="7" a="1"/>
  <c r="O28" i="7" s="1"/>
  <c r="M28" i="7" a="1"/>
  <c r="M28" i="7" s="1"/>
  <c r="G28" i="7" a="1"/>
  <c r="G28" i="7" s="1"/>
  <c r="J28" i="7" a="1"/>
  <c r="J28" i="7" s="1"/>
  <c r="L28" i="7" a="1"/>
  <c r="L28" i="7" s="1"/>
  <c r="E20" i="7" a="1"/>
  <c r="E20" i="7" s="1"/>
  <c r="R20" i="7" a="1"/>
  <c r="R20" i="7" s="1"/>
  <c r="N20" i="7" a="1"/>
  <c r="N20" i="7" s="1"/>
  <c r="J20" i="7" a="1"/>
  <c r="J20" i="7" s="1"/>
  <c r="F20" i="7" a="1"/>
  <c r="F20" i="7" s="1"/>
  <c r="P20" i="7" a="1"/>
  <c r="P20" i="7" s="1"/>
  <c r="L20" i="7" a="1"/>
  <c r="L20" i="7" s="1"/>
  <c r="H20" i="7" a="1"/>
  <c r="H20" i="7" s="1"/>
  <c r="K20" i="7" a="1"/>
  <c r="K20" i="7" s="1"/>
  <c r="I20" i="7" a="1"/>
  <c r="I20" i="7" s="1"/>
  <c r="M20" i="7" a="1"/>
  <c r="M20" i="7" s="1"/>
  <c r="O20" i="7" a="1"/>
  <c r="O20" i="7" s="1"/>
  <c r="G20" i="7" a="1"/>
  <c r="G20" i="7" s="1"/>
  <c r="E16" i="7" a="1"/>
  <c r="E16" i="7" s="1"/>
  <c r="N16" i="7" a="1"/>
  <c r="N16" i="7" s="1"/>
  <c r="J16" i="7" a="1"/>
  <c r="J16" i="7" s="1"/>
  <c r="F16" i="7" a="1"/>
  <c r="F16" i="7" s="1"/>
  <c r="P16" i="7" a="1"/>
  <c r="P16" i="7" s="1"/>
  <c r="L16" i="7" a="1"/>
  <c r="L16" i="7" s="1"/>
  <c r="H16" i="7" a="1"/>
  <c r="H16" i="7" s="1"/>
  <c r="R16" i="7" a="1"/>
  <c r="R16" i="7" s="1"/>
  <c r="K16" i="7" a="1"/>
  <c r="K16" i="7" s="1"/>
  <c r="I16" i="7" a="1"/>
  <c r="I16" i="7" s="1"/>
  <c r="M16" i="7" a="1"/>
  <c r="M16" i="7" s="1"/>
  <c r="O16" i="7" a="1"/>
  <c r="O16" i="7" s="1"/>
  <c r="G16" i="7" a="1"/>
  <c r="G16" i="7" s="1"/>
  <c r="M38" i="7" a="1"/>
  <c r="M38" i="7" s="1"/>
  <c r="I38" i="7" a="1"/>
  <c r="I38" i="7" s="1"/>
  <c r="E38" i="7" a="1"/>
  <c r="E38" i="7" s="1"/>
  <c r="R38" i="7" a="1"/>
  <c r="R38" i="7" s="1"/>
  <c r="O38" i="7" a="1"/>
  <c r="O38" i="7" s="1"/>
  <c r="K38" i="7" a="1"/>
  <c r="K38" i="7" s="1"/>
  <c r="G38" i="7" a="1"/>
  <c r="G38" i="7" s="1"/>
  <c r="N38" i="7" a="1"/>
  <c r="N38" i="7" s="1"/>
  <c r="J38" i="7" a="1"/>
  <c r="J38" i="7" s="1"/>
  <c r="F38" i="7" a="1"/>
  <c r="F38" i="7" s="1"/>
  <c r="H38" i="7" a="1"/>
  <c r="H38" i="7" s="1"/>
  <c r="L38" i="7" a="1"/>
  <c r="L38" i="7" s="1"/>
  <c r="P38" i="7" a="1"/>
  <c r="P38" i="7" s="1"/>
  <c r="R34" i="7" a="1"/>
  <c r="R34" i="7" s="1"/>
  <c r="N34" i="7" a="1"/>
  <c r="N34" i="7" s="1"/>
  <c r="J34" i="7" a="1"/>
  <c r="J34" i="7" s="1"/>
  <c r="F34" i="7" a="1"/>
  <c r="F34" i="7" s="1"/>
  <c r="M34" i="7" a="1"/>
  <c r="M34" i="7" s="1"/>
  <c r="I34" i="7" a="1"/>
  <c r="I34" i="7" s="1"/>
  <c r="O34" i="7" a="1"/>
  <c r="O34" i="7" s="1"/>
  <c r="K34" i="7" a="1"/>
  <c r="K34" i="7" s="1"/>
  <c r="G34" i="7" a="1"/>
  <c r="G34" i="7" s="1"/>
  <c r="E34" i="7" a="1"/>
  <c r="E34" i="7" s="1"/>
  <c r="P34" i="7" a="1"/>
  <c r="P34" i="7" s="1"/>
  <c r="L34" i="7" a="1"/>
  <c r="L34" i="7" s="1"/>
  <c r="H34" i="7" a="1"/>
  <c r="H34" i="7" s="1"/>
  <c r="R30" i="7" a="1"/>
  <c r="R30" i="7" s="1"/>
  <c r="P30" i="7" a="1"/>
  <c r="P30" i="7" s="1"/>
  <c r="M30" i="7" a="1"/>
  <c r="M30" i="7" s="1"/>
  <c r="J30" i="7" a="1"/>
  <c r="J30" i="7" s="1"/>
  <c r="K30" i="7" a="1"/>
  <c r="K30" i="7" s="1"/>
  <c r="H30" i="7" a="1"/>
  <c r="H30" i="7" s="1"/>
  <c r="E30" i="7" a="1"/>
  <c r="E30" i="7" s="1"/>
  <c r="N30" i="7" a="1"/>
  <c r="N30" i="7" s="1"/>
  <c r="G30" i="7" a="1"/>
  <c r="G30" i="7" s="1"/>
  <c r="L30" i="7" a="1"/>
  <c r="L30" i="7" s="1"/>
  <c r="F30" i="7" a="1"/>
  <c r="F30" i="7" s="1"/>
  <c r="O30" i="7" a="1"/>
  <c r="O30" i="7" s="1"/>
  <c r="I30" i="7" a="1"/>
  <c r="I30" i="7" s="1"/>
  <c r="R26" i="7" a="1"/>
  <c r="R26" i="7" s="1"/>
  <c r="O26" i="7" a="1"/>
  <c r="O26" i="7" s="1"/>
  <c r="L26" i="7" a="1"/>
  <c r="L26" i="7" s="1"/>
  <c r="I26" i="7" a="1"/>
  <c r="I26" i="7" s="1"/>
  <c r="F26" i="7" a="1"/>
  <c r="F26" i="7" s="1"/>
  <c r="N26" i="7" a="1"/>
  <c r="N26" i="7" s="1"/>
  <c r="G26" i="7" a="1"/>
  <c r="G26" i="7" s="1"/>
  <c r="E26" i="7" a="1"/>
  <c r="E26" i="7" s="1"/>
  <c r="P26" i="7" a="1"/>
  <c r="P26" i="7" s="1"/>
  <c r="J26" i="7" a="1"/>
  <c r="J26" i="7" s="1"/>
  <c r="H26" i="7" a="1"/>
  <c r="H26" i="7" s="1"/>
  <c r="K26" i="7" a="1"/>
  <c r="K26" i="7" s="1"/>
  <c r="M26" i="7" a="1"/>
  <c r="M26" i="7" s="1"/>
  <c r="K22" i="7" a="1"/>
  <c r="K22" i="7" s="1"/>
  <c r="H22" i="7" a="1"/>
  <c r="H22" i="7" s="1"/>
  <c r="R22" i="7" a="1"/>
  <c r="R22" i="7" s="1"/>
  <c r="P22" i="7" a="1"/>
  <c r="P22" i="7" s="1"/>
  <c r="M22" i="7" a="1"/>
  <c r="M22" i="7" s="1"/>
  <c r="J22" i="7" a="1"/>
  <c r="J22" i="7" s="1"/>
  <c r="E22" i="7" a="1"/>
  <c r="E22" i="7" s="1"/>
  <c r="O22" i="7" a="1"/>
  <c r="O22" i="7" s="1"/>
  <c r="I22" i="7" a="1"/>
  <c r="I22" i="7" s="1"/>
  <c r="L22" i="7" a="1"/>
  <c r="L22" i="7" s="1"/>
  <c r="F22" i="7" a="1"/>
  <c r="F22" i="7" s="1"/>
  <c r="N22" i="7" a="1"/>
  <c r="N22" i="7" s="1"/>
  <c r="G22" i="7" a="1"/>
  <c r="G22" i="7" s="1"/>
  <c r="E14" i="7" a="1"/>
  <c r="E14" i="7" s="1"/>
  <c r="P14" i="7" a="1"/>
  <c r="P14" i="7" s="1"/>
  <c r="L14" i="7" a="1"/>
  <c r="L14" i="7" s="1"/>
  <c r="H14" i="7" a="1"/>
  <c r="H14" i="7" s="1"/>
  <c r="N14" i="7" a="1"/>
  <c r="N14" i="7" s="1"/>
  <c r="J14" i="7" a="1"/>
  <c r="J14" i="7" s="1"/>
  <c r="F14" i="7" a="1"/>
  <c r="F14" i="7" s="1"/>
  <c r="R14" i="7" a="1"/>
  <c r="R14" i="7" s="1"/>
  <c r="K14" i="7" a="1"/>
  <c r="K14" i="7" s="1"/>
  <c r="I14" i="7" a="1"/>
  <c r="I14" i="7" s="1"/>
  <c r="M14" i="7" a="1"/>
  <c r="M14" i="7" s="1"/>
  <c r="O14" i="7" a="1"/>
  <c r="O14" i="7" s="1"/>
  <c r="G14" i="7" a="1"/>
  <c r="G14" i="7" s="1"/>
  <c r="I37" i="7" l="1"/>
  <c r="M37" i="7"/>
  <c r="O37" i="7"/>
  <c r="H21" i="7"/>
  <c r="P37" i="7"/>
  <c r="G37" i="7"/>
  <c r="I21" i="7"/>
  <c r="F37" i="7"/>
  <c r="P21" i="7"/>
  <c r="K37" i="7"/>
  <c r="L21" i="7"/>
  <c r="G21" i="7"/>
  <c r="J21" i="7"/>
  <c r="F21" i="7"/>
  <c r="R35" i="7"/>
  <c r="R27" i="7"/>
  <c r="K21" i="7"/>
  <c r="M21" i="7"/>
  <c r="J37" i="7"/>
  <c r="R23" i="7"/>
  <c r="E21" i="7"/>
  <c r="O11" i="7"/>
  <c r="H11" i="7"/>
  <c r="R13" i="7"/>
  <c r="E11" i="7"/>
  <c r="R25" i="7"/>
  <c r="G31" i="7"/>
  <c r="L31" i="7"/>
  <c r="R33" i="7"/>
  <c r="E31" i="7"/>
  <c r="P11" i="7"/>
  <c r="L11" i="7"/>
  <c r="F11" i="7"/>
  <c r="K31" i="7"/>
  <c r="P31" i="7"/>
  <c r="F31" i="7"/>
  <c r="O21" i="7"/>
  <c r="R29" i="7"/>
  <c r="R19" i="7"/>
  <c r="E37" i="7"/>
  <c r="R39" i="7"/>
  <c r="K11" i="7"/>
  <c r="I11" i="7"/>
  <c r="J11" i="7"/>
  <c r="O31" i="7"/>
  <c r="I31" i="7"/>
  <c r="J31" i="7"/>
  <c r="R41" i="7"/>
  <c r="R15" i="7"/>
  <c r="N21" i="7"/>
  <c r="R17" i="7"/>
  <c r="G11" i="7"/>
  <c r="M11" i="7"/>
  <c r="N11" i="7"/>
  <c r="H31" i="7"/>
  <c r="M31" i="7"/>
  <c r="N31" i="7"/>
  <c r="H9" i="7" l="1"/>
  <c r="G9" i="7"/>
  <c r="R37" i="7"/>
  <c r="L9" i="7"/>
  <c r="J9" i="7"/>
  <c r="F9" i="7"/>
  <c r="I9" i="7"/>
  <c r="K9" i="7"/>
  <c r="M9" i="7"/>
  <c r="P9" i="7"/>
  <c r="R31" i="7"/>
  <c r="O9" i="7"/>
  <c r="R11" i="7"/>
  <c r="E9" i="7"/>
  <c r="R21" i="7"/>
  <c r="N9" i="7"/>
  <c r="R9" i="7" l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50365D64-AA14-4698-83DD-58AF51EEFA32}" keepAlive="1" name="ThisWorkbookDataModel" description="Модель даних" type="5" refreshedVersion="7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2" xr16:uid="{4C2A4B39-C555-4DD8-A9C5-333C95560D91}" keepAlive="1" name="Запит – ДебіторськаЗаборгованість" description="Підключення до запита &quot;ДебіторськаЗаборгованість&quot; у книзі." type="5" refreshedVersion="7" background="1" saveData="1">
    <dbPr connection="Provider=Microsoft.Mashup.OleDb.1;Data Source=$Workbook$;Location=ДебіторськаЗаборгованість;Extended Properties=&quot;&quot;" command="SELECT * FROM [ДебіторськаЗаборгованість]"/>
  </connection>
  <connection id="3" xr16:uid="{9C0F074B-3592-4107-9B71-ED2A13A6C75C}" name="Запит – Довідник_Місяців" description="Підключення до запита &quot;Довідник_Місяців&quot; у книзі." type="100" refreshedVersion="7" minRefreshableVersion="5">
    <extLst>
      <ext xmlns:x15="http://schemas.microsoft.com/office/spreadsheetml/2010/11/main" uri="{DE250136-89BD-433C-8126-D09CA5730AF9}">
        <x15:connection id="a86c91fd-e74f-4339-a1a2-ec7e75d9a5e7"/>
      </ext>
    </extLst>
  </connection>
  <connection id="4" xr16:uid="{45303554-29BF-4156-B33E-FC1301894E89}" keepAlive="1" name="Запит – Параметр1" description="Підключення до запита &quot;Параметр1&quot; у книзі." type="5" refreshedVersion="0" background="1">
    <dbPr connection="Provider=Microsoft.Mashup.OleDb.1;Data Source=$Workbook$;Location=Параметр1;Extended Properties=&quot;&quot;" command="SELECT * FROM [Параметр1]"/>
  </connection>
  <connection id="5" xr16:uid="{6C9E6FB5-58B8-4555-92D0-850504931D0F}" keepAlive="1" name="Запит – Перетворити файл" description="Підключення до запита &quot;Перетворити файл&quot; у книзі." type="5" refreshedVersion="0" background="1">
    <dbPr connection="Provider=Microsoft.Mashup.OleDb.1;Data Source=$Workbook$;Location=&quot;Перетворити файл&quot;;Extended Properties=&quot;&quot;" command="SELECT * FROM [Перетворити файл]"/>
  </connection>
  <connection id="6" xr16:uid="{7BE7EB6A-773A-4920-BF84-17DB9DF87D66}" keepAlive="1" name="Запит – Перетворити файл-зразок" description="Підключення до запита &quot;Перетворити файл-зразок&quot; у книзі." type="5" refreshedVersion="0" background="1">
    <dbPr connection="Provider=Microsoft.Mashup.OleDb.1;Data Source=$Workbook$;Location=&quot;Перетворити файл-зразок&quot;;Extended Properties=&quot;&quot;" command="SELECT * FROM [Перетворити файл-зразок]"/>
  </connection>
  <connection id="7" xr16:uid="{73613413-5CFC-4C3C-8655-21B4A5A7FA8A}" keepAlive="1" name="Запит – План" description="Підключення до запита &quot;План&quot; у книзі." type="5" refreshedVersion="7" background="1" saveData="1">
    <dbPr connection="Provider=Microsoft.Mashup.OleDb.1;Data Source=$Workbook$;Location=План;Extended Properties=&quot;&quot;" command="SELECT * FROM [План]"/>
  </connection>
  <connection id="8" xr16:uid="{F97E4AF8-792F-4F94-AEC9-162FC073DFD8}" keepAlive="1" name="Запит – План_Факт_Дебіторка" description="Підключення до запита &quot;План_Факт_Дебіторка&quot; у книзі." type="5" refreshedVersion="7" background="1" saveData="1">
    <dbPr connection="Provider=Microsoft.Mashup.OleDb.1;Data Source=$Workbook$;Location=План_Факт_Дебіторка;Extended Properties=&quot;&quot;" command="SELECT * FROM [План_Факт_Дебіторка]"/>
  </connection>
  <connection id="9" xr16:uid="{F9DBC553-6DDA-4DFA-A115-89653A760AA0}" keepAlive="1" name="Запит – ПланФактПродажів" description="Підключення до запита &quot;ПланФактПродажів&quot; у книзі." type="5" refreshedVersion="7" background="1" saveData="1">
    <dbPr connection="Provider=Microsoft.Mashup.OleDb.1;Data Source=$Workbook$;Location=ПланФактПродажів;Extended Properties=&quot;&quot;" command="SELECT * FROM [ПланФактПродажів]"/>
  </connection>
  <connection id="10" xr16:uid="{3E4C5516-B9C6-45DE-B409-0C5D17A5D90E}" name="Запит – Продажі_Собіватість" description="Підключення до запита &quot;Продажі_Собіватість&quot; у книзі." type="100" refreshedVersion="7" minRefreshableVersion="5">
    <extLst>
      <ext xmlns:x15="http://schemas.microsoft.com/office/spreadsheetml/2010/11/main" uri="{DE250136-89BD-433C-8126-D09CA5730AF9}">
        <x15:connection id="5faf069e-559c-4aed-a005-291c34c5dd68"/>
      </ext>
    </extLst>
  </connection>
  <connection id="11" xr16:uid="{6AFEFF8A-8D77-41FA-9CAE-D491FACBBA72}" keepAlive="1" name="Запит – Файл-зразок" description="Підключення до запита &quot;Файл-зразок&quot; у книзі." type="5" refreshedVersion="0" background="1">
    <dbPr connection="Provider=Microsoft.Mashup.OleDb.1;Data Source=$Workbook$;Location=Файл-зразок;Extended Properties=&quot;&quot;" command="SELECT * FROM [Файл-зразок]"/>
  </connection>
</connection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<sst xmlns="http://schemas.openxmlformats.org/spreadsheetml/2006/main" count="15659" uniqueCount="208">
  <si>
    <t>Номер місяця</t>
  </si>
  <si>
    <t>Місяць</t>
  </si>
  <si>
    <t>Січ</t>
  </si>
  <si>
    <t>Лют</t>
  </si>
  <si>
    <t>Бер</t>
  </si>
  <si>
    <t>Кві</t>
  </si>
  <si>
    <t>Тра</t>
  </si>
  <si>
    <t>Чер</t>
  </si>
  <si>
    <t>Лип</t>
  </si>
  <si>
    <t>Сер</t>
  </si>
  <si>
    <t>Вер</t>
  </si>
  <si>
    <t>Жов</t>
  </si>
  <si>
    <t>Лис</t>
  </si>
  <si>
    <t>Гру</t>
  </si>
  <si>
    <t>Рік</t>
  </si>
  <si>
    <t>МісяцьНом</t>
  </si>
  <si>
    <t>МісяцьНазва</t>
  </si>
  <si>
    <t>Регіон</t>
  </si>
  <si>
    <t>Менеджер</t>
  </si>
  <si>
    <t>МенеджерПрізвище</t>
  </si>
  <si>
    <t>МенеджерІм'я</t>
  </si>
  <si>
    <t>ТипКлиієнту</t>
  </si>
  <si>
    <t>Захід</t>
  </si>
  <si>
    <t>Кобур Анатолій</t>
  </si>
  <si>
    <t>Кобур</t>
  </si>
  <si>
    <t>Анатолій</t>
  </si>
  <si>
    <t>Аптека</t>
  </si>
  <si>
    <t>Змішаний</t>
  </si>
  <si>
    <t>Схід</t>
  </si>
  <si>
    <t>Єлькін Віктор</t>
  </si>
  <si>
    <t>Єлькін</t>
  </si>
  <si>
    <t>Віктор</t>
  </si>
  <si>
    <t>Опт</t>
  </si>
  <si>
    <t>Парфумерія</t>
  </si>
  <si>
    <t>Ринок</t>
  </si>
  <si>
    <t>Супермаркет</t>
  </si>
  <si>
    <t>Кравченко Ілля</t>
  </si>
  <si>
    <t>Кравченко</t>
  </si>
  <si>
    <t>Ілля</t>
  </si>
  <si>
    <t>Мельникова Єлизавета</t>
  </si>
  <si>
    <t>Мельникова</t>
  </si>
  <si>
    <t>Єлизавета</t>
  </si>
  <si>
    <t>Південь</t>
  </si>
  <si>
    <t>Білоусов Михайло</t>
  </si>
  <si>
    <t>Білоусов</t>
  </si>
  <si>
    <t>Михайло</t>
  </si>
  <si>
    <t>Вдовицька Олена</t>
  </si>
  <si>
    <t>Вдовицька</t>
  </si>
  <si>
    <t>Олена</t>
  </si>
  <si>
    <t>Лєсков Станіслав</t>
  </si>
  <si>
    <t>Лєсков</t>
  </si>
  <si>
    <t>Станіслав</t>
  </si>
  <si>
    <t>Маличенко Володимир</t>
  </si>
  <si>
    <t>Маличенко</t>
  </si>
  <si>
    <t>Володимир</t>
  </si>
  <si>
    <t>Безкровний Вадим</t>
  </si>
  <si>
    <t>Безкровний</t>
  </si>
  <si>
    <t>Вадим</t>
  </si>
  <si>
    <t>Центр</t>
  </si>
  <si>
    <t>Гудошин Остап</t>
  </si>
  <si>
    <t>Гудошин</t>
  </si>
  <si>
    <t>Остап</t>
  </si>
  <si>
    <t>2014-10</t>
  </si>
  <si>
    <t>Рокитів Семен</t>
  </si>
  <si>
    <t>Рокитів</t>
  </si>
  <si>
    <t>Семен</t>
  </si>
  <si>
    <t>2014-11</t>
  </si>
  <si>
    <t>2014-12</t>
  </si>
  <si>
    <t>2015-10</t>
  </si>
  <si>
    <t>2015-11</t>
  </si>
  <si>
    <t>2015-12</t>
  </si>
  <si>
    <t>2016-10</t>
  </si>
  <si>
    <t>2016-11</t>
  </si>
  <si>
    <t>Черняєв Антон</t>
  </si>
  <si>
    <t>Черняєв</t>
  </si>
  <si>
    <t>Антон</t>
  </si>
  <si>
    <t>ДебіторськаЗаборгованість</t>
  </si>
  <si>
    <t>2014-01</t>
  </si>
  <si>
    <t>2014-02</t>
  </si>
  <si>
    <t>2014-03</t>
  </si>
  <si>
    <t>2014-04</t>
  </si>
  <si>
    <t>2014-05</t>
  </si>
  <si>
    <t>2014-06</t>
  </si>
  <si>
    <t>2014-07</t>
  </si>
  <si>
    <t>2014-08</t>
  </si>
  <si>
    <t>2014-09</t>
  </si>
  <si>
    <t>2015-01</t>
  </si>
  <si>
    <t>2015-02</t>
  </si>
  <si>
    <t>2015-03</t>
  </si>
  <si>
    <t>2015-04</t>
  </si>
  <si>
    <t>2015-05</t>
  </si>
  <si>
    <t>2015-06</t>
  </si>
  <si>
    <t>2015-07</t>
  </si>
  <si>
    <t>2015-08</t>
  </si>
  <si>
    <t>2015-09</t>
  </si>
  <si>
    <t>2016-01</t>
  </si>
  <si>
    <t>2016-02</t>
  </si>
  <si>
    <t>2016-03</t>
  </si>
  <si>
    <t>2016-04</t>
  </si>
  <si>
    <t>2016-05</t>
  </si>
  <si>
    <t>2016-06</t>
  </si>
  <si>
    <t>2016-07</t>
  </si>
  <si>
    <t>2016-08</t>
  </si>
  <si>
    <t>2016-09</t>
  </si>
  <si>
    <t>01</t>
  </si>
  <si>
    <t>02</t>
  </si>
  <si>
    <t>03</t>
  </si>
  <si>
    <t>04</t>
  </si>
  <si>
    <t>05</t>
  </si>
  <si>
    <t>06</t>
  </si>
  <si>
    <t>07</t>
  </si>
  <si>
    <t>08</t>
  </si>
  <si>
    <t>09</t>
  </si>
  <si>
    <t>10</t>
  </si>
  <si>
    <t>11</t>
  </si>
  <si>
    <t>12</t>
  </si>
  <si>
    <t>Номер</t>
  </si>
  <si>
    <t>Рік_Місяць</t>
  </si>
  <si>
    <t>ПланПродажів, грн</t>
  </si>
  <si>
    <t>Оклад</t>
  </si>
  <si>
    <t>Бонус_за_виконання_плану2222</t>
  </si>
  <si>
    <t>Бонус за низьку дебіторську заборгованість2</t>
  </si>
  <si>
    <t>ПО КОМПАНІЇ</t>
  </si>
  <si>
    <t>Продажі_інв_UAH</t>
  </si>
  <si>
    <t>Продажі_соб_UAH</t>
  </si>
  <si>
    <t>Продажі_шт</t>
  </si>
  <si>
    <t>Викон_План</t>
  </si>
  <si>
    <t>Націнка,_%</t>
  </si>
  <si>
    <t>Середня_Ціна</t>
  </si>
  <si>
    <t>Тільки продажі від</t>
  </si>
  <si>
    <t>січ</t>
  </si>
  <si>
    <t>лют</t>
  </si>
  <si>
    <t>бер</t>
  </si>
  <si>
    <t>кві</t>
  </si>
  <si>
    <t>тра</t>
  </si>
  <si>
    <t>чер</t>
  </si>
  <si>
    <t>лип</t>
  </si>
  <si>
    <t>сер</t>
  </si>
  <si>
    <t>вер</t>
  </si>
  <si>
    <t>жов</t>
  </si>
  <si>
    <t>лис</t>
  </si>
  <si>
    <t>гру</t>
  </si>
  <si>
    <t>Показник-1:</t>
  </si>
  <si>
    <t>Показник-2:</t>
  </si>
  <si>
    <t>Рік:</t>
  </si>
  <si>
    <t>Ціль з:</t>
  </si>
  <si>
    <t>НА ГОЛОВНУ</t>
  </si>
  <si>
    <t>ПОКАЗНИКИ</t>
  </si>
  <si>
    <t>КОРЕЛЯЦІЇ</t>
  </si>
  <si>
    <t>Цілі</t>
  </si>
  <si>
    <t>Відхилення</t>
  </si>
  <si>
    <t>відхилення</t>
  </si>
  <si>
    <t>Назви діаграми</t>
  </si>
  <si>
    <t>Загальний підсумок</t>
  </si>
  <si>
    <t>Стовпець1</t>
  </si>
  <si>
    <t>Продажі, шт</t>
  </si>
  <si>
    <t>Собівартість, грн</t>
  </si>
  <si>
    <t>ФактПродажів, грн</t>
  </si>
  <si>
    <t>Зарплата</t>
  </si>
  <si>
    <t>Продажі_UAH</t>
  </si>
  <si>
    <t>Частка_з/п_у_продажах</t>
  </si>
  <si>
    <t>Дебіторка_в_днях</t>
  </si>
  <si>
    <t>_Націнка</t>
  </si>
  <si>
    <t>Середня_ціна</t>
  </si>
  <si>
    <t>Виконання_плану</t>
  </si>
  <si>
    <t>Січень</t>
  </si>
  <si>
    <t>Липень</t>
  </si>
  <si>
    <t>Лютий</t>
  </si>
  <si>
    <t>Березень</t>
  </si>
  <si>
    <t>Квітень</t>
  </si>
  <si>
    <t>Травень</t>
  </si>
  <si>
    <t>Червень</t>
  </si>
  <si>
    <t>Серпень</t>
  </si>
  <si>
    <t>Вересень</t>
  </si>
  <si>
    <t>Жовтень</t>
  </si>
  <si>
    <t>Листопад</t>
  </si>
  <si>
    <t>Грудень</t>
  </si>
  <si>
    <t>Дата</t>
  </si>
  <si>
    <t>Продажі UAH:</t>
  </si>
  <si>
    <t>Продажі шт:</t>
  </si>
  <si>
    <t>Частка з/п у продажах:</t>
  </si>
  <si>
    <t>Дебіторка в днях:</t>
  </si>
  <si>
    <t>Націнка:</t>
  </si>
  <si>
    <t>Середня ціна:</t>
  </si>
  <si>
    <t>Виконання плану:</t>
  </si>
  <si>
    <t>ТОП-5 Менеджерів за продажами</t>
  </si>
  <si>
    <t xml:space="preserve"> Виконання плану</t>
  </si>
  <si>
    <t xml:space="preserve"> Частка з/п у продажах</t>
  </si>
  <si>
    <t>ТОП-5 Менеджерів за виконанням плану продажів</t>
  </si>
  <si>
    <t xml:space="preserve"> Націнка</t>
  </si>
  <si>
    <t xml:space="preserve"> Дебіторка в днях</t>
  </si>
  <si>
    <t>ТОП-3 Типів клієнтів за продажами</t>
  </si>
  <si>
    <t>Тип клієнта</t>
  </si>
  <si>
    <t>ТОП-3 Типів клієнтів за націнкою</t>
  </si>
  <si>
    <t>Дебіторка в днях</t>
  </si>
  <si>
    <t xml:space="preserve">Показники </t>
  </si>
  <si>
    <t>Бонус_Викон_план</t>
  </si>
  <si>
    <t>Бонус_дебіт_заборг</t>
  </si>
  <si>
    <t>(всі)</t>
  </si>
  <si>
    <t>Рік-Показник</t>
  </si>
  <si>
    <t>Показник</t>
  </si>
  <si>
    <t>KPI</t>
  </si>
  <si>
    <t>По осі Х:</t>
  </si>
  <si>
    <t>По осі У:</t>
  </si>
  <si>
    <t>Розмір бульбашок:</t>
  </si>
  <si>
    <t>Аналітика з виконання KPI</t>
  </si>
  <si>
    <t>Загальний аналіз показників</t>
  </si>
  <si>
    <t>Взаємозалежності (кореляції)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</si>
</sst>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3" formatCode="_-* #,##0.00_-;\-* #,##0.00_-;_-* &quot;-&quot;??_-;_-@_-"/>
    <numFmt numFmtId="164" formatCode="0.0%"/>
    <numFmt numFmtId="165" formatCode="0.0"/>
    <numFmt numFmtId="166" formatCode="_-* #,##0_-;\-* #,##0_-;_-* &quot;-&quot;??_-;_-@_-"/>
  </numFmts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charset val="204"/>
      <scheme val="minor"/>
    </font>
    <font>
      <b/>
      <sz val="11"/>
      <color theme="1"/>
      <name val="Calibri"/>
      <family val="2"/>
      <charset val="204"/>
      <scheme val="minor"/>
    </font>
    <font>
      <sz val="8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0"/>
      <name val="Calibri"/>
      <family val="2"/>
      <charset val="204"/>
      <scheme val="minor"/>
    </font>
    <font>
      <sz val="11"/>
      <color theme="9" tint="-0.499984740745262"/>
      <name val="Calibri"/>
      <family val="2"/>
      <scheme val="minor"/>
    </font>
    <font>
      <sz val="11"/>
      <color theme="9" tint="-0.249977111117893"/>
      <name val="Calibri"/>
      <family val="2"/>
      <scheme val="minor"/>
    </font>
    <font>
      <sz val="11"/>
      <color theme="5" tint="-0.499984740745262"/>
      <name val="Calibri"/>
      <family val="2"/>
      <scheme val="minor"/>
    </font>
    <font>
      <b/>
      <sz val="11"/>
      <color theme="5" tint="-0.499984740745262"/>
      <name val="Calibri"/>
      <family val="2"/>
      <scheme val="minor"/>
    </font>
    <font>
      <b/>
      <sz val="11"/>
      <color theme="9" tint="-0.499984740745262"/>
      <name val="Calibri"/>
      <family val="2"/>
      <charset val="204"/>
      <scheme val="minor"/>
    </font>
    <font>
      <b/>
      <sz val="11"/>
      <color theme="5" tint="-0.499984740745262"/>
      <name val="Calibri"/>
      <family val="2"/>
      <charset val="204"/>
      <scheme val="minor"/>
    </font>
    <font>
      <b/>
      <sz val="14"/>
      <color theme="8"/>
      <name val="Calibri"/>
      <family val="2"/>
      <charset val="204"/>
      <scheme val="minor"/>
    </font>
    <font>
      <b/>
      <sz val="11"/>
      <color theme="9" tint="-0.249977111117893"/>
      <name val="Calibri"/>
      <family val="2"/>
      <charset val="204"/>
      <scheme val="minor"/>
    </font>
    <font>
      <b/>
      <sz val="11"/>
      <color theme="9" tint="0.79998168889431442"/>
      <name val="Calibri"/>
      <family val="2"/>
      <charset val="204"/>
      <scheme val="minor"/>
    </font>
    <font>
      <b/>
      <sz val="11"/>
      <color theme="0"/>
      <name val="Calibri"/>
      <family val="2"/>
      <scheme val="minor"/>
    </font>
    <font>
      <b/>
      <u/>
      <sz val="11"/>
      <color theme="1"/>
      <name val="Calibri"/>
      <family val="2"/>
      <charset val="204"/>
      <scheme val="minor"/>
    </font>
    <font>
      <u/>
      <sz val="11"/>
      <color theme="10"/>
      <name val="Calibri"/>
      <family val="2"/>
      <scheme val="minor"/>
    </font>
  </fonts>
  <fills count="12">
    <fill>
      <patternFill patternType="none"/>
    </fill>
    <fill>
      <patternFill patternType="gray125"/>
    </fill>
    <fill>
      <patternFill patternType="solid">
        <fgColor theme="5" tint="-0.249977111117893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9" tint="-0.499984740745262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theme="9" tint="-0.249977111117893"/>
        <bgColor theme="4" tint="0.79998168889431442"/>
      </patternFill>
    </fill>
    <fill>
      <patternFill patternType="solid">
        <fgColor theme="9" tint="0.59999389629810485"/>
        <bgColor indexed="64"/>
      </patternFill>
    </fill>
  </fills>
  <borders count="48">
    <border>
      <left/>
      <right/>
      <top/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theme="9" tint="0.39994506668294322"/>
      </left>
      <right style="thin">
        <color theme="9" tint="0.39994506668294322"/>
      </right>
      <top style="thin">
        <color theme="9" tint="0.39994506668294322"/>
      </top>
      <bottom/>
      <diagonal/>
    </border>
    <border>
      <left style="thin">
        <color theme="9" tint="0.39994506668294322"/>
      </left>
      <right style="thin">
        <color theme="9" tint="0.39994506668294322"/>
      </right>
      <top/>
      <bottom style="thin">
        <color theme="9" tint="0.39994506668294322"/>
      </bottom>
      <diagonal/>
    </border>
    <border>
      <left style="thin">
        <color theme="9" tint="0.39994506668294322"/>
      </left>
      <right style="thin">
        <color theme="9" tint="0.39994506668294322"/>
      </right>
      <top/>
      <bottom/>
      <diagonal/>
    </border>
    <border>
      <left style="thin">
        <color theme="9" tint="-0.24994659260841701"/>
      </left>
      <right style="thin">
        <color theme="9" tint="-0.24994659260841701"/>
      </right>
      <top style="thin">
        <color theme="9" tint="-0.24994659260841701"/>
      </top>
      <bottom style="thin">
        <color theme="9" tint="-0.24994659260841701"/>
      </bottom>
      <diagonal/>
    </border>
    <border>
      <left style="thin">
        <color theme="5" tint="-0.499984740745262"/>
      </left>
      <right style="thin">
        <color theme="5" tint="-0.499984740745262"/>
      </right>
      <top style="thin">
        <color theme="5" tint="-0.499984740745262"/>
      </top>
      <bottom style="thin">
        <color theme="5" tint="-0.499984740745262"/>
      </bottom>
      <diagonal/>
    </border>
    <border>
      <left style="thin">
        <color theme="9" tint="-0.499984740745262"/>
      </left>
      <right/>
      <top style="thin">
        <color theme="9" tint="-0.499984740745262"/>
      </top>
      <bottom/>
      <diagonal/>
    </border>
    <border>
      <left/>
      <right/>
      <top style="thin">
        <color theme="9" tint="-0.499984740745262"/>
      </top>
      <bottom/>
      <diagonal/>
    </border>
    <border>
      <left style="thin">
        <color theme="9" tint="-0.499984740745262"/>
      </left>
      <right/>
      <top/>
      <bottom style="thin">
        <color theme="9" tint="-0.499984740745262"/>
      </bottom>
      <diagonal/>
    </border>
    <border>
      <left/>
      <right/>
      <top/>
      <bottom style="thin">
        <color theme="9" tint="-0.499984740745262"/>
      </bottom>
      <diagonal/>
    </border>
    <border>
      <left/>
      <right style="thin">
        <color theme="9" tint="-0.499984740745262"/>
      </right>
      <top/>
      <bottom style="thin">
        <color theme="9" tint="-0.499984740745262"/>
      </bottom>
      <diagonal/>
    </border>
    <border>
      <left style="thin">
        <color theme="5" tint="-0.499984740745262"/>
      </left>
      <right/>
      <top style="thin">
        <color theme="5" tint="-0.499984740745262"/>
      </top>
      <bottom/>
      <diagonal/>
    </border>
    <border>
      <left/>
      <right/>
      <top style="thin">
        <color theme="5" tint="-0.499984740745262"/>
      </top>
      <bottom/>
      <diagonal/>
    </border>
    <border>
      <left/>
      <right style="thin">
        <color theme="9" tint="-0.24994659260841701"/>
      </right>
      <top style="thin">
        <color theme="9" tint="-0.499984740745262"/>
      </top>
      <bottom/>
      <diagonal/>
    </border>
    <border>
      <left/>
      <right style="thin">
        <color theme="9" tint="-0.24994659260841701"/>
      </right>
      <top/>
      <bottom style="thin">
        <color theme="9" tint="-0.499984740745262"/>
      </bottom>
      <diagonal/>
    </border>
    <border>
      <left style="thin">
        <color theme="9" tint="0.39994506668294322"/>
      </left>
      <right style="thin">
        <color theme="9" tint="0.39994506668294322"/>
      </right>
      <top style="thin">
        <color theme="9" tint="0.39994506668294322"/>
      </top>
      <bottom style="thin">
        <color theme="9" tint="0.39994506668294322"/>
      </bottom>
      <diagonal/>
    </border>
    <border>
      <left style="thin">
        <color theme="9" tint="0.39994506668294322"/>
      </left>
      <right/>
      <top/>
      <bottom/>
      <diagonal/>
    </border>
    <border>
      <left style="thin">
        <color theme="9" tint="0.39991454817346722"/>
      </left>
      <right style="thin">
        <color theme="9" tint="0.39994506668294322"/>
      </right>
      <top style="thin">
        <color theme="9" tint="0.39991454817346722"/>
      </top>
      <bottom/>
      <diagonal/>
    </border>
    <border>
      <left/>
      <right/>
      <top style="thin">
        <color theme="9" tint="0.39991454817346722"/>
      </top>
      <bottom/>
      <diagonal/>
    </border>
    <border>
      <left style="thin">
        <color theme="9" tint="0.39991454817346722"/>
      </left>
      <right style="thin">
        <color theme="9" tint="0.39994506668294322"/>
      </right>
      <top/>
      <bottom style="thin">
        <color theme="9" tint="0.39991454817346722"/>
      </bottom>
      <diagonal/>
    </border>
    <border>
      <left/>
      <right/>
      <top/>
      <bottom style="thin">
        <color theme="9" tint="0.39991454817346722"/>
      </bottom>
      <diagonal/>
    </border>
    <border>
      <left/>
      <right style="dashed">
        <color theme="9" tint="0.39994506668294322"/>
      </right>
      <top/>
      <bottom/>
      <diagonal/>
    </border>
    <border>
      <left/>
      <right style="dashed">
        <color theme="9" tint="0.39994506668294322"/>
      </right>
      <top style="thin">
        <color theme="5" tint="-0.499984740745262"/>
      </top>
      <bottom/>
      <diagonal/>
    </border>
    <border>
      <left/>
      <right style="dashed">
        <color theme="9" tint="0.39994506668294322"/>
      </right>
      <top style="thin">
        <color theme="9" tint="-0.499984740745262"/>
      </top>
      <bottom/>
      <diagonal/>
    </border>
    <border>
      <left/>
      <right style="dashed">
        <color theme="9" tint="0.39994506668294322"/>
      </right>
      <top/>
      <bottom style="thin">
        <color theme="9" tint="-0.499984740745262"/>
      </bottom>
      <diagonal/>
    </border>
    <border>
      <left/>
      <right style="dashed">
        <color theme="9" tint="0.39994506668294322"/>
      </right>
      <top style="thin">
        <color theme="9" tint="0.39991454817346722"/>
      </top>
      <bottom/>
      <diagonal/>
    </border>
    <border>
      <left/>
      <right style="dashed">
        <color theme="9" tint="0.39994506668294322"/>
      </right>
      <top/>
      <bottom style="thin">
        <color theme="9" tint="0.39988402966399123"/>
      </bottom>
      <diagonal/>
    </border>
    <border>
      <left style="thin">
        <color theme="9" tint="0.39994506668294322"/>
      </left>
      <right style="thin">
        <color theme="9" tint="0.39994506668294322"/>
      </right>
      <top style="thin">
        <color theme="9" tint="-0.499984740745262"/>
      </top>
      <bottom/>
      <diagonal/>
    </border>
    <border>
      <left style="thin">
        <color theme="9" tint="0.39994506668294322"/>
      </left>
      <right style="thin">
        <color theme="9" tint="0.39994506668294322"/>
      </right>
      <top/>
      <bottom style="thin">
        <color theme="9" tint="-0.499984740745262"/>
      </bottom>
      <diagonal/>
    </border>
    <border>
      <left style="thin">
        <color theme="9" tint="0.39994506668294322"/>
      </left>
      <right style="thin">
        <color theme="9" tint="0.39994506668294322"/>
      </right>
      <top style="thin">
        <color theme="9" tint="0.39991454817346722"/>
      </top>
      <bottom/>
      <diagonal/>
    </border>
    <border>
      <left style="dashed">
        <color theme="9" tint="0.39994506668294322"/>
      </left>
      <right style="thin">
        <color theme="9" tint="0.39991454817346722"/>
      </right>
      <top style="thin">
        <color theme="5" tint="-0.499984740745262"/>
      </top>
      <bottom/>
      <diagonal/>
    </border>
    <border>
      <left style="dashed">
        <color theme="9" tint="0.39994506668294322"/>
      </left>
      <right style="thin">
        <color theme="9" tint="0.39991454817346722"/>
      </right>
      <top/>
      <bottom/>
      <diagonal/>
    </border>
    <border>
      <left style="dashed">
        <color theme="9" tint="0.39994506668294322"/>
      </left>
      <right style="thin">
        <color theme="9" tint="0.39991454817346722"/>
      </right>
      <top style="thin">
        <color theme="9" tint="-0.499984740745262"/>
      </top>
      <bottom/>
      <diagonal/>
    </border>
    <border>
      <left style="dashed">
        <color theme="9" tint="0.39994506668294322"/>
      </left>
      <right style="thin">
        <color theme="9" tint="0.39991454817346722"/>
      </right>
      <top/>
      <bottom style="thin">
        <color theme="9" tint="-0.499984740745262"/>
      </bottom>
      <diagonal/>
    </border>
    <border>
      <left style="dashed">
        <color theme="9" tint="0.39994506668294322"/>
      </left>
      <right style="thin">
        <color theme="9" tint="0.39991454817346722"/>
      </right>
      <top style="thin">
        <color theme="9" tint="0.39991454817346722"/>
      </top>
      <bottom/>
      <diagonal/>
    </border>
    <border>
      <left style="dashed">
        <color theme="9" tint="0.39994506668294322"/>
      </left>
      <right style="thin">
        <color theme="9" tint="0.39991454817346722"/>
      </right>
      <top/>
      <bottom style="thin">
        <color theme="9" tint="0.39988402966399123"/>
      </bottom>
      <diagonal/>
    </border>
    <border>
      <left/>
      <right style="thin">
        <color theme="9" tint="0.39991454817346722"/>
      </right>
      <top/>
      <bottom style="thin">
        <color theme="9" tint="-0.499984740745262"/>
      </bottom>
      <diagonal/>
    </border>
    <border>
      <left style="thin">
        <color theme="9" tint="-0.499984740745262"/>
      </left>
      <right style="thin">
        <color theme="9" tint="-0.499984740745262"/>
      </right>
      <top style="thin">
        <color theme="5" tint="-0.499984740745262"/>
      </top>
      <bottom/>
      <diagonal/>
    </border>
    <border>
      <left style="thin">
        <color theme="5" tint="-0.499984740745262"/>
      </left>
      <right/>
      <top/>
      <bottom style="thin">
        <color theme="9" tint="-0.499984740745262"/>
      </bottom>
      <diagonal/>
    </border>
    <border>
      <left/>
      <right/>
      <top/>
      <bottom style="thin">
        <color theme="4" tint="0.39997558519241921"/>
      </bottom>
      <diagonal/>
    </border>
    <border>
      <left style="thin">
        <color theme="9" tint="-0.499984740745262"/>
      </left>
      <right style="thin">
        <color theme="9" tint="-0.499984740745262"/>
      </right>
      <top style="thin">
        <color theme="9" tint="-0.499984740745262"/>
      </top>
      <bottom style="thin">
        <color theme="9" tint="-0.499984740745262"/>
      </bottom>
      <diagonal/>
    </border>
    <border>
      <left style="thin">
        <color rgb="FF00B0F0"/>
      </left>
      <right style="thin">
        <color rgb="FF00B0F0"/>
      </right>
      <top style="thin">
        <color rgb="FF00B0F0"/>
      </top>
      <bottom style="thin">
        <color rgb="FF00B0F0"/>
      </bottom>
      <diagonal/>
    </border>
  </borders>
  <cellStyleXfs count="5">
    <xf numFmtId="0" fontId="0" fillId="0" borderId="0"/>
    <xf numFmtId="9" fontId="5" fillId="0" borderId="0" applyFont="0" applyFill="0" applyBorder="0" applyAlignment="0" applyProtection="0"/>
    <xf numFmtId="0" fontId="1" fillId="0" borderId="0"/>
    <xf numFmtId="43" fontId="5" fillId="0" borderId="0" applyFont="0" applyFill="0" applyBorder="0" applyAlignment="0" applyProtection="0"/>
    <xf numFmtId="0" fontId="18" fillId="0" borderId="0" applyNumberFormat="0" applyFill="0" applyBorder="0" applyAlignment="0" applyProtection="0"/>
  </cellStyleXfs>
  <cellXfs count="134">
    <xf numFmtId="0" fontId="0" fillId="0" borderId="0" xfId="0"/>
    <xf numFmtId="0" fontId="0" fillId="0" borderId="1" xfId="0" applyBorder="1" applyAlignment="1">
      <alignment horizontal="left"/>
    </xf>
    <xf numFmtId="0" fontId="0" fillId="0" borderId="2" xfId="0" applyBorder="1" applyAlignment="1">
      <alignment horizontal="left"/>
    </xf>
    <xf numFmtId="0" fontId="0" fillId="0" borderId="5" xfId="0" applyBorder="1" applyAlignment="1">
      <alignment horizontal="left"/>
    </xf>
    <xf numFmtId="0" fontId="2" fillId="2" borderId="3" xfId="0" applyFont="1" applyFill="1" applyBorder="1" applyAlignment="1">
      <alignment horizontal="left"/>
    </xf>
    <xf numFmtId="0" fontId="2" fillId="2" borderId="4" xfId="0" applyFont="1" applyFill="1" applyBorder="1" applyAlignment="1">
      <alignment horizontal="left"/>
    </xf>
    <xf numFmtId="0" fontId="0" fillId="0" borderId="0" xfId="0" applyNumberFormat="1"/>
    <xf numFmtId="0" fontId="2" fillId="2" borderId="6" xfId="0" applyFont="1" applyFill="1" applyBorder="1" applyAlignment="1">
      <alignment horizontal="left"/>
    </xf>
    <xf numFmtId="49" fontId="0" fillId="0" borderId="1" xfId="0" applyNumberFormat="1" applyBorder="1" applyAlignment="1">
      <alignment horizontal="left"/>
    </xf>
    <xf numFmtId="4" fontId="0" fillId="0" borderId="0" xfId="0" applyNumberFormat="1"/>
    <xf numFmtId="0" fontId="0" fillId="3" borderId="0" xfId="0" applyFill="1"/>
    <xf numFmtId="0" fontId="4" fillId="0" borderId="0" xfId="0" applyFont="1"/>
    <xf numFmtId="0" fontId="2" fillId="0" borderId="0" xfId="0" applyFont="1"/>
    <xf numFmtId="0" fontId="0" fillId="0" borderId="0" xfId="0" applyAlignment="1">
      <alignment vertical="center"/>
    </xf>
    <xf numFmtId="0" fontId="7" fillId="0" borderId="0" xfId="0" applyFont="1" applyAlignment="1">
      <alignment vertical="center"/>
    </xf>
    <xf numFmtId="0" fontId="2" fillId="0" borderId="0" xfId="0" applyFont="1" applyAlignment="1">
      <alignment vertical="center"/>
    </xf>
    <xf numFmtId="0" fontId="9" fillId="0" borderId="0" xfId="0" applyFont="1" applyAlignment="1">
      <alignment vertical="center"/>
    </xf>
    <xf numFmtId="0" fontId="8" fillId="0" borderId="0" xfId="0" applyFont="1" applyAlignment="1">
      <alignment vertical="center"/>
    </xf>
    <xf numFmtId="0" fontId="12" fillId="0" borderId="0" xfId="0" applyFont="1" applyAlignment="1">
      <alignment vertical="center"/>
    </xf>
    <xf numFmtId="0" fontId="6" fillId="6" borderId="0" xfId="0" applyFont="1" applyFill="1" applyAlignment="1">
      <alignment horizontal="center" vertical="center"/>
    </xf>
    <xf numFmtId="0" fontId="2" fillId="0" borderId="0" xfId="0" applyFont="1" applyBorder="1"/>
    <xf numFmtId="0" fontId="6" fillId="6" borderId="27" xfId="0" applyFont="1" applyFill="1" applyBorder="1" applyAlignment="1">
      <alignment horizontal="center" vertical="center"/>
    </xf>
    <xf numFmtId="9" fontId="0" fillId="0" borderId="0" xfId="0" applyNumberFormat="1"/>
    <xf numFmtId="165" fontId="0" fillId="0" borderId="0" xfId="0" applyNumberFormat="1"/>
    <xf numFmtId="1" fontId="0" fillId="0" borderId="0" xfId="0" applyNumberFormat="1"/>
    <xf numFmtId="9" fontId="0" fillId="0" borderId="0" xfId="1" applyFont="1"/>
    <xf numFmtId="2" fontId="0" fillId="0" borderId="0" xfId="0" applyNumberFormat="1" applyAlignment="1">
      <alignment vertical="center"/>
    </xf>
    <xf numFmtId="0" fontId="2" fillId="0" borderId="0" xfId="0" applyFont="1" applyFill="1"/>
    <xf numFmtId="164" fontId="0" fillId="0" borderId="27" xfId="1" applyNumberFormat="1" applyFont="1" applyFill="1" applyBorder="1"/>
    <xf numFmtId="0" fontId="0" fillId="0" borderId="0" xfId="2" applyFont="1" applyFill="1"/>
    <xf numFmtId="0" fontId="0" fillId="0" borderId="0" xfId="0" applyFill="1"/>
    <xf numFmtId="2" fontId="0" fillId="0" borderId="0" xfId="1" applyNumberFormat="1" applyFont="1"/>
    <xf numFmtId="164" fontId="0" fillId="0" borderId="0" xfId="0" applyNumberFormat="1"/>
    <xf numFmtId="10" fontId="0" fillId="0" borderId="0" xfId="0" applyNumberFormat="1"/>
    <xf numFmtId="166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3" fontId="0" fillId="0" borderId="0" xfId="0" applyNumberFormat="1"/>
    <xf numFmtId="14" fontId="0" fillId="0" borderId="0" xfId="0" applyNumberFormat="1"/>
    <xf numFmtId="166" fontId="0" fillId="0" borderId="0" xfId="3" applyNumberFormat="1" applyFont="1"/>
    <xf numFmtId="0" fontId="6" fillId="9" borderId="0" xfId="0" applyFont="1" applyFill="1"/>
    <xf numFmtId="0" fontId="6" fillId="10" borderId="45" xfId="0" applyFont="1" applyFill="1" applyBorder="1"/>
    <xf numFmtId="166" fontId="6" fillId="9" borderId="0" xfId="3" applyNumberFormat="1" applyFont="1" applyFill="1"/>
    <xf numFmtId="0" fontId="0" fillId="0" borderId="0" xfId="0" applyBorder="1"/>
    <xf numFmtId="2" fontId="2" fillId="5" borderId="47" xfId="0" applyNumberFormat="1" applyFont="1" applyFill="1" applyBorder="1"/>
    <xf numFmtId="164" fontId="2" fillId="5" borderId="47" xfId="1" applyNumberFormat="1" applyFont="1" applyFill="1" applyBorder="1"/>
    <xf numFmtId="1" fontId="2" fillId="5" borderId="47" xfId="0" applyNumberFormat="1" applyFont="1" applyFill="1" applyBorder="1"/>
    <xf numFmtId="0" fontId="17" fillId="0" borderId="0" xfId="0" applyFont="1"/>
    <xf numFmtId="0" fontId="0" fillId="0" borderId="0" xfId="0" applyAlignment="1">
      <alignment horizontal="center" vertical="center" wrapText="1"/>
    </xf>
    <xf numFmtId="0" fontId="0" fillId="0" borderId="0" xfId="0" pivotButton="1" applyAlignment="1">
      <alignment horizontal="center" vertical="center"/>
    </xf>
    <xf numFmtId="0" fontId="6" fillId="10" borderId="45" xfId="0" applyFont="1" applyFill="1" applyBorder="1" applyAlignment="1">
      <alignment wrapText="1"/>
    </xf>
    <xf numFmtId="166" fontId="2" fillId="5" borderId="47" xfId="3" applyNumberFormat="1" applyFont="1" applyFill="1" applyBorder="1" applyAlignment="1"/>
    <xf numFmtId="0" fontId="6" fillId="10" borderId="45" xfId="0" applyFont="1" applyFill="1" applyBorder="1" applyAlignment="1">
      <alignment horizontal="centerContinuous" wrapText="1"/>
    </xf>
    <xf numFmtId="10" fontId="2" fillId="5" borderId="47" xfId="1" applyNumberFormat="1" applyFont="1" applyFill="1" applyBorder="1" applyAlignment="1"/>
    <xf numFmtId="166" fontId="0" fillId="4" borderId="0" xfId="3" applyNumberFormat="1" applyFont="1" applyFill="1"/>
    <xf numFmtId="164" fontId="0" fillId="4" borderId="0" xfId="1" applyNumberFormat="1" applyFont="1" applyFill="1"/>
    <xf numFmtId="43" fontId="0" fillId="4" borderId="0" xfId="3" applyNumberFormat="1" applyFont="1" applyFill="1"/>
    <xf numFmtId="0" fontId="0" fillId="7" borderId="0" xfId="0" applyFill="1"/>
    <xf numFmtId="0" fontId="11" fillId="7" borderId="0" xfId="0" applyFont="1" applyFill="1"/>
    <xf numFmtId="0" fontId="11" fillId="11" borderId="0" xfId="0" applyFont="1" applyFill="1"/>
    <xf numFmtId="0" fontId="18" fillId="0" borderId="0" xfId="4" applyAlignment="1" applyProtection="1">
      <alignment vertical="center"/>
      <protection locked="0"/>
    </xf>
    <xf numFmtId="0" fontId="11" fillId="4" borderId="10" xfId="0" applyFont="1" applyFill="1" applyBorder="1" applyAlignment="1" applyProtection="1">
      <alignment vertical="center"/>
      <protection locked="0"/>
    </xf>
    <xf numFmtId="0" fontId="12" fillId="4" borderId="10" xfId="0" applyFont="1" applyFill="1" applyBorder="1" applyAlignment="1" applyProtection="1">
      <alignment vertical="center"/>
      <protection locked="0"/>
    </xf>
    <xf numFmtId="0" fontId="13" fillId="4" borderId="10" xfId="0" applyFont="1" applyFill="1" applyBorder="1" applyAlignment="1" applyProtection="1">
      <alignment horizontal="center" vertical="center"/>
      <protection locked="0"/>
    </xf>
    <xf numFmtId="3" fontId="11" fillId="4" borderId="10" xfId="0" applyNumberFormat="1" applyFont="1" applyFill="1" applyBorder="1" applyAlignment="1" applyProtection="1">
      <alignment vertical="center"/>
      <protection locked="0"/>
    </xf>
    <xf numFmtId="164" fontId="14" fillId="8" borderId="11" xfId="1" applyNumberFormat="1" applyFont="1" applyFill="1" applyBorder="1" applyProtection="1">
      <protection locked="0"/>
    </xf>
    <xf numFmtId="0" fontId="4" fillId="0" borderId="0" xfId="0" applyFont="1" applyAlignment="1">
      <alignment vertical="center"/>
    </xf>
    <xf numFmtId="9" fontId="4" fillId="0" borderId="0" xfId="1" applyFont="1" applyAlignment="1">
      <alignment vertical="center"/>
    </xf>
    <xf numFmtId="0" fontId="0" fillId="0" borderId="0" xfId="0" applyProtection="1">
      <protection hidden="1"/>
    </xf>
    <xf numFmtId="0" fontId="6" fillId="6" borderId="27" xfId="0" applyFont="1" applyFill="1" applyBorder="1" applyAlignment="1" applyProtection="1">
      <alignment horizontal="center" vertical="center"/>
      <protection hidden="1"/>
    </xf>
    <xf numFmtId="0" fontId="6" fillId="6" borderId="0" xfId="0" applyFont="1" applyFill="1" applyAlignment="1" applyProtection="1">
      <alignment horizontal="center" vertical="center"/>
      <protection hidden="1"/>
    </xf>
    <xf numFmtId="0" fontId="0" fillId="0" borderId="0" xfId="0" applyAlignment="1" applyProtection="1">
      <alignment horizontal="center" vertical="center"/>
      <protection hidden="1"/>
    </xf>
    <xf numFmtId="0" fontId="6" fillId="6" borderId="21" xfId="0" applyFont="1" applyFill="1" applyBorder="1" applyAlignment="1" applyProtection="1">
      <alignment horizontal="center" vertical="center"/>
      <protection hidden="1"/>
    </xf>
    <xf numFmtId="0" fontId="2" fillId="0" borderId="0" xfId="0" applyFont="1" applyAlignment="1" applyProtection="1">
      <alignment vertical="center"/>
      <protection hidden="1"/>
    </xf>
    <xf numFmtId="0" fontId="0" fillId="0" borderId="27" xfId="0" applyBorder="1" applyProtection="1">
      <protection hidden="1"/>
    </xf>
    <xf numFmtId="0" fontId="2" fillId="0" borderId="0" xfId="0" applyFont="1" applyProtection="1">
      <protection hidden="1"/>
    </xf>
    <xf numFmtId="0" fontId="2" fillId="7" borderId="17" xfId="0" applyFont="1" applyFill="1" applyBorder="1" applyProtection="1">
      <protection hidden="1"/>
    </xf>
    <xf numFmtId="0" fontId="2" fillId="7" borderId="43" xfId="0" applyFont="1" applyFill="1" applyBorder="1" applyProtection="1">
      <protection hidden="1"/>
    </xf>
    <xf numFmtId="0" fontId="2" fillId="7" borderId="18" xfId="0" applyFont="1" applyFill="1" applyBorder="1" applyProtection="1">
      <protection hidden="1"/>
    </xf>
    <xf numFmtId="3" fontId="2" fillId="7" borderId="28" xfId="0" applyNumberFormat="1" applyFont="1" applyFill="1" applyBorder="1" applyProtection="1">
      <protection hidden="1"/>
    </xf>
    <xf numFmtId="3" fontId="2" fillId="7" borderId="36" xfId="0" applyNumberFormat="1" applyFont="1" applyFill="1" applyBorder="1" applyProtection="1">
      <protection hidden="1"/>
    </xf>
    <xf numFmtId="3" fontId="2" fillId="0" borderId="0" xfId="0" applyNumberFormat="1" applyFont="1" applyProtection="1">
      <protection hidden="1"/>
    </xf>
    <xf numFmtId="3" fontId="2" fillId="7" borderId="7" xfId="0" applyNumberFormat="1" applyFont="1" applyFill="1" applyBorder="1" applyProtection="1">
      <protection hidden="1"/>
    </xf>
    <xf numFmtId="0" fontId="2" fillId="7" borderId="44" xfId="0" applyFont="1" applyFill="1" applyBorder="1" applyProtection="1">
      <protection hidden="1"/>
    </xf>
    <xf numFmtId="0" fontId="2" fillId="7" borderId="16" xfId="0" applyFont="1" applyFill="1" applyBorder="1" applyProtection="1">
      <protection hidden="1"/>
    </xf>
    <xf numFmtId="0" fontId="2" fillId="7" borderId="0" xfId="0" applyFont="1" applyFill="1" applyBorder="1" applyProtection="1">
      <protection hidden="1"/>
    </xf>
    <xf numFmtId="164" fontId="2" fillId="7" borderId="27" xfId="1" applyNumberFormat="1" applyFont="1" applyFill="1" applyBorder="1" applyProtection="1">
      <protection hidden="1"/>
    </xf>
    <xf numFmtId="164" fontId="2" fillId="7" borderId="37" xfId="1" applyNumberFormat="1" applyFont="1" applyFill="1" applyBorder="1" applyProtection="1">
      <protection hidden="1"/>
    </xf>
    <xf numFmtId="164" fontId="2" fillId="7" borderId="9" xfId="1" applyNumberFormat="1" applyFont="1" applyFill="1" applyBorder="1" applyProtection="1">
      <protection hidden="1"/>
    </xf>
    <xf numFmtId="0" fontId="2" fillId="4" borderId="12" xfId="0" applyFont="1" applyFill="1" applyBorder="1" applyProtection="1">
      <protection hidden="1"/>
    </xf>
    <xf numFmtId="0" fontId="2" fillId="4" borderId="19" xfId="0" applyFont="1" applyFill="1" applyBorder="1" applyProtection="1">
      <protection hidden="1"/>
    </xf>
    <xf numFmtId="0" fontId="2" fillId="4" borderId="13" xfId="0" applyFont="1" applyFill="1" applyBorder="1" applyProtection="1">
      <protection hidden="1"/>
    </xf>
    <xf numFmtId="3" fontId="2" fillId="4" borderId="29" xfId="0" applyNumberFormat="1" applyFont="1" applyFill="1" applyBorder="1" applyProtection="1">
      <protection hidden="1"/>
    </xf>
    <xf numFmtId="3" fontId="2" fillId="4" borderId="38" xfId="0" applyNumberFormat="1" applyFont="1" applyFill="1" applyBorder="1" applyProtection="1">
      <protection hidden="1"/>
    </xf>
    <xf numFmtId="3" fontId="2" fillId="4" borderId="33" xfId="0" applyNumberFormat="1" applyFont="1" applyFill="1" applyBorder="1" applyProtection="1">
      <protection hidden="1"/>
    </xf>
    <xf numFmtId="0" fontId="15" fillId="4" borderId="14" xfId="0" applyFont="1" applyFill="1" applyBorder="1" applyProtection="1">
      <protection hidden="1"/>
    </xf>
    <xf numFmtId="0" fontId="15" fillId="4" borderId="20" xfId="0" applyFont="1" applyFill="1" applyBorder="1" applyProtection="1">
      <protection hidden="1"/>
    </xf>
    <xf numFmtId="0" fontId="10" fillId="4" borderId="15" xfId="0" applyFont="1" applyFill="1" applyBorder="1" applyProtection="1">
      <protection hidden="1"/>
    </xf>
    <xf numFmtId="164" fontId="2" fillId="4" borderId="30" xfId="1" applyNumberFormat="1" applyFont="1" applyFill="1" applyBorder="1" applyProtection="1">
      <protection hidden="1"/>
    </xf>
    <xf numFmtId="164" fontId="2" fillId="4" borderId="42" xfId="1" applyNumberFormat="1" applyFont="1" applyFill="1" applyBorder="1" applyProtection="1">
      <protection hidden="1"/>
    </xf>
    <xf numFmtId="3" fontId="2" fillId="0" borderId="15" xfId="0" applyNumberFormat="1" applyFont="1" applyBorder="1" applyProtection="1">
      <protection hidden="1"/>
    </xf>
    <xf numFmtId="164" fontId="2" fillId="4" borderId="34" xfId="1" applyNumberFormat="1" applyFont="1" applyFill="1" applyBorder="1" applyProtection="1">
      <protection hidden="1"/>
    </xf>
    <xf numFmtId="0" fontId="4" fillId="0" borderId="0" xfId="0" applyFont="1" applyProtection="1">
      <protection hidden="1"/>
    </xf>
    <xf numFmtId="0" fontId="0" fillId="5" borderId="22" xfId="0" applyFill="1" applyBorder="1" applyProtection="1">
      <protection hidden="1"/>
    </xf>
    <xf numFmtId="3" fontId="0" fillId="5" borderId="27" xfId="0" applyNumberFormat="1" applyFill="1" applyBorder="1" applyProtection="1">
      <protection hidden="1"/>
    </xf>
    <xf numFmtId="3" fontId="0" fillId="5" borderId="37" xfId="0" applyNumberFormat="1" applyFill="1" applyBorder="1" applyProtection="1">
      <protection hidden="1"/>
    </xf>
    <xf numFmtId="3" fontId="0" fillId="5" borderId="0" xfId="0" applyNumberFormat="1" applyFill="1" applyProtection="1">
      <protection hidden="1"/>
    </xf>
    <xf numFmtId="3" fontId="0" fillId="5" borderId="9" xfId="0" applyNumberFormat="1" applyFill="1" applyBorder="1" applyProtection="1">
      <protection hidden="1"/>
    </xf>
    <xf numFmtId="0" fontId="4" fillId="5" borderId="22" xfId="0" applyFont="1" applyFill="1" applyBorder="1" applyProtection="1">
      <protection hidden="1"/>
    </xf>
    <xf numFmtId="0" fontId="9" fillId="5" borderId="22" xfId="0" applyFont="1" applyFill="1" applyBorder="1" applyProtection="1">
      <protection hidden="1"/>
    </xf>
    <xf numFmtId="164" fontId="0" fillId="5" borderId="27" xfId="1" applyNumberFormat="1" applyFont="1" applyFill="1" applyBorder="1" applyProtection="1">
      <protection hidden="1"/>
    </xf>
    <xf numFmtId="164" fontId="0" fillId="5" borderId="37" xfId="1" applyNumberFormat="1" applyFont="1" applyFill="1" applyBorder="1" applyProtection="1">
      <protection hidden="1"/>
    </xf>
    <xf numFmtId="164" fontId="0" fillId="5" borderId="9" xfId="1" applyNumberFormat="1" applyFont="1" applyFill="1" applyBorder="1" applyProtection="1">
      <protection hidden="1"/>
    </xf>
    <xf numFmtId="0" fontId="0" fillId="5" borderId="23" xfId="0" applyFill="1" applyBorder="1" applyProtection="1">
      <protection hidden="1"/>
    </xf>
    <xf numFmtId="0" fontId="0" fillId="5" borderId="24" xfId="0" applyFill="1" applyBorder="1" applyProtection="1">
      <protection hidden="1"/>
    </xf>
    <xf numFmtId="3" fontId="0" fillId="5" borderId="31" xfId="0" applyNumberFormat="1" applyFill="1" applyBorder="1" applyProtection="1">
      <protection hidden="1"/>
    </xf>
    <xf numFmtId="3" fontId="0" fillId="5" borderId="40" xfId="0" applyNumberFormat="1" applyFill="1" applyBorder="1" applyProtection="1">
      <protection hidden="1"/>
    </xf>
    <xf numFmtId="3" fontId="0" fillId="5" borderId="35" xfId="0" applyNumberFormat="1" applyFill="1" applyBorder="1" applyProtection="1">
      <protection hidden="1"/>
    </xf>
    <xf numFmtId="0" fontId="4" fillId="5" borderId="25" xfId="0" applyFont="1" applyFill="1" applyBorder="1" applyProtection="1">
      <protection hidden="1"/>
    </xf>
    <xf numFmtId="0" fontId="9" fillId="5" borderId="26" xfId="0" applyFont="1" applyFill="1" applyBorder="1" applyProtection="1">
      <protection hidden="1"/>
    </xf>
    <xf numFmtId="0" fontId="2" fillId="4" borderId="20" xfId="0" applyFont="1" applyFill="1" applyBorder="1" applyProtection="1">
      <protection hidden="1"/>
    </xf>
    <xf numFmtId="164" fontId="2" fillId="4" borderId="39" xfId="1" applyNumberFormat="1" applyFont="1" applyFill="1" applyBorder="1" applyProtection="1">
      <protection hidden="1"/>
    </xf>
    <xf numFmtId="164" fontId="0" fillId="5" borderId="32" xfId="1" applyNumberFormat="1" applyFont="1" applyFill="1" applyBorder="1" applyProtection="1">
      <protection hidden="1"/>
    </xf>
    <xf numFmtId="164" fontId="0" fillId="5" borderId="41" xfId="1" applyNumberFormat="1" applyFont="1" applyFill="1" applyBorder="1" applyProtection="1">
      <protection hidden="1"/>
    </xf>
    <xf numFmtId="164" fontId="0" fillId="5" borderId="8" xfId="1" applyNumberFormat="1" applyFont="1" applyFill="1" applyBorder="1" applyProtection="1">
      <protection hidden="1"/>
    </xf>
    <xf numFmtId="164" fontId="4" fillId="5" borderId="32" xfId="1" applyNumberFormat="1" applyFont="1" applyFill="1" applyBorder="1" applyProtection="1">
      <protection hidden="1"/>
    </xf>
    <xf numFmtId="164" fontId="4" fillId="5" borderId="41" xfId="1" applyNumberFormat="1" applyFont="1" applyFill="1" applyBorder="1" applyProtection="1">
      <protection hidden="1"/>
    </xf>
    <xf numFmtId="0" fontId="16" fillId="0" borderId="0" xfId="0" applyFont="1" applyProtection="1">
      <protection hidden="1"/>
    </xf>
    <xf numFmtId="0" fontId="12" fillId="4" borderId="46" xfId="0" applyFont="1" applyFill="1" applyBorder="1" applyProtection="1">
      <protection locked="0"/>
    </xf>
    <xf numFmtId="0" fontId="18" fillId="0" borderId="0" xfId="4" applyFill="1" applyProtection="1">
      <protection locked="0"/>
    </xf>
    <xf numFmtId="0" fontId="0" fillId="0" borderId="0" xfId="0" applyFill="1" applyAlignment="1">
      <alignment vertical="center"/>
    </xf>
    <xf numFmtId="0" fontId="4" fillId="0" borderId="0" xfId="0" applyFont="1" applyFill="1"/>
    <xf numFmtId="0" fontId="4" fillId="0" borderId="0" xfId="0" applyFont="1" applyFill="1" applyProtection="1">
      <protection locked="0"/>
    </xf>
    <xf numFmtId="0" fontId="0" fillId="0" borderId="0" xfId="0" applyFill="1" applyProtection="1">
      <protection locked="0"/>
    </xf>
  </cellXfs>
  <cellStyles count="5">
    <cellStyle name="Відсотковий" xfId="1" builtinId="5"/>
    <cellStyle name="Гіперпосилання" xfId="4" builtinId="8"/>
    <cellStyle name="Звичайний" xfId="0" builtinId="0"/>
    <cellStyle name="Звичайний 2" xfId="2" xr:uid="{EA57723D-00E1-4045-8AF4-6666FBC0324E}"/>
    <cellStyle name="Фінансовий" xfId="3" builtinId="3"/>
  </cellStyles>
  <dxfs count="89">
    <dxf>
      <numFmt numFmtId="3" formatCode="#,##0"/>
    </dxf>
    <dxf>
      <numFmt numFmtId="164" formatCode="0.0%"/>
    </dxf>
    <dxf>
      <alignment wrapText="1"/>
    </dxf>
    <dxf>
      <alignment vertical="center"/>
    </dxf>
    <dxf>
      <alignment horizontal="center"/>
    </dxf>
    <dxf>
      <alignment vertical="center"/>
    </dxf>
    <dxf>
      <alignment horizontal="center"/>
    </dxf>
    <dxf>
      <numFmt numFmtId="166" formatCode="_-* #,##0_-;\-* #,##0_-;_-* &quot;-&quot;??_-;_-@_-"/>
    </dxf>
    <dxf>
      <numFmt numFmtId="14" formatCode="0.00%"/>
    </dxf>
    <dxf>
      <numFmt numFmtId="164" formatCode="0.0%"/>
    </dxf>
    <dxf>
      <alignment vertical="center"/>
    </dxf>
    <dxf>
      <alignment horizontal="center"/>
    </dxf>
    <dxf>
      <alignment vertical="center"/>
    </dxf>
    <dxf>
      <alignment horizontal="center"/>
    </dxf>
    <dxf>
      <alignment wrapText="1"/>
    </dxf>
    <dxf>
      <numFmt numFmtId="166" formatCode="_-* #,##0_-;\-* #,##0_-;_-* &quot;-&quot;??_-;_-@_-"/>
    </dxf>
    <dxf>
      <alignment wrapText="1"/>
    </dxf>
    <dxf>
      <numFmt numFmtId="14" formatCode="0.00%"/>
    </dxf>
    <dxf>
      <numFmt numFmtId="164" formatCode="0.0%"/>
    </dxf>
    <dxf>
      <alignment vertical="center"/>
    </dxf>
    <dxf>
      <alignment horizontal="center"/>
    </dxf>
    <dxf>
      <alignment vertical="center"/>
    </dxf>
    <dxf>
      <alignment horizontal="center"/>
    </dxf>
    <dxf>
      <alignment wrapText="1"/>
    </dxf>
    <dxf>
      <numFmt numFmtId="166" formatCode="_-* #,##0_-;\-* #,##0_-;_-* &quot;-&quot;??_-;_-@_-"/>
    </dxf>
    <dxf>
      <numFmt numFmtId="3" formatCode="#,##0"/>
    </dxf>
    <dxf>
      <numFmt numFmtId="164" formatCode="0.0%"/>
    </dxf>
    <dxf>
      <alignment wrapText="1"/>
    </dxf>
    <dxf>
      <alignment vertical="center"/>
    </dxf>
    <dxf>
      <alignment horizontal="center"/>
    </dxf>
    <dxf>
      <alignment vertical="center"/>
    </dxf>
    <dxf>
      <alignment horizontal="center"/>
    </dxf>
    <dxf>
      <numFmt numFmtId="166" formatCode="_-* #,##0_-;\-* #,##0_-;_-* &quot;-&quot;??_-;_-@_-"/>
    </dxf>
    <dxf>
      <font>
        <color rgb="FFFF0000"/>
      </font>
    </dxf>
    <dxf>
      <numFmt numFmtId="4" formatCode="#,##0.00"/>
    </dxf>
    <dxf>
      <numFmt numFmtId="4" formatCode="#,##0.00"/>
    </dxf>
    <dxf>
      <numFmt numFmtId="4" formatCode="#,##0.00"/>
    </dxf>
    <dxf>
      <font>
        <color rgb="FFFF0000"/>
      </font>
    </dxf>
    <dxf>
      <numFmt numFmtId="4" formatCode="#,##0.00"/>
    </dxf>
    <dxf>
      <numFmt numFmtId="4" formatCode="#,##0.00"/>
    </dxf>
    <dxf>
      <font>
        <color rgb="FFFF0000"/>
      </font>
    </dxf>
    <dxf>
      <numFmt numFmtId="4" formatCode="#,##0.00"/>
    </dxf>
    <dxf>
      <font>
        <color rgb="FFFF0000"/>
      </font>
    </dxf>
    <dxf>
      <numFmt numFmtId="4" formatCode="#,##0.00"/>
    </dxf>
    <dxf>
      <font>
        <color rgb="FFFF0000"/>
      </font>
    </dxf>
    <dxf>
      <numFmt numFmtId="4" formatCode="#,##0.00"/>
    </dxf>
    <dxf>
      <font>
        <color rgb="FFFF0000"/>
      </font>
    </dxf>
    <dxf>
      <numFmt numFmtId="4" formatCode="#,##0.00"/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164" formatCode="0.0%"/>
    </dxf>
    <dxf>
      <numFmt numFmtId="164" formatCode="0.0%"/>
    </dxf>
    <dxf>
      <numFmt numFmtId="3" formatCode="#,##0"/>
    </dxf>
    <dxf>
      <numFmt numFmtId="166" formatCode="_-* #,##0_-;\-* #,##0_-;_-* &quot;-&quot;??_-;_-@_-"/>
    </dxf>
    <dxf>
      <numFmt numFmtId="14" formatCode="0.00%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dd/mm/yyyy"/>
    </dxf>
    <dxf>
      <numFmt numFmtId="19" formatCode="dd/mm/yyyy"/>
    </dxf>
    <dxf>
      <alignment horizontal="left" vertical="bottom" textRotation="0" wrapText="0" indent="0" justifyLastLine="0" shrinkToFit="0" readingOrder="0"/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alignment horizontal="left" vertical="bottom" textRotation="0" wrapText="0" indent="0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/>
        <horizontal/>
      </border>
    </dxf>
    <dxf>
      <alignment horizontal="left" vertical="bottom" textRotation="0" wrapText="0" indent="0" justifyLastLine="0" shrinkToFit="0" readingOrder="0"/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 outline="0"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charset val="204"/>
        <scheme val="minor"/>
      </font>
      <fill>
        <patternFill patternType="solid">
          <fgColor indexed="64"/>
          <bgColor theme="5" tint="-0.249977111117893"/>
        </patternFill>
      </fill>
      <alignment horizontal="left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microsoft.com/office/2007/relationships/slicerCache" Target="slicerCaches/slicerCache3.xml"/><Relationship Id="rId26" Type="http://schemas.openxmlformats.org/officeDocument/2006/relationships/powerPivotData" Target="model/item.data"/><Relationship Id="rId3" Type="http://schemas.openxmlformats.org/officeDocument/2006/relationships/worksheet" Target="worksheets/sheet3.xml"/><Relationship Id="rId21" Type="http://schemas.openxmlformats.org/officeDocument/2006/relationships/theme" Target="theme/theme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microsoft.com/office/2007/relationships/slicerCache" Target="slicerCaches/slicerCache2.xml"/><Relationship Id="rId25" Type="http://schemas.openxmlformats.org/officeDocument/2006/relationships/sheetMetadata" Target="metadata.xml"/><Relationship Id="rId2" Type="http://schemas.openxmlformats.org/officeDocument/2006/relationships/worksheet" Target="worksheets/sheet2.xml"/><Relationship Id="rId16" Type="http://schemas.microsoft.com/office/2007/relationships/slicerCache" Target="slicerCaches/slicerCache1.xml"/><Relationship Id="rId20" Type="http://schemas.microsoft.com/office/2011/relationships/timelineCache" Target="timelineCaches/timelineCach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pivotCacheDefinition" Target="pivotCache/pivotCacheDefinition1.xml"/><Relationship Id="rId23" Type="http://schemas.openxmlformats.org/officeDocument/2006/relationships/styles" Target="styles.xml"/><Relationship Id="rId28" Type="http://schemas.openxmlformats.org/officeDocument/2006/relationships/customXml" Target="../customXml/item1.xml"/><Relationship Id="rId10" Type="http://schemas.openxmlformats.org/officeDocument/2006/relationships/worksheet" Target="worksheets/sheet10.xml"/><Relationship Id="rId19" Type="http://schemas.microsoft.com/office/2007/relationships/slicerCache" Target="slicerCaches/slicerCache4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externalLink" Target="externalLinks/externalLink1.xml"/><Relationship Id="rId22" Type="http://schemas.openxmlformats.org/officeDocument/2006/relationships/connections" Target="connections.xml"/><Relationship Id="rId27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.xml"/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3.xml"/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4.xml"/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5.xml"/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uk-UA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7.7786887726749229E-2"/>
          <c:y val="0.17171296296296298"/>
          <c:w val="0.8789216362836636"/>
          <c:h val="0.61498432487605714"/>
        </c:manualLayout>
      </c:layout>
      <c:barChart>
        <c:barDir val="col"/>
        <c:grouping val="clustered"/>
        <c:varyColors val="0"/>
        <c:ser>
          <c:idx val="1"/>
          <c:order val="1"/>
          <c:tx>
            <c:strRef>
              <c:f>KPI!$D$10</c:f>
              <c:strCache>
                <c:ptCount val="1"/>
                <c:pt idx="0">
                  <c:v>Викон_План</c:v>
                </c:pt>
              </c:strCache>
            </c:strRef>
          </c:tx>
          <c:spPr>
            <a:solidFill>
              <a:schemeClr val="accent2"/>
            </a:solidFill>
            <a:ln>
              <a:solidFill>
                <a:schemeClr val="accent6">
                  <a:lumMod val="50000"/>
                  <a:alpha val="90000"/>
                </a:schemeClr>
              </a:solidFill>
            </a:ln>
            <a:effectLst/>
          </c:spPr>
          <c:invertIfNegative val="0"/>
          <c:val>
            <c:numRef>
              <c:f>KPI!$E$10:$P$10</c:f>
              <c:numCache>
                <c:formatCode>0.0%</c:formatCode>
                <c:ptCount val="12"/>
                <c:pt idx="0">
                  <c:v>1.0002223324277795</c:v>
                </c:pt>
                <c:pt idx="1">
                  <c:v>0.99938024711007567</c:v>
                </c:pt>
                <c:pt idx="2">
                  <c:v>1.0072167412636375</c:v>
                </c:pt>
                <c:pt idx="3">
                  <c:v>1.0132387344704188</c:v>
                </c:pt>
                <c:pt idx="4">
                  <c:v>1.0041727358004964</c:v>
                </c:pt>
                <c:pt idx="5">
                  <c:v>1.0029554420094271</c:v>
                </c:pt>
                <c:pt idx="6">
                  <c:v>0.98076169670275271</c:v>
                </c:pt>
                <c:pt idx="7">
                  <c:v>0.99361776665759705</c:v>
                </c:pt>
                <c:pt idx="8">
                  <c:v>1.0026802644212223</c:v>
                </c:pt>
                <c:pt idx="9">
                  <c:v>1.0152044933637989</c:v>
                </c:pt>
                <c:pt idx="10">
                  <c:v>0.95844140645806952</c:v>
                </c:pt>
                <c:pt idx="11">
                  <c:v>0.98736679711291375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01B-45D5-A6CE-7EDB2DBE50E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"/>
        <c:axId val="472383968"/>
        <c:axId val="472380224"/>
      </c:barChart>
      <c:lineChart>
        <c:grouping val="stacked"/>
        <c:varyColors val="0"/>
        <c:ser>
          <c:idx val="0"/>
          <c:order val="0"/>
          <c:tx>
            <c:strRef>
              <c:f>KPI!$D$9</c:f>
              <c:strCache>
                <c:ptCount val="1"/>
                <c:pt idx="0">
                  <c:v>ФактПродажів, грн</c:v>
                </c:pt>
              </c:strCache>
            </c:strRef>
          </c:tx>
          <c:spPr>
            <a:ln w="28575" cap="rnd">
              <a:solidFill>
                <a:schemeClr val="accent6">
                  <a:lumMod val="50000"/>
                </a:schemeClr>
              </a:solidFill>
              <a:round/>
            </a:ln>
            <a:effectLst>
              <a:softEdge rad="0"/>
            </a:effectLst>
          </c:spPr>
          <c:marker>
            <c:symbol val="circle"/>
            <c:size val="8"/>
            <c:spPr>
              <a:solidFill>
                <a:schemeClr val="accent6">
                  <a:lumMod val="50000"/>
                </a:schemeClr>
              </a:solidFill>
              <a:ln w="9525">
                <a:noFill/>
              </a:ln>
              <a:effectLst>
                <a:softEdge rad="0"/>
              </a:effectLst>
              <a:scene3d>
                <a:camera prst="orthographicFront"/>
                <a:lightRig rig="threePt" dir="t"/>
              </a:scene3d>
              <a:sp3d>
                <a:bevelT w="0" h="0"/>
                <a:bevelB w="0" h="0"/>
              </a:sp3d>
            </c:spPr>
          </c:marker>
          <c:cat>
            <c:strRef>
              <c:f>KPI!$E$7:$P$7</c:f>
              <c:strCache>
                <c:ptCount val="12"/>
                <c:pt idx="0">
                  <c:v>січ</c:v>
                </c:pt>
                <c:pt idx="1">
                  <c:v>лют</c:v>
                </c:pt>
                <c:pt idx="2">
                  <c:v>бер</c:v>
                </c:pt>
                <c:pt idx="3">
                  <c:v>кві</c:v>
                </c:pt>
                <c:pt idx="4">
                  <c:v>тра</c:v>
                </c:pt>
                <c:pt idx="5">
                  <c:v>чер</c:v>
                </c:pt>
                <c:pt idx="6">
                  <c:v>лип</c:v>
                </c:pt>
                <c:pt idx="7">
                  <c:v>сер</c:v>
                </c:pt>
                <c:pt idx="8">
                  <c:v>вер</c:v>
                </c:pt>
                <c:pt idx="9">
                  <c:v>жов</c:v>
                </c:pt>
                <c:pt idx="10">
                  <c:v>лис</c:v>
                </c:pt>
                <c:pt idx="11">
                  <c:v>гру</c:v>
                </c:pt>
              </c:strCache>
            </c:strRef>
          </c:cat>
          <c:val>
            <c:numRef>
              <c:f>KPI!$E$9:$P$9</c:f>
              <c:numCache>
                <c:formatCode>#,##0</c:formatCode>
                <c:ptCount val="12"/>
                <c:pt idx="0">
                  <c:v>6041842.9990300015</c:v>
                </c:pt>
                <c:pt idx="1">
                  <c:v>8318241.5487960037</c:v>
                </c:pt>
                <c:pt idx="2">
                  <c:v>10358821.297200002</c:v>
                </c:pt>
                <c:pt idx="3">
                  <c:v>6752932.1936250012</c:v>
                </c:pt>
                <c:pt idx="4">
                  <c:v>11138786.071867004</c:v>
                </c:pt>
                <c:pt idx="5">
                  <c:v>5596190.4797799997</c:v>
                </c:pt>
                <c:pt idx="6">
                  <c:v>12013055.794403</c:v>
                </c:pt>
                <c:pt idx="7">
                  <c:v>6317421.7604090013</c:v>
                </c:pt>
                <c:pt idx="8">
                  <c:v>6495663.557000001</c:v>
                </c:pt>
                <c:pt idx="9">
                  <c:v>10718833.602283001</c:v>
                </c:pt>
                <c:pt idx="10">
                  <c:v>5458515.4980599992</c:v>
                </c:pt>
                <c:pt idx="11">
                  <c:v>7485227.6889129989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0-501B-45D5-A6CE-7EDB2DBE50E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72354016"/>
        <c:axId val="472354848"/>
      </c:lineChart>
      <c:lineChart>
        <c:grouping val="stacked"/>
        <c:varyColors val="0"/>
        <c:ser>
          <c:idx val="2"/>
          <c:order val="2"/>
          <c:tx>
            <c:strRef>
              <c:f>KPI!$D$43</c:f>
              <c:strCache>
                <c:ptCount val="1"/>
                <c:pt idx="0">
                  <c:v>Ціль з Викон_План</c:v>
                </c:pt>
              </c:strCache>
            </c:strRef>
          </c:tx>
          <c:spPr>
            <a:ln w="2857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val>
            <c:numRef>
              <c:f>KPI!$E$43:$P$43</c:f>
              <c:numCache>
                <c:formatCode>0.0%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501B-45D5-A6CE-7EDB2DBE50E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72383968"/>
        <c:axId val="472380224"/>
      </c:lineChart>
      <c:catAx>
        <c:axId val="4723540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uk-UA"/>
          </a:p>
        </c:txPr>
        <c:crossAx val="472354848"/>
        <c:crosses val="autoZero"/>
        <c:auto val="1"/>
        <c:lblAlgn val="ctr"/>
        <c:lblOffset val="100"/>
        <c:noMultiLvlLbl val="0"/>
      </c:catAx>
      <c:valAx>
        <c:axId val="472354848"/>
        <c:scaling>
          <c:orientation val="minMax"/>
        </c:scaling>
        <c:delete val="0"/>
        <c:axPos val="l"/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uk-UA"/>
          </a:p>
        </c:txPr>
        <c:crossAx val="472354016"/>
        <c:crosses val="autoZero"/>
        <c:crossBetween val="between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uk-UA"/>
              </a:p>
            </c:txPr>
          </c:dispUnitsLbl>
        </c:dispUnits>
      </c:valAx>
      <c:valAx>
        <c:axId val="472380224"/>
        <c:scaling>
          <c:orientation val="minMax"/>
        </c:scaling>
        <c:delete val="0"/>
        <c:axPos val="r"/>
        <c:numFmt formatCode="#,##0.00" sourceLinked="0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uk-UA"/>
          </a:p>
        </c:txPr>
        <c:crossAx val="472383968"/>
        <c:crosses val="max"/>
        <c:crossBetween val="between"/>
      </c:valAx>
      <c:catAx>
        <c:axId val="472383968"/>
        <c:scaling>
          <c:orientation val="minMax"/>
        </c:scaling>
        <c:delete val="1"/>
        <c:axPos val="b"/>
        <c:majorTickMark val="out"/>
        <c:minorTickMark val="none"/>
        <c:tickLblPos val="nextTo"/>
        <c:crossAx val="472380224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uk-UA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accent6">
        <a:lumMod val="40000"/>
        <a:lumOff val="60000"/>
      </a:schemeClr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uk-UA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uk-UA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7.7786887726749229E-2"/>
          <c:y val="0.17171296296296298"/>
          <c:w val="0.8789216362836636"/>
          <c:h val="0.61498432487605714"/>
        </c:manualLayout>
      </c:layout>
      <c:areaChart>
        <c:grouping val="stacked"/>
        <c:varyColors val="0"/>
        <c:ser>
          <c:idx val="3"/>
          <c:order val="0"/>
          <c:tx>
            <c:strRef>
              <c:f>KPI!$B$11</c:f>
              <c:strCache>
                <c:ptCount val="1"/>
                <c:pt idx="0">
                  <c:v>Захід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0">
                <a:spAutoFit/>
              </a:bodyPr>
              <a:lstStyle/>
              <a:p>
                <a:pPr algn="ctr">
                  <a:defRPr lang="en-US" sz="12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uk-UA"/>
              </a:p>
            </c:txPr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KPI!$E$7:$P$7</c:f>
              <c:strCache>
                <c:ptCount val="12"/>
                <c:pt idx="0">
                  <c:v>січ</c:v>
                </c:pt>
                <c:pt idx="1">
                  <c:v>лют</c:v>
                </c:pt>
                <c:pt idx="2">
                  <c:v>бер</c:v>
                </c:pt>
                <c:pt idx="3">
                  <c:v>кві</c:v>
                </c:pt>
                <c:pt idx="4">
                  <c:v>тра</c:v>
                </c:pt>
                <c:pt idx="5">
                  <c:v>чер</c:v>
                </c:pt>
                <c:pt idx="6">
                  <c:v>лип</c:v>
                </c:pt>
                <c:pt idx="7">
                  <c:v>сер</c:v>
                </c:pt>
                <c:pt idx="8">
                  <c:v>вер</c:v>
                </c:pt>
                <c:pt idx="9">
                  <c:v>жов</c:v>
                </c:pt>
                <c:pt idx="10">
                  <c:v>лис</c:v>
                </c:pt>
                <c:pt idx="11">
                  <c:v>гру</c:v>
                </c:pt>
              </c:strCache>
            </c:strRef>
          </c:cat>
          <c:val>
            <c:numRef>
              <c:f>KPI!$E$11:$P$11</c:f>
              <c:numCache>
                <c:formatCode>#,##0</c:formatCode>
                <c:ptCount val="12"/>
                <c:pt idx="0">
                  <c:v>2027019.5678500012</c:v>
                </c:pt>
                <c:pt idx="1">
                  <c:v>2387801.85592</c:v>
                </c:pt>
                <c:pt idx="2">
                  <c:v>3284655.4744100021</c:v>
                </c:pt>
                <c:pt idx="3">
                  <c:v>1749898.4775919993</c:v>
                </c:pt>
                <c:pt idx="4">
                  <c:v>3407419.5172499986</c:v>
                </c:pt>
                <c:pt idx="5">
                  <c:v>1342783.7839899999</c:v>
                </c:pt>
                <c:pt idx="6">
                  <c:v>3812091.2158289971</c:v>
                </c:pt>
                <c:pt idx="7">
                  <c:v>1424290.6315499996</c:v>
                </c:pt>
                <c:pt idx="8">
                  <c:v>1751391.7469099993</c:v>
                </c:pt>
                <c:pt idx="9">
                  <c:v>3129512.0788600007</c:v>
                </c:pt>
                <c:pt idx="10">
                  <c:v>1351626.71169</c:v>
                </c:pt>
                <c:pt idx="11">
                  <c:v>2002032.2068099992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8D6F-4AE5-A0BB-9CE637FC6D3D}"/>
            </c:ext>
          </c:extLst>
        </c:ser>
        <c:ser>
          <c:idx val="4"/>
          <c:order val="1"/>
          <c:tx>
            <c:strRef>
              <c:f>KPI!$B$21</c:f>
              <c:strCache>
                <c:ptCount val="1"/>
                <c:pt idx="0">
                  <c:v>Південь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0">
                <a:spAutoFit/>
              </a:bodyPr>
              <a:lstStyle/>
              <a:p>
                <a:pPr algn="ctr">
                  <a:defRPr lang="en-US" sz="12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uk-UA"/>
              </a:p>
            </c:txPr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KPI!$E$7:$P$7</c:f>
              <c:strCache>
                <c:ptCount val="12"/>
                <c:pt idx="0">
                  <c:v>січ</c:v>
                </c:pt>
                <c:pt idx="1">
                  <c:v>лют</c:v>
                </c:pt>
                <c:pt idx="2">
                  <c:v>бер</c:v>
                </c:pt>
                <c:pt idx="3">
                  <c:v>кві</c:v>
                </c:pt>
                <c:pt idx="4">
                  <c:v>тра</c:v>
                </c:pt>
                <c:pt idx="5">
                  <c:v>чер</c:v>
                </c:pt>
                <c:pt idx="6">
                  <c:v>лип</c:v>
                </c:pt>
                <c:pt idx="7">
                  <c:v>сер</c:v>
                </c:pt>
                <c:pt idx="8">
                  <c:v>вер</c:v>
                </c:pt>
                <c:pt idx="9">
                  <c:v>жов</c:v>
                </c:pt>
                <c:pt idx="10">
                  <c:v>лис</c:v>
                </c:pt>
                <c:pt idx="11">
                  <c:v>гру</c:v>
                </c:pt>
              </c:strCache>
            </c:strRef>
          </c:cat>
          <c:val>
            <c:numRef>
              <c:f>KPI!$E$21:$P$21</c:f>
              <c:numCache>
                <c:formatCode>#,##0</c:formatCode>
                <c:ptCount val="12"/>
                <c:pt idx="0">
                  <c:v>2026097.8925300003</c:v>
                </c:pt>
                <c:pt idx="1">
                  <c:v>3110886.6148660034</c:v>
                </c:pt>
                <c:pt idx="2">
                  <c:v>3191566.547650001</c:v>
                </c:pt>
                <c:pt idx="3">
                  <c:v>2470812.5656750025</c:v>
                </c:pt>
                <c:pt idx="4">
                  <c:v>3474484.2020900007</c:v>
                </c:pt>
                <c:pt idx="5">
                  <c:v>2192564.2495500008</c:v>
                </c:pt>
                <c:pt idx="6">
                  <c:v>4045451.9873499991</c:v>
                </c:pt>
                <c:pt idx="7">
                  <c:v>2945874.2472900022</c:v>
                </c:pt>
                <c:pt idx="8">
                  <c:v>2404307.1476200018</c:v>
                </c:pt>
                <c:pt idx="9">
                  <c:v>4063871.138175</c:v>
                </c:pt>
                <c:pt idx="10">
                  <c:v>2279106.7390299998</c:v>
                </c:pt>
                <c:pt idx="11">
                  <c:v>2797928.9474699995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8D6F-4AE5-A0BB-9CE637FC6D3D}"/>
            </c:ext>
          </c:extLst>
        </c:ser>
        <c:ser>
          <c:idx val="5"/>
          <c:order val="2"/>
          <c:tx>
            <c:strRef>
              <c:f>KPI!$B$31</c:f>
              <c:strCache>
                <c:ptCount val="1"/>
                <c:pt idx="0">
                  <c:v>Схід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0">
                <a:spAutoFit/>
              </a:bodyPr>
              <a:lstStyle/>
              <a:p>
                <a:pPr algn="ctr">
                  <a:defRPr lang="en-US" sz="12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uk-UA"/>
              </a:p>
            </c:txPr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KPI!$E$7:$P$7</c:f>
              <c:strCache>
                <c:ptCount val="12"/>
                <c:pt idx="0">
                  <c:v>січ</c:v>
                </c:pt>
                <c:pt idx="1">
                  <c:v>лют</c:v>
                </c:pt>
                <c:pt idx="2">
                  <c:v>бер</c:v>
                </c:pt>
                <c:pt idx="3">
                  <c:v>кві</c:v>
                </c:pt>
                <c:pt idx="4">
                  <c:v>тра</c:v>
                </c:pt>
                <c:pt idx="5">
                  <c:v>чер</c:v>
                </c:pt>
                <c:pt idx="6">
                  <c:v>лип</c:v>
                </c:pt>
                <c:pt idx="7">
                  <c:v>сер</c:v>
                </c:pt>
                <c:pt idx="8">
                  <c:v>вер</c:v>
                </c:pt>
                <c:pt idx="9">
                  <c:v>жов</c:v>
                </c:pt>
                <c:pt idx="10">
                  <c:v>лис</c:v>
                </c:pt>
                <c:pt idx="11">
                  <c:v>гру</c:v>
                </c:pt>
              </c:strCache>
            </c:strRef>
          </c:cat>
          <c:val>
            <c:numRef>
              <c:f>KPI!$E$31:$P$31</c:f>
              <c:numCache>
                <c:formatCode>#,##0</c:formatCode>
                <c:ptCount val="12"/>
                <c:pt idx="0">
                  <c:v>1203002.9012700003</c:v>
                </c:pt>
                <c:pt idx="1">
                  <c:v>1605430.5420099995</c:v>
                </c:pt>
                <c:pt idx="2">
                  <c:v>1966421.8768699993</c:v>
                </c:pt>
                <c:pt idx="3">
                  <c:v>1512918.3085079996</c:v>
                </c:pt>
                <c:pt idx="4">
                  <c:v>2246379.5905870013</c:v>
                </c:pt>
                <c:pt idx="5">
                  <c:v>1184796.2862399998</c:v>
                </c:pt>
                <c:pt idx="6">
                  <c:v>2215212.9534040028</c:v>
                </c:pt>
                <c:pt idx="7">
                  <c:v>1104076.4199590001</c:v>
                </c:pt>
                <c:pt idx="8">
                  <c:v>1248501.0524799994</c:v>
                </c:pt>
                <c:pt idx="9">
                  <c:v>1489008.4351880003</c:v>
                </c:pt>
                <c:pt idx="10">
                  <c:v>1170128.0974399999</c:v>
                </c:pt>
                <c:pt idx="11">
                  <c:v>1691682.9496730007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8D6F-4AE5-A0BB-9CE637FC6D3D}"/>
            </c:ext>
          </c:extLst>
        </c:ser>
        <c:ser>
          <c:idx val="6"/>
          <c:order val="3"/>
          <c:tx>
            <c:strRef>
              <c:f>KPI!$B$37</c:f>
              <c:strCache>
                <c:ptCount val="1"/>
                <c:pt idx="0">
                  <c:v>Центр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dLbls>
            <c:dLbl>
              <c:idx val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1" i="0" u="none" strike="noStrike" kern="1200" baseline="0">
                      <a:solidFill>
                        <a:schemeClr val="bg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uk-UA"/>
                </a:p>
              </c:txPr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6="http://schemas.microsoft.com/office/drawing/2014/chart" uri="{C3380CC4-5D6E-409C-BE32-E72D297353CC}">
                  <c16:uniqueId val="{00000008-8D6F-4AE5-A0BB-9CE637FC6D3D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1" i="0" u="none" strike="noStrike" kern="1200" baseline="0">
                    <a:solidFill>
                      <a:schemeClr val="accent2">
                        <a:lumMod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uk-UA"/>
              </a:p>
            </c:txPr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KPI!$E$7:$P$7</c:f>
              <c:strCache>
                <c:ptCount val="12"/>
                <c:pt idx="0">
                  <c:v>січ</c:v>
                </c:pt>
                <c:pt idx="1">
                  <c:v>лют</c:v>
                </c:pt>
                <c:pt idx="2">
                  <c:v>бер</c:v>
                </c:pt>
                <c:pt idx="3">
                  <c:v>кві</c:v>
                </c:pt>
                <c:pt idx="4">
                  <c:v>тра</c:v>
                </c:pt>
                <c:pt idx="5">
                  <c:v>чер</c:v>
                </c:pt>
                <c:pt idx="6">
                  <c:v>лип</c:v>
                </c:pt>
                <c:pt idx="7">
                  <c:v>сер</c:v>
                </c:pt>
                <c:pt idx="8">
                  <c:v>вер</c:v>
                </c:pt>
                <c:pt idx="9">
                  <c:v>жов</c:v>
                </c:pt>
                <c:pt idx="10">
                  <c:v>лис</c:v>
                </c:pt>
                <c:pt idx="11">
                  <c:v>гру</c:v>
                </c:pt>
              </c:strCache>
            </c:strRef>
          </c:cat>
          <c:val>
            <c:numRef>
              <c:f>KPI!$E$37:$P$37</c:f>
              <c:numCache>
                <c:formatCode>#,##0</c:formatCode>
                <c:ptCount val="12"/>
                <c:pt idx="0">
                  <c:v>785722.63737999997</c:v>
                </c:pt>
                <c:pt idx="1">
                  <c:v>1214122.5360000005</c:v>
                </c:pt>
                <c:pt idx="2">
                  <c:v>1916177.3982699998</c:v>
                </c:pt>
                <c:pt idx="3">
                  <c:v>1019302.8418499993</c:v>
                </c:pt>
                <c:pt idx="4">
                  <c:v>2010502.761940002</c:v>
                </c:pt>
                <c:pt idx="5">
                  <c:v>876046.15999999957</c:v>
                </c:pt>
                <c:pt idx="6">
                  <c:v>1940299.6378199998</c:v>
                </c:pt>
                <c:pt idx="7">
                  <c:v>843180.46160999942</c:v>
                </c:pt>
                <c:pt idx="8">
                  <c:v>1091463.609990001</c:v>
                </c:pt>
                <c:pt idx="9">
                  <c:v>2036441.9500599985</c:v>
                </c:pt>
                <c:pt idx="10">
                  <c:v>657653.94989999966</c:v>
                </c:pt>
                <c:pt idx="11">
                  <c:v>993583.58495999966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8D6F-4AE5-A0BB-9CE637FC6D3D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axId val="472354016"/>
        <c:axId val="472354848"/>
      </c:areaChart>
      <c:catAx>
        <c:axId val="4723540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uk-UA"/>
          </a:p>
        </c:txPr>
        <c:crossAx val="472354848"/>
        <c:crosses val="autoZero"/>
        <c:auto val="1"/>
        <c:lblAlgn val="ctr"/>
        <c:lblOffset val="100"/>
        <c:noMultiLvlLbl val="0"/>
      </c:catAx>
      <c:valAx>
        <c:axId val="472354848"/>
        <c:scaling>
          <c:orientation val="minMax"/>
        </c:scaling>
        <c:delete val="0"/>
        <c:axPos val="l"/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uk-UA"/>
          </a:p>
        </c:txPr>
        <c:crossAx val="472354016"/>
        <c:crosses val="autoZero"/>
        <c:crossBetween val="midCat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uk-UA"/>
              </a:p>
            </c:txPr>
          </c:dispUnitsLbl>
        </c:dispUnits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accent6">
        <a:lumMod val="40000"/>
        <a:lumOff val="60000"/>
      </a:schemeClr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uk-UA"/>
    </a:p>
  </c:txPr>
  <c:printSettings>
    <c:headerFooter/>
    <c:pageMargins b="0.75" l="0.7" r="0.7" t="0.75" header="0.3" footer="0.3"/>
    <c:pageSetup/>
  </c:printSettings>
  <c:userShapes r:id="rId3"/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uk-UA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7.7786887726749229E-2"/>
          <c:y val="0.17171296296296298"/>
          <c:w val="0.8789216362836636"/>
          <c:h val="0.61498432487605714"/>
        </c:manualLayout>
      </c:layout>
      <c:barChart>
        <c:barDir val="col"/>
        <c:grouping val="clustered"/>
        <c:varyColors val="0"/>
        <c:ser>
          <c:idx val="3"/>
          <c:order val="0"/>
          <c:tx>
            <c:strRef>
              <c:f>KPI!$B$11</c:f>
              <c:strCache>
                <c:ptCount val="1"/>
                <c:pt idx="0">
                  <c:v>Захід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KPI!$E$7:$P$7</c:f>
              <c:strCache>
                <c:ptCount val="12"/>
                <c:pt idx="0">
                  <c:v>січ</c:v>
                </c:pt>
                <c:pt idx="1">
                  <c:v>лют</c:v>
                </c:pt>
                <c:pt idx="2">
                  <c:v>бер</c:v>
                </c:pt>
                <c:pt idx="3">
                  <c:v>кві</c:v>
                </c:pt>
                <c:pt idx="4">
                  <c:v>тра</c:v>
                </c:pt>
                <c:pt idx="5">
                  <c:v>чер</c:v>
                </c:pt>
                <c:pt idx="6">
                  <c:v>лип</c:v>
                </c:pt>
                <c:pt idx="7">
                  <c:v>сер</c:v>
                </c:pt>
                <c:pt idx="8">
                  <c:v>вер</c:v>
                </c:pt>
                <c:pt idx="9">
                  <c:v>жов</c:v>
                </c:pt>
                <c:pt idx="10">
                  <c:v>лис</c:v>
                </c:pt>
                <c:pt idx="11">
                  <c:v>гру</c:v>
                </c:pt>
              </c:strCache>
            </c:strRef>
          </c:cat>
          <c:val>
            <c:numRef>
              <c:f>KPI!$E$12:$P$12</c:f>
              <c:numCache>
                <c:formatCode>0.0%</c:formatCode>
                <c:ptCount val="12"/>
                <c:pt idx="0">
                  <c:v>1.002185092381094</c:v>
                </c:pt>
                <c:pt idx="1">
                  <c:v>1.0227884245352521</c:v>
                </c:pt>
                <c:pt idx="2">
                  <c:v>0.98413694703080123</c:v>
                </c:pt>
                <c:pt idx="3">
                  <c:v>1.0116189603376111</c:v>
                </c:pt>
                <c:pt idx="4">
                  <c:v>1.0042793826077983</c:v>
                </c:pt>
                <c:pt idx="5">
                  <c:v>0.99047265913550187</c:v>
                </c:pt>
                <c:pt idx="6">
                  <c:v>1.0048213442535181</c:v>
                </c:pt>
                <c:pt idx="7">
                  <c:v>1.0068504393821573</c:v>
                </c:pt>
                <c:pt idx="8">
                  <c:v>0.99703503752134781</c:v>
                </c:pt>
                <c:pt idx="9">
                  <c:v>1.0623280080315016</c:v>
                </c:pt>
                <c:pt idx="10">
                  <c:v>0.89946543667398704</c:v>
                </c:pt>
                <c:pt idx="11">
                  <c:v>0.96960103003196385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B14-40D4-B4B6-49A714F1274B}"/>
            </c:ext>
          </c:extLst>
        </c:ser>
        <c:ser>
          <c:idx val="4"/>
          <c:order val="1"/>
          <c:tx>
            <c:strRef>
              <c:f>KPI!$B$21</c:f>
              <c:strCache>
                <c:ptCount val="1"/>
                <c:pt idx="0">
                  <c:v>Південь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KPI!$E$7:$P$7</c:f>
              <c:strCache>
                <c:ptCount val="12"/>
                <c:pt idx="0">
                  <c:v>січ</c:v>
                </c:pt>
                <c:pt idx="1">
                  <c:v>лют</c:v>
                </c:pt>
                <c:pt idx="2">
                  <c:v>бер</c:v>
                </c:pt>
                <c:pt idx="3">
                  <c:v>кві</c:v>
                </c:pt>
                <c:pt idx="4">
                  <c:v>тра</c:v>
                </c:pt>
                <c:pt idx="5">
                  <c:v>чер</c:v>
                </c:pt>
                <c:pt idx="6">
                  <c:v>лип</c:v>
                </c:pt>
                <c:pt idx="7">
                  <c:v>сер</c:v>
                </c:pt>
                <c:pt idx="8">
                  <c:v>вер</c:v>
                </c:pt>
                <c:pt idx="9">
                  <c:v>жов</c:v>
                </c:pt>
                <c:pt idx="10">
                  <c:v>лис</c:v>
                </c:pt>
                <c:pt idx="11">
                  <c:v>гру</c:v>
                </c:pt>
              </c:strCache>
            </c:strRef>
          </c:cat>
          <c:val>
            <c:numRef>
              <c:f>KPI!$E$22:$P$22</c:f>
              <c:numCache>
                <c:formatCode>0.0%</c:formatCode>
                <c:ptCount val="12"/>
                <c:pt idx="0">
                  <c:v>1.0013828362230022</c:v>
                </c:pt>
                <c:pt idx="1">
                  <c:v>0.99813476268681722</c:v>
                </c:pt>
                <c:pt idx="2">
                  <c:v>1.0056929408066808</c:v>
                </c:pt>
                <c:pt idx="3">
                  <c:v>1.0139578815146923</c:v>
                </c:pt>
                <c:pt idx="4">
                  <c:v>1.0093789443059671</c:v>
                </c:pt>
                <c:pt idx="5">
                  <c:v>1.0084000595823948</c:v>
                </c:pt>
                <c:pt idx="6">
                  <c:v>0.98192965541639354</c:v>
                </c:pt>
                <c:pt idx="7">
                  <c:v>0.97687831519100754</c:v>
                </c:pt>
                <c:pt idx="8">
                  <c:v>1.009958475854827</c:v>
                </c:pt>
                <c:pt idx="9">
                  <c:v>0.99142989465113451</c:v>
                </c:pt>
                <c:pt idx="10">
                  <c:v>0.94761412790736343</c:v>
                </c:pt>
                <c:pt idx="11">
                  <c:v>0.97214445205864963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B14-40D4-B4B6-49A714F1274B}"/>
            </c:ext>
          </c:extLst>
        </c:ser>
        <c:ser>
          <c:idx val="5"/>
          <c:order val="2"/>
          <c:tx>
            <c:strRef>
              <c:f>KPI!$B$31</c:f>
              <c:strCache>
                <c:ptCount val="1"/>
                <c:pt idx="0">
                  <c:v>Схід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KPI!$E$7:$P$7</c:f>
              <c:strCache>
                <c:ptCount val="12"/>
                <c:pt idx="0">
                  <c:v>січ</c:v>
                </c:pt>
                <c:pt idx="1">
                  <c:v>лют</c:v>
                </c:pt>
                <c:pt idx="2">
                  <c:v>бер</c:v>
                </c:pt>
                <c:pt idx="3">
                  <c:v>кві</c:v>
                </c:pt>
                <c:pt idx="4">
                  <c:v>тра</c:v>
                </c:pt>
                <c:pt idx="5">
                  <c:v>чер</c:v>
                </c:pt>
                <c:pt idx="6">
                  <c:v>лип</c:v>
                </c:pt>
                <c:pt idx="7">
                  <c:v>сер</c:v>
                </c:pt>
                <c:pt idx="8">
                  <c:v>вер</c:v>
                </c:pt>
                <c:pt idx="9">
                  <c:v>жов</c:v>
                </c:pt>
                <c:pt idx="10">
                  <c:v>лис</c:v>
                </c:pt>
                <c:pt idx="11">
                  <c:v>гру</c:v>
                </c:pt>
              </c:strCache>
            </c:strRef>
          </c:cat>
          <c:val>
            <c:numRef>
              <c:f>KPI!$E$32:$P$32</c:f>
              <c:numCache>
                <c:formatCode>0.0%</c:formatCode>
                <c:ptCount val="12"/>
                <c:pt idx="0">
                  <c:v>1.0009176314751644</c:v>
                </c:pt>
                <c:pt idx="1">
                  <c:v>0.97695523763768</c:v>
                </c:pt>
                <c:pt idx="2">
                  <c:v>1.0227398329796638</c:v>
                </c:pt>
                <c:pt idx="3">
                  <c:v>1.0251513135302883</c:v>
                </c:pt>
                <c:pt idx="4">
                  <c:v>0.99208567353575117</c:v>
                </c:pt>
                <c:pt idx="5">
                  <c:v>1.0050867714964371</c:v>
                </c:pt>
                <c:pt idx="6">
                  <c:v>0.9491871426017664</c:v>
                </c:pt>
                <c:pt idx="7">
                  <c:v>1.0114294796253209</c:v>
                </c:pt>
                <c:pt idx="8">
                  <c:v>0.99126721117903882</c:v>
                </c:pt>
                <c:pt idx="9">
                  <c:v>1.0099080542512211</c:v>
                </c:pt>
                <c:pt idx="10">
                  <c:v>1.0421518502315639</c:v>
                </c:pt>
                <c:pt idx="11">
                  <c:v>1.0254488389846645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B14-40D4-B4B6-49A714F1274B}"/>
            </c:ext>
          </c:extLst>
        </c:ser>
        <c:ser>
          <c:idx val="6"/>
          <c:order val="3"/>
          <c:tx>
            <c:strRef>
              <c:f>KPI!$B$37</c:f>
              <c:strCache>
                <c:ptCount val="1"/>
                <c:pt idx="0">
                  <c:v>Центр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KPI!$E$7:$P$7</c:f>
              <c:strCache>
                <c:ptCount val="12"/>
                <c:pt idx="0">
                  <c:v>січ</c:v>
                </c:pt>
                <c:pt idx="1">
                  <c:v>лют</c:v>
                </c:pt>
                <c:pt idx="2">
                  <c:v>бер</c:v>
                </c:pt>
                <c:pt idx="3">
                  <c:v>кві</c:v>
                </c:pt>
                <c:pt idx="4">
                  <c:v>тра</c:v>
                </c:pt>
                <c:pt idx="5">
                  <c:v>чер</c:v>
                </c:pt>
                <c:pt idx="6">
                  <c:v>лип</c:v>
                </c:pt>
                <c:pt idx="7">
                  <c:v>сер</c:v>
                </c:pt>
                <c:pt idx="8">
                  <c:v>вер</c:v>
                </c:pt>
                <c:pt idx="9">
                  <c:v>жов</c:v>
                </c:pt>
                <c:pt idx="10">
                  <c:v>лис</c:v>
                </c:pt>
                <c:pt idx="11">
                  <c:v>гру</c:v>
                </c:pt>
              </c:strCache>
            </c:strRef>
          </c:cat>
          <c:val>
            <c:numRef>
              <c:f>KPI!$E$38:$P$38</c:f>
              <c:numCache>
                <c:formatCode>0.0%</c:formatCode>
                <c:ptCount val="12"/>
                <c:pt idx="0">
                  <c:v>0.99119797827677558</c:v>
                </c:pt>
                <c:pt idx="1">
                  <c:v>0.98805544921875044</c:v>
                </c:pt>
                <c:pt idx="2">
                  <c:v>1.0353238590177218</c:v>
                </c:pt>
                <c:pt idx="3">
                  <c:v>0.99706822053213273</c:v>
                </c:pt>
                <c:pt idx="4">
                  <c:v>1.0087315046610816</c:v>
                </c:pt>
                <c:pt idx="5">
                  <c:v>1.0059090136640254</c:v>
                </c:pt>
                <c:pt idx="6">
                  <c:v>0.96956807806316214</c:v>
                </c:pt>
                <c:pt idx="7">
                  <c:v>1.0083478373714416</c:v>
                </c:pt>
                <c:pt idx="8">
                  <c:v>1.0091194618990391</c:v>
                </c:pt>
                <c:pt idx="9">
                  <c:v>0.99874543897008272</c:v>
                </c:pt>
                <c:pt idx="10">
                  <c:v>0.98954852527836257</c:v>
                </c:pt>
                <c:pt idx="11">
                  <c:v>1.0052444202347224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AB14-40D4-B4B6-49A714F1274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30"/>
        <c:overlap val="-24"/>
        <c:axId val="472354016"/>
        <c:axId val="472354848"/>
      </c:barChart>
      <c:lineChart>
        <c:grouping val="standard"/>
        <c:varyColors val="0"/>
        <c:ser>
          <c:idx val="0"/>
          <c:order val="4"/>
          <c:tx>
            <c:strRef>
              <c:f>KPI!$D$43</c:f>
              <c:strCache>
                <c:ptCount val="1"/>
                <c:pt idx="0">
                  <c:v>Ціль з Викон_План</c:v>
                </c:pt>
              </c:strCache>
            </c:strRef>
          </c:tx>
          <c:spPr>
            <a:ln w="2857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val>
            <c:numRef>
              <c:f>KPI!$E$43:$P$43</c:f>
              <c:numCache>
                <c:formatCode>0.0%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AB14-40D4-B4B6-49A714F1274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72354016"/>
        <c:axId val="472354848"/>
      </c:lineChart>
      <c:catAx>
        <c:axId val="4723540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uk-UA"/>
          </a:p>
        </c:txPr>
        <c:crossAx val="472354848"/>
        <c:crosses val="autoZero"/>
        <c:auto val="1"/>
        <c:lblAlgn val="ctr"/>
        <c:lblOffset val="100"/>
        <c:noMultiLvlLbl val="0"/>
      </c:catAx>
      <c:valAx>
        <c:axId val="472354848"/>
        <c:scaling>
          <c:orientation val="minMax"/>
        </c:scaling>
        <c:delete val="0"/>
        <c:axPos val="l"/>
        <c:numFmt formatCode="#,##0.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uk-UA"/>
          </a:p>
        </c:txPr>
        <c:crossAx val="4723540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uk-UA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accent6">
        <a:lumMod val="40000"/>
        <a:lumOff val="60000"/>
      </a:schemeClr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uk-UA"/>
    </a:p>
  </c:txPr>
  <c:printSettings>
    <c:headerFooter/>
    <c:pageMargins b="0.75" l="0.7" r="0.7" t="0.75" header="0.3" footer="0.3"/>
    <c:pageSetup/>
  </c:printSettings>
  <c:userShapes r:id="rId3"/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uk-UA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7.7786887726749229E-2"/>
          <c:y val="0.17171296296296298"/>
          <c:w val="0.8789216362836636"/>
          <c:h val="0.61498432487605714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KPI!$D$9</c:f>
              <c:strCache>
                <c:ptCount val="1"/>
                <c:pt idx="0">
                  <c:v>ФактПродажів, грн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KPI!$R$7</c:f>
              <c:numCache>
                <c:formatCode>General</c:formatCode>
                <c:ptCount val="1"/>
                <c:pt idx="0">
                  <c:v>2015</c:v>
                </c:pt>
              </c:numCache>
            </c:numRef>
          </c:cat>
          <c:val>
            <c:numRef>
              <c:f>KPI!$R$9</c:f>
              <c:numCache>
                <c:formatCode>#,##0</c:formatCode>
                <c:ptCount val="1"/>
                <c:pt idx="0">
                  <c:v>96695532.491366014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041-4457-8FD5-C94AF90EC53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70"/>
        <c:axId val="472354016"/>
        <c:axId val="472354848"/>
      </c:barChart>
      <c:lineChart>
        <c:grouping val="standard"/>
        <c:varyColors val="0"/>
        <c:ser>
          <c:idx val="1"/>
          <c:order val="1"/>
          <c:tx>
            <c:strRef>
              <c:f>KPI!$D$10</c:f>
              <c:strCache>
                <c:ptCount val="1"/>
                <c:pt idx="0">
                  <c:v>Викон_План</c:v>
                </c:pt>
              </c:strCache>
            </c:strRef>
          </c:tx>
          <c:spPr>
            <a:ln w="28575" cap="rnd">
              <a:solidFill>
                <a:schemeClr val="accent6">
                  <a:lumMod val="75000"/>
                </a:schemeClr>
              </a:solidFill>
              <a:round/>
            </a:ln>
            <a:effectLst/>
          </c:spPr>
          <c:marker>
            <c:symbol val="circle"/>
            <c:size val="10"/>
            <c:spPr>
              <a:solidFill>
                <a:schemeClr val="accent6">
                  <a:lumMod val="75000"/>
                </a:schemeClr>
              </a:solidFill>
              <a:ln w="9525">
                <a:solidFill>
                  <a:schemeClr val="accent2"/>
                </a:solidFill>
              </a:ln>
              <a:effectLst/>
            </c:spPr>
          </c:marker>
          <c:dPt>
            <c:idx val="0"/>
            <c:marker>
              <c:symbol val="circle"/>
              <c:size val="10"/>
              <c:spPr>
                <a:solidFill>
                  <a:schemeClr val="accent6">
                    <a:lumMod val="75000"/>
                  </a:schemeClr>
                </a:solidFill>
                <a:ln w="9525">
                  <a:solidFill>
                    <a:schemeClr val="accent2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chemeClr val="accent6">
                    <a:lumMod val="75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04-A041-4457-8FD5-C94AF90EC533}"/>
              </c:ext>
            </c:extLst>
          </c:dPt>
          <c:dLbls>
            <c:dLbl>
              <c:idx val="0"/>
              <c:tx>
                <c:strRef>
                  <c:f>Довідник_Списки!$J$11</c:f>
                  <c:strCache>
                    <c:ptCount val="1"/>
                    <c:pt idx="0">
                      <c:v>99,8%</c:v>
                    </c:pt>
                  </c:strCache>
                </c:strRef>
              </c:tx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{B3444E4C-F877-49DE-B2E4-5F274752C2BA}</c15:txfldGUID>
                      <c15:f>Довідник_Списки!$J$11</c15:f>
                      <c15:dlblFieldTableCache>
                        <c:ptCount val="1"/>
                        <c:pt idx="0">
                          <c:v>99,8%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4-A041-4457-8FD5-C94AF90EC533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uk-UA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val>
            <c:numRef>
              <c:f>KPI!$R$10</c:f>
              <c:numCache>
                <c:formatCode>0.0%</c:formatCode>
                <c:ptCount val="1"/>
                <c:pt idx="0">
                  <c:v>0.99783945384976447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041-4457-8FD5-C94AF90EC533}"/>
            </c:ext>
          </c:extLst>
        </c:ser>
        <c:ser>
          <c:idx val="2"/>
          <c:order val="2"/>
          <c:tx>
            <c:strRef>
              <c:f>KPI!$D$43</c:f>
              <c:strCache>
                <c:ptCount val="1"/>
                <c:pt idx="0">
                  <c:v>Ціль з Викон_План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square"/>
            <c:size val="10"/>
            <c:spPr>
              <a:solidFill>
                <a:srgbClr val="FF0000"/>
              </a:solidFill>
              <a:ln w="9525">
                <a:solidFill>
                  <a:schemeClr val="accent3"/>
                </a:solidFill>
              </a:ln>
              <a:effectLst/>
            </c:spPr>
          </c:marker>
          <c:val>
            <c:numRef>
              <c:f>KPI!$M$5</c:f>
              <c:numCache>
                <c:formatCode>0.0%</c:formatCode>
                <c:ptCount val="1"/>
                <c:pt idx="0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041-4457-8FD5-C94AF90EC53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95550928"/>
        <c:axId val="595530544"/>
      </c:lineChart>
      <c:catAx>
        <c:axId val="4723540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uk-UA"/>
          </a:p>
        </c:txPr>
        <c:crossAx val="472354848"/>
        <c:crosses val="autoZero"/>
        <c:auto val="1"/>
        <c:lblAlgn val="ctr"/>
        <c:lblOffset val="100"/>
        <c:noMultiLvlLbl val="0"/>
      </c:catAx>
      <c:valAx>
        <c:axId val="472354848"/>
        <c:scaling>
          <c:orientation val="minMax"/>
        </c:scaling>
        <c:delete val="0"/>
        <c:axPos val="l"/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uk-UA"/>
          </a:p>
        </c:txPr>
        <c:crossAx val="472354016"/>
        <c:crosses val="autoZero"/>
        <c:crossBetween val="between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uk-UA"/>
              </a:p>
            </c:txPr>
          </c:dispUnitsLbl>
        </c:dispUnits>
      </c:valAx>
      <c:valAx>
        <c:axId val="595530544"/>
        <c:scaling>
          <c:orientation val="minMax"/>
        </c:scaling>
        <c:delete val="0"/>
        <c:axPos val="r"/>
        <c:numFmt formatCode="0.0%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accent6">
                    <a:lumMod val="40000"/>
                    <a:lumOff val="60000"/>
                  </a:schemeClr>
                </a:solidFill>
                <a:latin typeface="+mn-lt"/>
                <a:ea typeface="+mn-ea"/>
                <a:cs typeface="+mn-cs"/>
              </a:defRPr>
            </a:pPr>
            <a:endParaRPr lang="uk-UA"/>
          </a:p>
        </c:txPr>
        <c:crossAx val="595550928"/>
        <c:crosses val="max"/>
        <c:crossBetween val="between"/>
      </c:valAx>
      <c:catAx>
        <c:axId val="595550928"/>
        <c:scaling>
          <c:orientation val="minMax"/>
        </c:scaling>
        <c:delete val="1"/>
        <c:axPos val="b"/>
        <c:majorTickMark val="out"/>
        <c:minorTickMark val="none"/>
        <c:tickLblPos val="nextTo"/>
        <c:crossAx val="595530544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accent6">
        <a:lumMod val="40000"/>
        <a:lumOff val="60000"/>
      </a:schemeClr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uk-UA"/>
    </a:p>
  </c:txPr>
  <c:printSettings>
    <c:headerFooter/>
    <c:pageMargins b="0.75" l="0.7" r="0.7" t="0.75" header="0.3" footer="0.3"/>
    <c:pageSetup/>
  </c:printSettings>
  <c:userShapes r:id="rId3"/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uk-UA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doughnutChart>
        <c:varyColors val="1"/>
        <c:ser>
          <c:idx val="0"/>
          <c:order val="0"/>
          <c:explosion val="5"/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7457-4290-8DDD-E1F992DD8C9D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2-6FA1-40E7-AFDF-7FABC2B08590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7457-4290-8DDD-E1F992DD8C9D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7457-4290-8DDD-E1F992DD8C9D}"/>
              </c:ext>
            </c:extLst>
          </c:dPt>
          <c:dLbls>
            <c:dLbl>
              <c:idx val="1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5356058230936884"/>
                      <c:h val="0.15069915876530907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2-6FA1-40E7-AFDF-7FABC2B08590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uk-UA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(KPI!$B$11,KPI!$B$21,KPI!$B$31,KPI!$B$37)</c:f>
              <c:strCache>
                <c:ptCount val="4"/>
                <c:pt idx="0">
                  <c:v>Захід</c:v>
                </c:pt>
                <c:pt idx="1">
                  <c:v>Південь</c:v>
                </c:pt>
                <c:pt idx="2">
                  <c:v>Схід</c:v>
                </c:pt>
                <c:pt idx="3">
                  <c:v>Центр</c:v>
                </c:pt>
              </c:strCache>
            </c:strRef>
          </c:cat>
          <c:val>
            <c:numRef>
              <c:f>(KPI!$R$11,KPI!$R$21,KPI!$R$31,KPI!$R$37)</c:f>
              <c:numCache>
                <c:formatCode>#,##0</c:formatCode>
                <c:ptCount val="4"/>
                <c:pt idx="0">
                  <c:v>27670523.268660992</c:v>
                </c:pt>
                <c:pt idx="1">
                  <c:v>35002952.279296011</c:v>
                </c:pt>
                <c:pt idx="2">
                  <c:v>18637559.413629003</c:v>
                </c:pt>
                <c:pt idx="3">
                  <c:v>15384497.529779997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FA1-40E7-AFDF-7FABC2B08590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  <c:showLeaderLines val="0"/>
        </c:dLbls>
        <c:firstSliceAng val="0"/>
        <c:holeSize val="53"/>
      </c:doughnut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accent6">
        <a:lumMod val="40000"/>
        <a:lumOff val="60000"/>
      </a:schemeClr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uk-UA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uk-UA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1"/>
        <c:ser>
          <c:idx val="0"/>
          <c:order val="0"/>
          <c:tx>
            <c:strRef>
              <c:f>KPI!$B$12</c:f>
              <c:strCache>
                <c:ptCount val="1"/>
                <c:pt idx="0">
                  <c:v>Захід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rgbClr val="FFFF0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2-A8D1-4585-8222-BC6E26E87F15}"/>
              </c:ext>
            </c:extLst>
          </c:dPt>
          <c:val>
            <c:numRef>
              <c:f>KPI!$R$12</c:f>
              <c:numCache>
                <c:formatCode>0.0%</c:formatCode>
                <c:ptCount val="1"/>
                <c:pt idx="0">
                  <c:v>1.0006843462461843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8D1-4585-8222-BC6E26E87F15}"/>
            </c:ext>
          </c:extLst>
        </c:ser>
        <c:ser>
          <c:idx val="1"/>
          <c:order val="1"/>
          <c:tx>
            <c:strRef>
              <c:f>KPI!$B$22</c:f>
              <c:strCache>
                <c:ptCount val="1"/>
                <c:pt idx="0">
                  <c:v>Південь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val>
            <c:numRef>
              <c:f>KPI!$R$22</c:f>
              <c:numCache>
                <c:formatCode>0.0%</c:formatCode>
                <c:ptCount val="1"/>
                <c:pt idx="0">
                  <c:v>0.99256636956356292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A8D1-4585-8222-BC6E26E87F15}"/>
            </c:ext>
          </c:extLst>
        </c:ser>
        <c:ser>
          <c:idx val="2"/>
          <c:order val="2"/>
          <c:tx>
            <c:strRef>
              <c:f>KPI!$B$32</c:f>
              <c:strCache>
                <c:ptCount val="1"/>
                <c:pt idx="0">
                  <c:v>Схід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val>
            <c:numRef>
              <c:f>KPI!$R$32</c:f>
              <c:numCache>
                <c:formatCode>0.0%</c:formatCode>
                <c:ptCount val="1"/>
                <c:pt idx="0">
                  <c:v>1.0010183050083787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A8D1-4585-8222-BC6E26E87F15}"/>
            </c:ext>
          </c:extLst>
        </c:ser>
        <c:ser>
          <c:idx val="3"/>
          <c:order val="3"/>
          <c:tx>
            <c:strRef>
              <c:f>KPI!$B$38</c:f>
              <c:strCache>
                <c:ptCount val="1"/>
                <c:pt idx="0">
                  <c:v>Центр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chemeClr val="accent1">
                  <a:lumMod val="7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4231-4C12-B724-593E832B8E64}"/>
              </c:ext>
            </c:extLst>
          </c:dPt>
          <c:val>
            <c:numRef>
              <c:f>KPI!$R$38</c:f>
              <c:numCache>
                <c:formatCode>0.0%</c:formatCode>
                <c:ptCount val="1"/>
                <c:pt idx="0">
                  <c:v>1.0009692854583074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A8D1-4585-8222-BC6E26E87F1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68"/>
        <c:overlap val="-23"/>
        <c:axId val="670974432"/>
        <c:axId val="670975680"/>
      </c:barChart>
      <c:lineChart>
        <c:grouping val="standard"/>
        <c:varyColors val="1"/>
        <c:ser>
          <c:idx val="4"/>
          <c:order val="4"/>
          <c:tx>
            <c:strRef>
              <c:f>KPI!$D$43</c:f>
              <c:strCache>
                <c:ptCount val="1"/>
                <c:pt idx="0">
                  <c:v>Ціль з Викон_План</c:v>
                </c:pt>
              </c:strCache>
            </c:strRef>
          </c:tx>
          <c:spPr>
            <a:ln w="47625" cap="rnd">
              <a:solidFill>
                <a:srgbClr val="FF0000">
                  <a:alpha val="95000"/>
                </a:srgbClr>
              </a:solidFill>
              <a:prstDash val="lgDash"/>
              <a:round/>
            </a:ln>
            <a:effectLst/>
          </c:spPr>
          <c:marker>
            <c:symbol val="dash"/>
            <c:size val="18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val>
            <c:numRef>
              <c:f>KPI!$M$5</c:f>
              <c:numCache>
                <c:formatCode>0.0%</c:formatCode>
                <c:ptCount val="1"/>
                <c:pt idx="0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A8D1-4585-8222-BC6E26E87F1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70974432"/>
        <c:axId val="670975680"/>
      </c:lineChart>
      <c:catAx>
        <c:axId val="6709744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uk-UA"/>
          </a:p>
        </c:txPr>
        <c:crossAx val="670975680"/>
        <c:crosses val="autoZero"/>
        <c:auto val="1"/>
        <c:lblAlgn val="ctr"/>
        <c:lblOffset val="100"/>
        <c:noMultiLvlLbl val="0"/>
      </c:catAx>
      <c:valAx>
        <c:axId val="670975680"/>
        <c:scaling>
          <c:orientation val="minMax"/>
          <c:min val="0"/>
        </c:scaling>
        <c:delete val="0"/>
        <c:axPos val="l"/>
        <c:numFmt formatCode="#,##0.0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uk-UA"/>
          </a:p>
        </c:txPr>
        <c:crossAx val="6709744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61241132479393179"/>
          <c:y val="0.12181798752168087"/>
          <c:w val="0.35141844729091165"/>
          <c:h val="0.8190018988746495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uk-UA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accent6">
        <a:lumMod val="40000"/>
        <a:lumOff val="60000"/>
      </a:schemeClr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uk-UA"/>
    </a:p>
  </c:txPr>
  <c:printSettings>
    <c:headerFooter/>
    <c:pageMargins b="0.75" l="0.7" r="0.7" t="0.75" header="0.3" footer="0.3"/>
    <c:pageSetup/>
  </c:printSettings>
  <c:userShapes r:id="rId3"/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uk-UA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[Курсовий проект.xlsx]ПОКАЗНИКИ!Зведена таблиця1</c:name>
    <c:fmtId val="0"/>
  </c:pivotSource>
  <c:chart>
    <c:autoTitleDeleted val="0"/>
    <c:pivotFmts>
      <c:pivotFmt>
        <c:idx val="0"/>
        <c:spPr>
          <a:solidFill>
            <a:schemeClr val="accent2">
              <a:lumMod val="75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uk-UA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>
                <a:lumMod val="75000"/>
              </a:schemeClr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>
                <a:lumMod val="50000"/>
              </a:schemeClr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uk-UA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uk-UA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ПОКАЗНИКИ!$B$25</c:f>
              <c:strCache>
                <c:ptCount val="1"/>
                <c:pt idx="0">
                  <c:v>Продажі_UAH</c:v>
                </c:pt>
              </c:strCache>
            </c:strRef>
          </c:tx>
          <c:spPr>
            <a:solidFill>
              <a:schemeClr val="accent2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strRef>
              <c:f>ПОКАЗНИКИ!$A$26:$A$31</c:f>
              <c:strCache>
                <c:ptCount val="5"/>
                <c:pt idx="0">
                  <c:v>Безкровний Вадим</c:v>
                </c:pt>
                <c:pt idx="1">
                  <c:v>Білоусов Михайло</c:v>
                </c:pt>
                <c:pt idx="2">
                  <c:v>Вдовицька Олена</c:v>
                </c:pt>
                <c:pt idx="3">
                  <c:v>Гудошин Остап</c:v>
                </c:pt>
                <c:pt idx="4">
                  <c:v>Черняєв Антон</c:v>
                </c:pt>
              </c:strCache>
            </c:strRef>
          </c:cat>
          <c:val>
            <c:numRef>
              <c:f>ПОКАЗНИКИ!$B$26:$B$31</c:f>
              <c:numCache>
                <c:formatCode>_-* #\ ##0_-;\-* #\ ##0_-;_-* "-"??_-;_-@_-</c:formatCode>
                <c:ptCount val="5"/>
                <c:pt idx="0">
                  <c:v>37952147.404660024</c:v>
                </c:pt>
                <c:pt idx="1">
                  <c:v>35116810.766298011</c:v>
                </c:pt>
                <c:pt idx="2">
                  <c:v>32268104.388947014</c:v>
                </c:pt>
                <c:pt idx="3">
                  <c:v>25847190.945180014</c:v>
                </c:pt>
                <c:pt idx="4">
                  <c:v>25329206.258558001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E24-4521-AF62-C445FC37E98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axId val="1297160400"/>
        <c:axId val="1297166640"/>
      </c:barChart>
      <c:lineChart>
        <c:grouping val="standard"/>
        <c:varyColors val="0"/>
        <c:ser>
          <c:idx val="1"/>
          <c:order val="1"/>
          <c:tx>
            <c:strRef>
              <c:f>ПОКАЗНИКИ!$C$25</c:f>
              <c:strCache>
                <c:ptCount val="1"/>
                <c:pt idx="0">
                  <c:v> Виконання плану</c:v>
                </c:pt>
              </c:strCache>
            </c:strRef>
          </c:tx>
          <c:spPr>
            <a:ln w="28575" cap="rnd">
              <a:solidFill>
                <a:schemeClr val="accent1">
                  <a:lumMod val="75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50000"/>
                </a:schemeClr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ПОКАЗНИКИ!$A$26:$A$31</c:f>
              <c:strCache>
                <c:ptCount val="5"/>
                <c:pt idx="0">
                  <c:v>Безкровний Вадим</c:v>
                </c:pt>
                <c:pt idx="1">
                  <c:v>Білоусов Михайло</c:v>
                </c:pt>
                <c:pt idx="2">
                  <c:v>Вдовицька Олена</c:v>
                </c:pt>
                <c:pt idx="3">
                  <c:v>Гудошин Остап</c:v>
                </c:pt>
                <c:pt idx="4">
                  <c:v>Черняєв Антон</c:v>
                </c:pt>
              </c:strCache>
            </c:strRef>
          </c:cat>
          <c:val>
            <c:numRef>
              <c:f>ПОКАЗНИКИ!$C$26:$C$31</c:f>
              <c:numCache>
                <c:formatCode>0.0%</c:formatCode>
                <c:ptCount val="5"/>
                <c:pt idx="0">
                  <c:v>0.99886689383553773</c:v>
                </c:pt>
                <c:pt idx="1">
                  <c:v>0.99825774462799333</c:v>
                </c:pt>
                <c:pt idx="2">
                  <c:v>1.007565912137933</c:v>
                </c:pt>
                <c:pt idx="3">
                  <c:v>1.0010220808487735</c:v>
                </c:pt>
                <c:pt idx="4">
                  <c:v>1.0015859108690306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E24-4521-AF62-C445FC37E981}"/>
            </c:ext>
          </c:extLst>
        </c:ser>
        <c:ser>
          <c:idx val="2"/>
          <c:order val="2"/>
          <c:tx>
            <c:strRef>
              <c:f>ПОКАЗНИКИ!$D$25</c:f>
              <c:strCache>
                <c:ptCount val="1"/>
                <c:pt idx="0">
                  <c:v> Частка з/п у продажах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ПОКАЗНИКИ!$A$26:$A$31</c:f>
              <c:strCache>
                <c:ptCount val="5"/>
                <c:pt idx="0">
                  <c:v>Безкровний Вадим</c:v>
                </c:pt>
                <c:pt idx="1">
                  <c:v>Білоусов Михайло</c:v>
                </c:pt>
                <c:pt idx="2">
                  <c:v>Вдовицька Олена</c:v>
                </c:pt>
                <c:pt idx="3">
                  <c:v>Гудошин Остап</c:v>
                </c:pt>
                <c:pt idx="4">
                  <c:v>Черняєв Антон</c:v>
                </c:pt>
              </c:strCache>
            </c:strRef>
          </c:cat>
          <c:val>
            <c:numRef>
              <c:f>ПОКАЗНИКИ!$D$26:$D$31</c:f>
              <c:numCache>
                <c:formatCode>0.00%</c:formatCode>
                <c:ptCount val="5"/>
                <c:pt idx="0">
                  <c:v>8.2088899128207535E-3</c:v>
                </c:pt>
                <c:pt idx="1">
                  <c:v>7.4895753418591643E-3</c:v>
                </c:pt>
                <c:pt idx="2">
                  <c:v>7.5583925557010006E-3</c:v>
                </c:pt>
                <c:pt idx="3">
                  <c:v>1.2170181303924645E-2</c:v>
                </c:pt>
                <c:pt idx="4">
                  <c:v>9.4706876145773371E-3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2E24-4521-AF62-C445FC37E98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99415344"/>
        <c:axId val="1299430736"/>
      </c:lineChart>
      <c:catAx>
        <c:axId val="12971604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uk-UA"/>
          </a:p>
        </c:txPr>
        <c:crossAx val="1297166640"/>
        <c:crosses val="autoZero"/>
        <c:auto val="1"/>
        <c:lblAlgn val="ctr"/>
        <c:lblOffset val="100"/>
        <c:noMultiLvlLbl val="0"/>
      </c:catAx>
      <c:valAx>
        <c:axId val="1297166640"/>
        <c:scaling>
          <c:orientation val="minMax"/>
        </c:scaling>
        <c:delete val="0"/>
        <c:axPos val="l"/>
        <c:numFmt formatCode="_-* #\ ##0_-;\-* #\ ##0_-;_-* &quot;-&quot;??_-;_-@_-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uk-UA"/>
          </a:p>
        </c:txPr>
        <c:crossAx val="1297160400"/>
        <c:crosses val="autoZero"/>
        <c:crossBetween val="between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uk-UA"/>
              </a:p>
            </c:txPr>
          </c:dispUnitsLbl>
        </c:dispUnits>
      </c:valAx>
      <c:valAx>
        <c:axId val="1299430736"/>
        <c:scaling>
          <c:orientation val="minMax"/>
          <c:min val="0.9"/>
        </c:scaling>
        <c:delete val="0"/>
        <c:axPos val="r"/>
        <c:numFmt formatCode="0.0%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uk-UA"/>
          </a:p>
        </c:txPr>
        <c:crossAx val="1299415344"/>
        <c:crosses val="max"/>
        <c:crossBetween val="between"/>
      </c:valAx>
      <c:catAx>
        <c:axId val="129941534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299430736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uk-UA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uk-UA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uk-UA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[Курсовий проект.xlsx]ПОКАЗНИКИ!Зведена таблиця5</c:name>
    <c:fmtId val="0"/>
  </c:pivotSource>
  <c:chart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uk-UA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uk-UA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uk-UA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ПОКАЗНИКИ!$B$42</c:f>
              <c:strCache>
                <c:ptCount val="1"/>
                <c:pt idx="0">
                  <c:v>Продажі_UAH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ПОКАЗНИКИ!$A$43:$A$46</c:f>
              <c:strCache>
                <c:ptCount val="3"/>
                <c:pt idx="0">
                  <c:v>Супермаркет</c:v>
                </c:pt>
                <c:pt idx="1">
                  <c:v>Змішаний</c:v>
                </c:pt>
                <c:pt idx="2">
                  <c:v>Ринок</c:v>
                </c:pt>
              </c:strCache>
            </c:strRef>
          </c:cat>
          <c:val>
            <c:numRef>
              <c:f>ПОКАЗНИКИ!$B$43:$B$46</c:f>
              <c:numCache>
                <c:formatCode>_-* #\ ##0_-;\-* #\ ##0_-;_-* "-"??_-;_-@_-</c:formatCode>
                <c:ptCount val="3"/>
                <c:pt idx="0">
                  <c:v>126629231.13293184</c:v>
                </c:pt>
                <c:pt idx="1">
                  <c:v>78034606.55158399</c:v>
                </c:pt>
                <c:pt idx="2">
                  <c:v>42644254.464302875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45E-4D44-8081-C220A405E48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axId val="2109695328"/>
        <c:axId val="2109695744"/>
      </c:barChart>
      <c:lineChart>
        <c:grouping val="standard"/>
        <c:varyColors val="0"/>
        <c:ser>
          <c:idx val="1"/>
          <c:order val="1"/>
          <c:tx>
            <c:strRef>
              <c:f>ПОКАЗНИКИ!$C$42</c:f>
              <c:strCache>
                <c:ptCount val="1"/>
                <c:pt idx="0">
                  <c:v> Націнка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ПОКАЗНИКИ!$A$43:$A$46</c:f>
              <c:strCache>
                <c:ptCount val="3"/>
                <c:pt idx="0">
                  <c:v>Супермаркет</c:v>
                </c:pt>
                <c:pt idx="1">
                  <c:v>Змішаний</c:v>
                </c:pt>
                <c:pt idx="2">
                  <c:v>Ринок</c:v>
                </c:pt>
              </c:strCache>
            </c:strRef>
          </c:cat>
          <c:val>
            <c:numRef>
              <c:f>ПОКАЗНИКИ!$C$43:$C$46</c:f>
              <c:numCache>
                <c:formatCode>0.0%</c:formatCode>
                <c:ptCount val="3"/>
                <c:pt idx="0">
                  <c:v>0.50067065688088774</c:v>
                </c:pt>
                <c:pt idx="1">
                  <c:v>0.50727961704886126</c:v>
                </c:pt>
                <c:pt idx="2">
                  <c:v>0.46099415835307556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45E-4D44-8081-C220A405E483}"/>
            </c:ext>
          </c:extLst>
        </c:ser>
        <c:ser>
          <c:idx val="2"/>
          <c:order val="2"/>
          <c:tx>
            <c:strRef>
              <c:f>ПОКАЗНИКИ!$D$42</c:f>
              <c:strCache>
                <c:ptCount val="1"/>
                <c:pt idx="0">
                  <c:v> Дебіторка в днях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ПОКАЗНИКИ!$A$43:$A$46</c:f>
              <c:strCache>
                <c:ptCount val="3"/>
                <c:pt idx="0">
                  <c:v>Супермаркет</c:v>
                </c:pt>
                <c:pt idx="1">
                  <c:v>Змішаний</c:v>
                </c:pt>
                <c:pt idx="2">
                  <c:v>Ринок</c:v>
                </c:pt>
              </c:strCache>
            </c:strRef>
          </c:cat>
          <c:val>
            <c:numRef>
              <c:f>ПОКАЗНИКИ!$D$43:$D$46</c:f>
              <c:numCache>
                <c:formatCode>#,##0</c:formatCode>
                <c:ptCount val="3"/>
                <c:pt idx="0">
                  <c:v>19.309756424510852</c:v>
                </c:pt>
                <c:pt idx="1">
                  <c:v>13.294142288194095</c:v>
                </c:pt>
                <c:pt idx="2">
                  <c:v>5.6899042989041586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A45E-4D44-8081-C220A405E48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97158736"/>
        <c:axId val="1297209072"/>
      </c:lineChart>
      <c:catAx>
        <c:axId val="21096953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uk-UA"/>
          </a:p>
        </c:txPr>
        <c:crossAx val="2109695744"/>
        <c:crosses val="autoZero"/>
        <c:auto val="1"/>
        <c:lblAlgn val="ctr"/>
        <c:lblOffset val="100"/>
        <c:noMultiLvlLbl val="0"/>
      </c:catAx>
      <c:valAx>
        <c:axId val="2109695744"/>
        <c:scaling>
          <c:orientation val="minMax"/>
        </c:scaling>
        <c:delete val="0"/>
        <c:axPos val="l"/>
        <c:numFmt formatCode="_-* #\ ##0_-;\-* #\ ##0_-;_-* &quot;-&quot;??_-;_-@_-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uk-UA"/>
          </a:p>
        </c:txPr>
        <c:crossAx val="2109695328"/>
        <c:crosses val="autoZero"/>
        <c:crossBetween val="between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uk-UA"/>
              </a:p>
            </c:txPr>
          </c:dispUnitsLbl>
        </c:dispUnits>
      </c:valAx>
      <c:valAx>
        <c:axId val="1297209072"/>
        <c:scaling>
          <c:orientation val="minMax"/>
          <c:max val="0.70000000000000007"/>
          <c:min val="0"/>
        </c:scaling>
        <c:delete val="0"/>
        <c:axPos val="r"/>
        <c:numFmt formatCode="0.0%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uk-UA"/>
          </a:p>
        </c:txPr>
        <c:crossAx val="1297158736"/>
        <c:crosses val="max"/>
        <c:crossBetween val="between"/>
        <c:majorUnit val="0.2"/>
      </c:valAx>
      <c:catAx>
        <c:axId val="1297158736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297209072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uk-UA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uk-UA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uk-UA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[Курсовий проект.xlsx]ПОКАЗНИКИ!Зведена таблиця1</c:name>
    <c:fmtId val="1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uk-UA"/>
        </a:p>
      </c:txPr>
    </c:title>
    <c:autoTitleDeleted val="0"/>
    <c:pivotFmts>
      <c:pivotFmt>
        <c:idx val="0"/>
        <c:spPr>
          <a:solidFill>
            <a:schemeClr val="accent2"/>
          </a:solidFill>
          <a:ln w="25400">
            <a:solidFill>
              <a:schemeClr val="lt1"/>
            </a:solidFill>
          </a:ln>
          <a:effectLst/>
          <a:scene3d>
            <a:camera prst="orthographicFront"/>
            <a:lightRig rig="threePt" dir="t"/>
          </a:scene3d>
          <a:sp3d contourW="25400">
            <a:bevelT w="3810000" h="2540000"/>
            <a:bevelB w="3810000" h="1270000"/>
            <a:contourClr>
              <a:schemeClr val="lt1"/>
            </a:contourClr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uk-UA"/>
            </a:p>
          </c:txPr>
          <c:dLblPos val="bestFit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2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uk-UA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2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uk-UA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2"/>
          </a:solidFill>
          <a:ln w="25400">
            <a:solidFill>
              <a:schemeClr val="lt1"/>
            </a:solidFill>
          </a:ln>
          <a:effectLst/>
          <a:scene3d>
            <a:camera prst="orthographicFront"/>
            <a:lightRig rig="threePt" dir="t"/>
          </a:scene3d>
          <a:sp3d contourW="25400">
            <a:bevelT w="3810000" h="2540000"/>
            <a:bevelB w="3810000" h="1270000"/>
            <a:contourClr>
              <a:schemeClr val="lt1"/>
            </a:contourClr>
          </a:sp3d>
        </c:spPr>
        <c:dLbl>
          <c:idx val="0"/>
          <c:layout>
            <c:manualLayout>
              <c:x val="2.4778652668416449E-2"/>
              <c:y val="3.9772892971711785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uk-UA"/>
            </a:p>
          </c:txPr>
          <c:dLblPos val="bestFit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2"/>
          </a:solidFill>
          <a:ln w="25400">
            <a:solidFill>
              <a:schemeClr val="lt1"/>
            </a:solidFill>
          </a:ln>
          <a:effectLst/>
          <a:scene3d>
            <a:camera prst="orthographicFront"/>
            <a:lightRig rig="threePt" dir="t"/>
          </a:scene3d>
          <a:sp3d contourW="25400">
            <a:bevelT w="3810000" h="2540000"/>
            <a:bevelB w="3810000" h="1270000"/>
            <a:contourClr>
              <a:schemeClr val="lt1"/>
            </a:contourClr>
          </a:sp3d>
        </c:spPr>
        <c:dLbl>
          <c:idx val="0"/>
          <c:layout>
            <c:manualLayout>
              <c:x val="0.10157655293088359"/>
              <c:y val="2.7709973753280839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uk-UA"/>
            </a:p>
          </c:txPr>
          <c:dLblPos val="bestFit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2"/>
          </a:solidFill>
          <a:ln w="25400">
            <a:solidFill>
              <a:schemeClr val="lt1"/>
            </a:solidFill>
          </a:ln>
          <a:effectLst/>
          <a:scene3d>
            <a:camera prst="orthographicFront"/>
            <a:lightRig rig="threePt" dir="t"/>
          </a:scene3d>
          <a:sp3d contourW="25400">
            <a:bevelT w="3810000" h="2540000"/>
            <a:bevelB w="3810000" h="1270000"/>
            <a:contourClr>
              <a:schemeClr val="lt1"/>
            </a:contourClr>
          </a:sp3d>
        </c:spPr>
        <c:dLbl>
          <c:idx val="0"/>
          <c:layout>
            <c:manualLayout>
              <c:x val="-7.7867454068241467E-3"/>
              <c:y val="4.1296296296296296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uk-UA"/>
            </a:p>
          </c:txPr>
          <c:dLblPos val="bestFit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2"/>
          </a:solidFill>
          <a:ln w="25400">
            <a:solidFill>
              <a:schemeClr val="lt1"/>
            </a:solidFill>
          </a:ln>
          <a:effectLst/>
          <a:scene3d>
            <a:camera prst="orthographicFront"/>
            <a:lightRig rig="threePt" dir="t"/>
          </a:scene3d>
          <a:sp3d contourW="25400">
            <a:bevelT w="3810000" h="2540000"/>
            <a:bevelB w="3810000" h="1270000"/>
            <a:contourClr>
              <a:schemeClr val="lt1"/>
            </a:contourClr>
          </a:sp3d>
        </c:spPr>
      </c:pivotFmt>
      <c:pivotFmt>
        <c:idx val="7"/>
        <c:spPr>
          <a:solidFill>
            <a:schemeClr val="accent2"/>
          </a:solidFill>
          <a:ln w="25400">
            <a:solidFill>
              <a:schemeClr val="lt1"/>
            </a:solidFill>
          </a:ln>
          <a:effectLst/>
          <a:scene3d>
            <a:camera prst="orthographicFront"/>
            <a:lightRig rig="threePt" dir="t"/>
          </a:scene3d>
          <a:sp3d contourW="25400">
            <a:bevelT w="3810000" h="2540000"/>
            <a:bevelB w="3810000" h="1270000"/>
            <a:contourClr>
              <a:schemeClr val="lt1"/>
            </a:contourClr>
          </a:sp3d>
        </c:spPr>
      </c:pivotFmt>
      <c:pivotFmt>
        <c:idx val="8"/>
        <c:spPr>
          <a:solidFill>
            <a:schemeClr val="accent2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9"/>
        <c:spPr>
          <a:solidFill>
            <a:schemeClr val="accent2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0"/>
        <c:spPr>
          <a:solidFill>
            <a:schemeClr val="accent2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1"/>
        <c:spPr>
          <a:solidFill>
            <a:schemeClr val="accent2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2"/>
        <c:spPr>
          <a:solidFill>
            <a:schemeClr val="accent2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3"/>
        <c:spPr>
          <a:solidFill>
            <a:schemeClr val="accent2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4"/>
        <c:spPr>
          <a:solidFill>
            <a:schemeClr val="accent2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5"/>
        <c:spPr>
          <a:solidFill>
            <a:schemeClr val="accent2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6"/>
        <c:spPr>
          <a:solidFill>
            <a:schemeClr val="accent2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7"/>
        <c:spPr>
          <a:solidFill>
            <a:schemeClr val="accent2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</c:pivotFmts>
    <c:view3D>
      <c:rotX val="30"/>
      <c:rotY val="0"/>
      <c:depthPercent val="10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pie3DChart>
        <c:varyColors val="1"/>
        <c:ser>
          <c:idx val="0"/>
          <c:order val="0"/>
          <c:tx>
            <c:strRef>
              <c:f>ПОКАЗНИКИ!$B$25</c:f>
              <c:strCache>
                <c:ptCount val="1"/>
                <c:pt idx="0">
                  <c:v>Продажі_UAH</c:v>
                </c:pt>
              </c:strCache>
            </c:strRef>
          </c:tx>
          <c:spPr>
            <a:scene3d>
              <a:camera prst="orthographicFront"/>
              <a:lightRig rig="threePt" dir="t"/>
            </a:scene3d>
            <a:sp3d>
              <a:bevelT w="3810000" h="2540000"/>
              <a:bevelB w="3810000" h="1270000"/>
              <a:contourClr>
                <a:srgbClr val="000000"/>
              </a:contourClr>
            </a:sp3d>
          </c:spPr>
          <c:explosion val="5"/>
          <c:dPt>
            <c:idx val="0"/>
            <c:bubble3D val="0"/>
            <c:spPr>
              <a:solidFill>
                <a:schemeClr val="accent2"/>
              </a:solidFill>
              <a:ln w="25400">
                <a:solidFill>
                  <a:schemeClr val="lt1"/>
                </a:solidFill>
              </a:ln>
              <a:effectLst/>
              <a:scene3d>
                <a:camera prst="orthographicFront"/>
                <a:lightRig rig="threePt" dir="t"/>
              </a:scene3d>
              <a:sp3d contourW="25400">
                <a:bevelT w="3810000" h="2540000"/>
                <a:bevelB w="3810000" h="1270000"/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7-4E2E-4C5F-A533-EEE998907969}"/>
              </c:ext>
            </c:extLst>
          </c:dPt>
          <c:dPt>
            <c:idx val="1"/>
            <c:bubble3D val="0"/>
            <c:spPr>
              <a:solidFill>
                <a:schemeClr val="accent4"/>
              </a:solidFill>
              <a:ln w="25400">
                <a:solidFill>
                  <a:schemeClr val="lt1"/>
                </a:solidFill>
              </a:ln>
              <a:effectLst/>
              <a:scene3d>
                <a:camera prst="orthographicFront"/>
                <a:lightRig rig="threePt" dir="t"/>
              </a:scene3d>
              <a:sp3d contourW="25400">
                <a:bevelT w="3810000" h="2540000"/>
                <a:bevelB w="3810000" h="1270000"/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4-4E2E-4C5F-A533-EEE998907969}"/>
              </c:ext>
            </c:extLst>
          </c:dPt>
          <c:dPt>
            <c:idx val="2"/>
            <c:bubble3D val="0"/>
            <c:spPr>
              <a:solidFill>
                <a:schemeClr val="accent6"/>
              </a:solidFill>
              <a:ln w="25400">
                <a:solidFill>
                  <a:schemeClr val="lt1"/>
                </a:solidFill>
              </a:ln>
              <a:effectLst/>
              <a:scene3d>
                <a:camera prst="orthographicFront"/>
                <a:lightRig rig="threePt" dir="t"/>
              </a:scene3d>
              <a:sp3d contourW="25400">
                <a:bevelT w="3810000" h="2540000"/>
                <a:bevelB w="3810000" h="1270000"/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5-4E2E-4C5F-A533-EEE998907969}"/>
              </c:ext>
            </c:extLst>
          </c:dPt>
          <c:dPt>
            <c:idx val="3"/>
            <c:bubble3D val="0"/>
            <c:spPr>
              <a:solidFill>
                <a:schemeClr val="accent2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cene3d>
                <a:camera prst="orthographicFront"/>
                <a:lightRig rig="threePt" dir="t"/>
              </a:scene3d>
              <a:sp3d contourW="25400">
                <a:bevelT w="3810000" h="2540000"/>
                <a:bevelB w="3810000" h="1270000"/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6-4E2E-4C5F-A533-EEE998907969}"/>
              </c:ext>
            </c:extLst>
          </c:dPt>
          <c:dPt>
            <c:idx val="4"/>
            <c:bubble3D val="0"/>
            <c:spPr>
              <a:solidFill>
                <a:schemeClr val="accent4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cene3d>
                <a:camera prst="orthographicFront"/>
                <a:lightRig rig="threePt" dir="t"/>
              </a:scene3d>
              <a:sp3d contourW="25400">
                <a:bevelT w="3810000" h="2540000"/>
                <a:bevelB w="3810000" h="1270000"/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9-5DCB-4F52-86F6-D4ABAC3C0F23}"/>
              </c:ext>
            </c:extLst>
          </c:dPt>
          <c:dLbls>
            <c:dLbl>
              <c:idx val="1"/>
              <c:layout>
                <c:manualLayout>
                  <c:x val="2.4778652668416449E-2"/>
                  <c:y val="3.9772892971711785E-2"/>
                </c:manualLayout>
              </c:layout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4E2E-4C5F-A533-EEE998907969}"/>
                </c:ext>
              </c:extLst>
            </c:dLbl>
            <c:dLbl>
              <c:idx val="2"/>
              <c:layout>
                <c:manualLayout>
                  <c:x val="0.10157655293088359"/>
                  <c:y val="2.7709973753280839E-2"/>
                </c:manualLayout>
              </c:layout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4E2E-4C5F-A533-EEE998907969}"/>
                </c:ext>
              </c:extLst>
            </c:dLbl>
            <c:dLbl>
              <c:idx val="3"/>
              <c:layout>
                <c:manualLayout>
                  <c:x val="-7.7867454068241467E-3"/>
                  <c:y val="4.1296296296296296E-2"/>
                </c:manualLayout>
              </c:layout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4E2E-4C5F-A533-EEE998907969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uk-UA"/>
              </a:p>
            </c:txPr>
            <c:dLblPos val="bestFit"/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ПОКАЗНИКИ!$A$26:$A$31</c:f>
              <c:strCache>
                <c:ptCount val="5"/>
                <c:pt idx="0">
                  <c:v>Безкровний Вадим</c:v>
                </c:pt>
                <c:pt idx="1">
                  <c:v>Білоусов Михайло</c:v>
                </c:pt>
                <c:pt idx="2">
                  <c:v>Вдовицька Олена</c:v>
                </c:pt>
                <c:pt idx="3">
                  <c:v>Гудошин Остап</c:v>
                </c:pt>
                <c:pt idx="4">
                  <c:v>Черняєв Антон</c:v>
                </c:pt>
              </c:strCache>
            </c:strRef>
          </c:cat>
          <c:val>
            <c:numRef>
              <c:f>ПОКАЗНИКИ!$B$26:$B$31</c:f>
              <c:numCache>
                <c:formatCode>_-* #\ ##0_-;\-* #\ ##0_-;_-* "-"??_-;_-@_-</c:formatCode>
                <c:ptCount val="5"/>
                <c:pt idx="0">
                  <c:v>37952147.404660024</c:v>
                </c:pt>
                <c:pt idx="1">
                  <c:v>35116810.766298011</c:v>
                </c:pt>
                <c:pt idx="2">
                  <c:v>32268104.388947014</c:v>
                </c:pt>
                <c:pt idx="3">
                  <c:v>25847190.945180014</c:v>
                </c:pt>
                <c:pt idx="4">
                  <c:v>25329206.258558001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E2E-4C5F-A533-EEE998907969}"/>
            </c:ext>
          </c:extLst>
        </c:ser>
        <c:ser>
          <c:idx val="1"/>
          <c:order val="1"/>
          <c:tx>
            <c:strRef>
              <c:f>ПОКАЗНИКИ!$C$25</c:f>
              <c:strCache>
                <c:ptCount val="1"/>
                <c:pt idx="0">
                  <c:v> Виконання плану</c:v>
                </c:pt>
              </c:strCache>
            </c:strRef>
          </c:tx>
          <c:dPt>
            <c:idx val="0"/>
            <c:bubble3D val="0"/>
            <c:spPr>
              <a:solidFill>
                <a:schemeClr val="accent2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B-5DCB-4F52-86F6-D4ABAC3C0F23}"/>
              </c:ext>
            </c:extLst>
          </c:dPt>
          <c:dPt>
            <c:idx val="1"/>
            <c:bubble3D val="0"/>
            <c:spPr>
              <a:solidFill>
                <a:schemeClr val="accent4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D-5DCB-4F52-86F6-D4ABAC3C0F23}"/>
              </c:ext>
            </c:extLst>
          </c:dPt>
          <c:dPt>
            <c:idx val="2"/>
            <c:bubble3D val="0"/>
            <c:spPr>
              <a:solidFill>
                <a:schemeClr val="accent6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F-5DCB-4F52-86F6-D4ABAC3C0F23}"/>
              </c:ext>
            </c:extLst>
          </c:dPt>
          <c:dPt>
            <c:idx val="3"/>
            <c:bubble3D val="0"/>
            <c:spPr>
              <a:solidFill>
                <a:schemeClr val="accent2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11-5DCB-4F52-86F6-D4ABAC3C0F23}"/>
              </c:ext>
            </c:extLst>
          </c:dPt>
          <c:dPt>
            <c:idx val="4"/>
            <c:bubble3D val="0"/>
            <c:spPr>
              <a:solidFill>
                <a:schemeClr val="accent4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13-5DCB-4F52-86F6-D4ABAC3C0F23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uk-UA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ПОКАЗНИКИ!$A$26:$A$31</c:f>
              <c:strCache>
                <c:ptCount val="5"/>
                <c:pt idx="0">
                  <c:v>Безкровний Вадим</c:v>
                </c:pt>
                <c:pt idx="1">
                  <c:v>Білоусов Михайло</c:v>
                </c:pt>
                <c:pt idx="2">
                  <c:v>Вдовицька Олена</c:v>
                </c:pt>
                <c:pt idx="3">
                  <c:v>Гудошин Остап</c:v>
                </c:pt>
                <c:pt idx="4">
                  <c:v>Черняєв Антон</c:v>
                </c:pt>
              </c:strCache>
            </c:strRef>
          </c:cat>
          <c:val>
            <c:numRef>
              <c:f>ПОКАЗНИКИ!$C$26:$C$31</c:f>
              <c:numCache>
                <c:formatCode>0.0%</c:formatCode>
                <c:ptCount val="5"/>
                <c:pt idx="0">
                  <c:v>0.99886689383553773</c:v>
                </c:pt>
                <c:pt idx="1">
                  <c:v>0.99825774462799333</c:v>
                </c:pt>
                <c:pt idx="2">
                  <c:v>1.007565912137933</c:v>
                </c:pt>
                <c:pt idx="3">
                  <c:v>1.0010220808487735</c:v>
                </c:pt>
                <c:pt idx="4">
                  <c:v>1.0015859108690306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E2E-4C5F-A533-EEE998907969}"/>
            </c:ext>
          </c:extLst>
        </c:ser>
        <c:ser>
          <c:idx val="2"/>
          <c:order val="2"/>
          <c:tx>
            <c:strRef>
              <c:f>ПОКАЗНИКИ!$D$25</c:f>
              <c:strCache>
                <c:ptCount val="1"/>
                <c:pt idx="0">
                  <c:v> Частка з/п у продажах</c:v>
                </c:pt>
              </c:strCache>
            </c:strRef>
          </c:tx>
          <c:dPt>
            <c:idx val="0"/>
            <c:bubble3D val="0"/>
            <c:spPr>
              <a:solidFill>
                <a:schemeClr val="accent2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15-5DCB-4F52-86F6-D4ABAC3C0F23}"/>
              </c:ext>
            </c:extLst>
          </c:dPt>
          <c:dPt>
            <c:idx val="1"/>
            <c:bubble3D val="0"/>
            <c:spPr>
              <a:solidFill>
                <a:schemeClr val="accent4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17-5DCB-4F52-86F6-D4ABAC3C0F23}"/>
              </c:ext>
            </c:extLst>
          </c:dPt>
          <c:dPt>
            <c:idx val="2"/>
            <c:bubble3D val="0"/>
            <c:spPr>
              <a:solidFill>
                <a:schemeClr val="accent6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19-5DCB-4F52-86F6-D4ABAC3C0F23}"/>
              </c:ext>
            </c:extLst>
          </c:dPt>
          <c:dPt>
            <c:idx val="3"/>
            <c:bubble3D val="0"/>
            <c:spPr>
              <a:solidFill>
                <a:schemeClr val="accent2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1B-5DCB-4F52-86F6-D4ABAC3C0F23}"/>
              </c:ext>
            </c:extLst>
          </c:dPt>
          <c:dPt>
            <c:idx val="4"/>
            <c:bubble3D val="0"/>
            <c:spPr>
              <a:solidFill>
                <a:schemeClr val="accent4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1D-5DCB-4F52-86F6-D4ABAC3C0F23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uk-UA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ПОКАЗНИКИ!$A$26:$A$31</c:f>
              <c:strCache>
                <c:ptCount val="5"/>
                <c:pt idx="0">
                  <c:v>Безкровний Вадим</c:v>
                </c:pt>
                <c:pt idx="1">
                  <c:v>Білоусов Михайло</c:v>
                </c:pt>
                <c:pt idx="2">
                  <c:v>Вдовицька Олена</c:v>
                </c:pt>
                <c:pt idx="3">
                  <c:v>Гудошин Остап</c:v>
                </c:pt>
                <c:pt idx="4">
                  <c:v>Черняєв Антон</c:v>
                </c:pt>
              </c:strCache>
            </c:strRef>
          </c:cat>
          <c:val>
            <c:numRef>
              <c:f>ПОКАЗНИКИ!$D$26:$D$31</c:f>
              <c:numCache>
                <c:formatCode>0.00%</c:formatCode>
                <c:ptCount val="5"/>
                <c:pt idx="0">
                  <c:v>8.2088899128207535E-3</c:v>
                </c:pt>
                <c:pt idx="1">
                  <c:v>7.4895753418591643E-3</c:v>
                </c:pt>
                <c:pt idx="2">
                  <c:v>7.5583925557010006E-3</c:v>
                </c:pt>
                <c:pt idx="3">
                  <c:v>1.2170181303924645E-2</c:v>
                </c:pt>
                <c:pt idx="4">
                  <c:v>9.4706876145773371E-3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4E2E-4C5F-A533-EEE998907969}"/>
            </c:ext>
          </c:extLst>
        </c:ser>
        <c:dLbls>
          <c:dLblPos val="bestFit"/>
          <c:showLegendKey val="0"/>
          <c:showVal val="1"/>
          <c:showCatName val="0"/>
          <c:showSerName val="0"/>
          <c:showPercent val="0"/>
          <c:showBubbleSize val="0"/>
          <c:showLeaderLines val="1"/>
        </c:dLbls>
      </c:pie3D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uk-UA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uk-UA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[Курсовий проект.xlsx]ПОКАЗНИКИ!Зведена таблиця5</c:name>
    <c:fmtId val="1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uk-UA"/>
        </a:p>
      </c:txPr>
    </c:title>
    <c:autoTitleDeleted val="0"/>
    <c:pivotFmts>
      <c:pivotFmt>
        <c:idx val="0"/>
        <c:spPr>
          <a:solidFill>
            <a:schemeClr val="accent2"/>
          </a:solidFill>
          <a:ln w="25400">
            <a:solidFill>
              <a:schemeClr val="lt1"/>
            </a:solidFill>
          </a:ln>
          <a:effectLst/>
          <a:scene3d>
            <a:camera prst="orthographicFront"/>
            <a:lightRig rig="threePt" dir="t"/>
          </a:scene3d>
          <a:sp3d contourW="25400">
            <a:bevelT w="3810000" h="2540000"/>
            <a:bevelB w="3810000" h="1270000"/>
            <a:contourClr>
              <a:schemeClr val="lt1"/>
            </a:contourClr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uk-UA"/>
            </a:p>
          </c:txPr>
          <c:dLblPos val="bestFit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2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uk-UA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2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uk-UA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2"/>
          </a:solidFill>
          <a:ln w="25400">
            <a:solidFill>
              <a:schemeClr val="lt1"/>
            </a:solidFill>
          </a:ln>
          <a:effectLst/>
          <a:scene3d>
            <a:camera prst="orthographicFront"/>
            <a:lightRig rig="threePt" dir="t"/>
          </a:scene3d>
          <a:sp3d contourW="25400">
            <a:bevelT w="3810000" h="2540000"/>
            <a:bevelB w="3810000" h="1270000"/>
            <a:contourClr>
              <a:schemeClr val="lt1"/>
            </a:contourClr>
          </a:sp3d>
        </c:spPr>
        <c:dLbl>
          <c:idx val="0"/>
          <c:layout>
            <c:manualLayout>
              <c:x val="-4.7113298337707783E-2"/>
              <c:y val="-3.08497375328084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uk-UA"/>
            </a:p>
          </c:txPr>
          <c:dLblPos val="bestFit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2"/>
          </a:solidFill>
          <a:ln w="25400">
            <a:solidFill>
              <a:schemeClr val="lt1"/>
            </a:solidFill>
          </a:ln>
          <a:effectLst/>
          <a:scene3d>
            <a:camera prst="orthographicFront"/>
            <a:lightRig rig="threePt" dir="t"/>
          </a:scene3d>
          <a:sp3d contourW="25400">
            <a:bevelT w="3810000" h="2540000"/>
            <a:bevelB w="3810000" h="1270000"/>
            <a:contourClr>
              <a:schemeClr val="lt1"/>
            </a:contourClr>
          </a:sp3d>
        </c:spPr>
        <c:dLbl>
          <c:idx val="0"/>
          <c:layout>
            <c:manualLayout>
              <c:x val="2.3138232720909785E-2"/>
              <c:y val="-4.4524278215223097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uk-UA"/>
            </a:p>
          </c:txPr>
          <c:dLblPos val="bestFit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2"/>
          </a:solidFill>
          <a:ln w="25400">
            <a:solidFill>
              <a:schemeClr val="lt1"/>
            </a:solidFill>
          </a:ln>
          <a:effectLst/>
          <a:scene3d>
            <a:camera prst="orthographicFront"/>
            <a:lightRig rig="threePt" dir="t"/>
          </a:scene3d>
          <a:sp3d contourW="25400">
            <a:bevelT w="3810000" h="2540000"/>
            <a:bevelB w="3810000" h="1270000"/>
            <a:contourClr>
              <a:schemeClr val="lt1"/>
            </a:contourClr>
          </a:sp3d>
        </c:spPr>
        <c:dLbl>
          <c:idx val="0"/>
          <c:layout>
            <c:manualLayout>
              <c:x val="-5.2486657917760277E-2"/>
              <c:y val="2.9254155730533683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uk-UA"/>
            </a:p>
          </c:txPr>
          <c:dLblPos val="bestFit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2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7"/>
        <c:spPr>
          <a:solidFill>
            <a:schemeClr val="accent2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8"/>
        <c:spPr>
          <a:solidFill>
            <a:schemeClr val="accent2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9"/>
        <c:spPr>
          <a:solidFill>
            <a:schemeClr val="accent2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0"/>
        <c:spPr>
          <a:solidFill>
            <a:schemeClr val="accent2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1"/>
        <c:spPr>
          <a:solidFill>
            <a:schemeClr val="accent2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</c:pivotFmts>
    <c:view3D>
      <c:rotX val="30"/>
      <c:rotY val="232"/>
      <c:depthPercent val="10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pie3DChart>
        <c:varyColors val="1"/>
        <c:ser>
          <c:idx val="0"/>
          <c:order val="0"/>
          <c:tx>
            <c:strRef>
              <c:f>ПОКАЗНИКИ!$B$42</c:f>
              <c:strCache>
                <c:ptCount val="1"/>
                <c:pt idx="0">
                  <c:v>Продажі_UAH</c:v>
                </c:pt>
              </c:strCache>
            </c:strRef>
          </c:tx>
          <c:spPr>
            <a:scene3d>
              <a:camera prst="orthographicFront"/>
              <a:lightRig rig="threePt" dir="t"/>
            </a:scene3d>
            <a:sp3d>
              <a:bevelT w="3810000" h="2540000"/>
              <a:bevelB w="3810000" h="1270000"/>
              <a:contourClr>
                <a:srgbClr val="000000"/>
              </a:contourClr>
            </a:sp3d>
          </c:spPr>
          <c:explosion val="4"/>
          <c:dPt>
            <c:idx val="0"/>
            <c:bubble3D val="0"/>
            <c:explosion val="6"/>
            <c:spPr>
              <a:solidFill>
                <a:schemeClr val="accent2"/>
              </a:solidFill>
              <a:ln w="25400">
                <a:solidFill>
                  <a:schemeClr val="lt1"/>
                </a:solidFill>
              </a:ln>
              <a:effectLst/>
              <a:scene3d>
                <a:camera prst="orthographicFront"/>
                <a:lightRig rig="threePt" dir="t"/>
              </a:scene3d>
              <a:sp3d contourW="25400">
                <a:bevelT w="3810000" h="2540000"/>
                <a:bevelB w="3810000" h="1270000"/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6-A5C6-4913-9C40-B831DDEA01C1}"/>
              </c:ext>
            </c:extLst>
          </c:dPt>
          <c:dPt>
            <c:idx val="1"/>
            <c:bubble3D val="0"/>
            <c:spPr>
              <a:solidFill>
                <a:schemeClr val="accent4"/>
              </a:solidFill>
              <a:ln w="25400">
                <a:solidFill>
                  <a:schemeClr val="lt1"/>
                </a:solidFill>
              </a:ln>
              <a:effectLst/>
              <a:scene3d>
                <a:camera prst="orthographicFront"/>
                <a:lightRig rig="threePt" dir="t"/>
              </a:scene3d>
              <a:sp3d contourW="25400">
                <a:bevelT w="3810000" h="2540000"/>
                <a:bevelB w="3810000" h="1270000"/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5-A5C6-4913-9C40-B831DDEA01C1}"/>
              </c:ext>
            </c:extLst>
          </c:dPt>
          <c:dPt>
            <c:idx val="2"/>
            <c:bubble3D val="0"/>
            <c:spPr>
              <a:solidFill>
                <a:schemeClr val="accent6"/>
              </a:solidFill>
              <a:ln w="25400">
                <a:solidFill>
                  <a:schemeClr val="lt1"/>
                </a:solidFill>
              </a:ln>
              <a:effectLst/>
              <a:scene3d>
                <a:camera prst="orthographicFront"/>
                <a:lightRig rig="threePt" dir="t"/>
              </a:scene3d>
              <a:sp3d contourW="25400">
                <a:bevelT w="3810000" h="2540000"/>
                <a:bevelB w="3810000" h="1270000"/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4-A5C6-4913-9C40-B831DDEA01C1}"/>
              </c:ext>
            </c:extLst>
          </c:dPt>
          <c:dLbls>
            <c:dLbl>
              <c:idx val="0"/>
              <c:layout>
                <c:manualLayout>
                  <c:x val="-5.2486657917760277E-2"/>
                  <c:y val="2.9254155730533683E-2"/>
                </c:manualLayout>
              </c:layout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A5C6-4913-9C40-B831DDEA01C1}"/>
                </c:ext>
              </c:extLst>
            </c:dLbl>
            <c:dLbl>
              <c:idx val="1"/>
              <c:layout>
                <c:manualLayout>
                  <c:x val="2.3138232720909785E-2"/>
                  <c:y val="-4.4524278215223097E-2"/>
                </c:manualLayout>
              </c:layout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A5C6-4913-9C40-B831DDEA01C1}"/>
                </c:ext>
              </c:extLst>
            </c:dLbl>
            <c:dLbl>
              <c:idx val="2"/>
              <c:layout>
                <c:manualLayout>
                  <c:x val="-4.7113298337707783E-2"/>
                  <c:y val="-3.08497375328084E-2"/>
                </c:manualLayout>
              </c:layout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A5C6-4913-9C40-B831DDEA01C1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uk-UA"/>
              </a:p>
            </c:txPr>
            <c:dLblPos val="bestFit"/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ПОКАЗНИКИ!$A$43:$A$46</c:f>
              <c:strCache>
                <c:ptCount val="3"/>
                <c:pt idx="0">
                  <c:v>Супермаркет</c:v>
                </c:pt>
                <c:pt idx="1">
                  <c:v>Змішаний</c:v>
                </c:pt>
                <c:pt idx="2">
                  <c:v>Ринок</c:v>
                </c:pt>
              </c:strCache>
            </c:strRef>
          </c:cat>
          <c:val>
            <c:numRef>
              <c:f>ПОКАЗНИКИ!$B$43:$B$46</c:f>
              <c:numCache>
                <c:formatCode>_-* #\ ##0_-;\-* #\ ##0_-;_-* "-"??_-;_-@_-</c:formatCode>
                <c:ptCount val="3"/>
                <c:pt idx="0">
                  <c:v>126629231.13293184</c:v>
                </c:pt>
                <c:pt idx="1">
                  <c:v>78034606.55158399</c:v>
                </c:pt>
                <c:pt idx="2">
                  <c:v>42644254.464302875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5C6-4913-9C40-B831DDEA01C1}"/>
            </c:ext>
          </c:extLst>
        </c:ser>
        <c:ser>
          <c:idx val="1"/>
          <c:order val="1"/>
          <c:tx>
            <c:strRef>
              <c:f>ПОКАЗНИКИ!$C$42</c:f>
              <c:strCache>
                <c:ptCount val="1"/>
                <c:pt idx="0">
                  <c:v> Націнка</c:v>
                </c:pt>
              </c:strCache>
            </c:strRef>
          </c:tx>
          <c:dPt>
            <c:idx val="0"/>
            <c:bubble3D val="0"/>
            <c:spPr>
              <a:solidFill>
                <a:schemeClr val="accent2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7-F92B-4AE9-A358-DA2D8FC360A4}"/>
              </c:ext>
            </c:extLst>
          </c:dPt>
          <c:dPt>
            <c:idx val="1"/>
            <c:bubble3D val="0"/>
            <c:spPr>
              <a:solidFill>
                <a:schemeClr val="accent4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9-F92B-4AE9-A358-DA2D8FC360A4}"/>
              </c:ext>
            </c:extLst>
          </c:dPt>
          <c:dPt>
            <c:idx val="2"/>
            <c:bubble3D val="0"/>
            <c:spPr>
              <a:solidFill>
                <a:schemeClr val="accent6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B-F92B-4AE9-A358-DA2D8FC360A4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uk-UA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ПОКАЗНИКИ!$A$43:$A$46</c:f>
              <c:strCache>
                <c:ptCount val="3"/>
                <c:pt idx="0">
                  <c:v>Супермаркет</c:v>
                </c:pt>
                <c:pt idx="1">
                  <c:v>Змішаний</c:v>
                </c:pt>
                <c:pt idx="2">
                  <c:v>Ринок</c:v>
                </c:pt>
              </c:strCache>
            </c:strRef>
          </c:cat>
          <c:val>
            <c:numRef>
              <c:f>ПОКАЗНИКИ!$C$43:$C$46</c:f>
              <c:numCache>
                <c:formatCode>0.0%</c:formatCode>
                <c:ptCount val="3"/>
                <c:pt idx="0">
                  <c:v>0.50067065688088774</c:v>
                </c:pt>
                <c:pt idx="1">
                  <c:v>0.50727961704886126</c:v>
                </c:pt>
                <c:pt idx="2">
                  <c:v>0.46099415835307556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5C6-4913-9C40-B831DDEA01C1}"/>
            </c:ext>
          </c:extLst>
        </c:ser>
        <c:ser>
          <c:idx val="2"/>
          <c:order val="2"/>
          <c:tx>
            <c:strRef>
              <c:f>ПОКАЗНИКИ!$D$42</c:f>
              <c:strCache>
                <c:ptCount val="1"/>
                <c:pt idx="0">
                  <c:v> Дебіторка в днях</c:v>
                </c:pt>
              </c:strCache>
            </c:strRef>
          </c:tx>
          <c:dPt>
            <c:idx val="0"/>
            <c:bubble3D val="0"/>
            <c:spPr>
              <a:solidFill>
                <a:schemeClr val="accent2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D-F92B-4AE9-A358-DA2D8FC360A4}"/>
              </c:ext>
            </c:extLst>
          </c:dPt>
          <c:dPt>
            <c:idx val="1"/>
            <c:bubble3D val="0"/>
            <c:spPr>
              <a:solidFill>
                <a:schemeClr val="accent4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F-F92B-4AE9-A358-DA2D8FC360A4}"/>
              </c:ext>
            </c:extLst>
          </c:dPt>
          <c:dPt>
            <c:idx val="2"/>
            <c:bubble3D val="0"/>
            <c:spPr>
              <a:solidFill>
                <a:schemeClr val="accent6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11-F92B-4AE9-A358-DA2D8FC360A4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uk-UA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ПОКАЗНИКИ!$A$43:$A$46</c:f>
              <c:strCache>
                <c:ptCount val="3"/>
                <c:pt idx="0">
                  <c:v>Супермаркет</c:v>
                </c:pt>
                <c:pt idx="1">
                  <c:v>Змішаний</c:v>
                </c:pt>
                <c:pt idx="2">
                  <c:v>Ринок</c:v>
                </c:pt>
              </c:strCache>
            </c:strRef>
          </c:cat>
          <c:val>
            <c:numRef>
              <c:f>ПОКАЗНИКИ!$D$43:$D$46</c:f>
              <c:numCache>
                <c:formatCode>#,##0</c:formatCode>
                <c:ptCount val="3"/>
                <c:pt idx="0">
                  <c:v>19.309756424510852</c:v>
                </c:pt>
                <c:pt idx="1">
                  <c:v>13.294142288194095</c:v>
                </c:pt>
                <c:pt idx="2">
                  <c:v>5.6899042989041586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A5C6-4913-9C40-B831DDEA01C1}"/>
            </c:ext>
          </c:extLst>
        </c:ser>
        <c:dLbls>
          <c:dLblPos val="bestFit"/>
          <c:showLegendKey val="0"/>
          <c:showVal val="1"/>
          <c:showCatName val="0"/>
          <c:showSerName val="0"/>
          <c:showPercent val="0"/>
          <c:showBubbleSize val="0"/>
          <c:showLeaderLines val="1"/>
        </c:dLbls>
      </c:pie3D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uk-UA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uk-UA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uk-UA"/>
              <a:t>ЗА</a:t>
            </a:r>
            <a:r>
              <a:rPr lang="uk-UA" baseline="0"/>
              <a:t> МЕНЕДЖЕРАМИ</a:t>
            </a:r>
            <a:endParaRPr lang="uk-UA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uk-UA"/>
        </a:p>
      </c:txPr>
    </c:title>
    <c:autoTitleDeleted val="0"/>
    <c:plotArea>
      <c:layout/>
      <c:bubbleChart>
        <c:varyColors val="0"/>
        <c:ser>
          <c:idx val="0"/>
          <c:order val="0"/>
          <c:tx>
            <c:strRef>
              <c:f>дляКОРЕЛЯЦІЇ3!$D$2</c:f>
              <c:strCache>
                <c:ptCount val="1"/>
                <c:pt idx="0">
                  <c:v>Кобур Анатолій</c:v>
                </c:pt>
              </c:strCache>
            </c:strRef>
          </c:tx>
          <c:spPr>
            <a:solidFill>
              <a:schemeClr val="accent1">
                <a:alpha val="75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uk-UA"/>
              </a:p>
            </c:txPr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дляКОРЕЛЯЦІЇ3!$D$3</c:f>
              <c:numCache>
                <c:formatCode>General</c:formatCode>
                <c:ptCount val="1"/>
                <c:pt idx="0">
                  <c:v>7090361.9802800044</c:v>
                </c:pt>
              </c:numCache>
            </c:numRef>
          </c:xVal>
          <c:yVal>
            <c:numRef>
              <c:f>дляКОРЕЛЯЦІЇ3!$D$7</c:f>
              <c:numCache>
                <c:formatCode>General</c:formatCode>
                <c:ptCount val="1"/>
                <c:pt idx="0">
                  <c:v>67150</c:v>
                </c:pt>
              </c:numCache>
            </c:numRef>
          </c:yVal>
          <c:bubbleSize>
            <c:numRef>
              <c:f>дляКОРЕЛЯЦІЇ3!$D$11</c:f>
              <c:numCache>
                <c:formatCode>General</c:formatCode>
                <c:ptCount val="1"/>
                <c:pt idx="0">
                  <c:v>4650007.16</c:v>
                </c:pt>
              </c:numCache>
            </c:numRef>
          </c:bubbleSize>
          <c:bubble3D val="1"/>
          <c:extLst>
            <c:ext xmlns:c16="http://schemas.microsoft.com/office/drawing/2014/chart" uri="{C3380CC4-5D6E-409C-BE32-E72D297353CC}">
              <c16:uniqueId val="{00000000-0CF4-42D4-95EF-6DAD30610426}"/>
            </c:ext>
          </c:extLst>
        </c:ser>
        <c:ser>
          <c:idx val="1"/>
          <c:order val="1"/>
          <c:tx>
            <c:strRef>
              <c:f>дляКОРЕЛЯЦІЇ3!$E$2</c:f>
              <c:strCache>
                <c:ptCount val="1"/>
                <c:pt idx="0">
                  <c:v>Безкровний Вадим</c:v>
                </c:pt>
              </c:strCache>
            </c:strRef>
          </c:tx>
          <c:spPr>
            <a:solidFill>
              <a:schemeClr val="accent2">
                <a:alpha val="75000"/>
              </a:schemeClr>
            </a:solidFill>
            <a:ln w="25400"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uk-UA"/>
              </a:p>
            </c:txPr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дляКОРЕЛЯЦІЇ3!$E$3</c:f>
              <c:numCache>
                <c:formatCode>General</c:formatCode>
                <c:ptCount val="1"/>
                <c:pt idx="0">
                  <c:v>13302414.70614001</c:v>
                </c:pt>
              </c:numCache>
            </c:numRef>
          </c:xVal>
          <c:yVal>
            <c:numRef>
              <c:f>дляКОРЕЛЯЦІЇ3!$E$7</c:f>
              <c:numCache>
                <c:formatCode>General</c:formatCode>
                <c:ptCount val="1"/>
                <c:pt idx="0">
                  <c:v>94000</c:v>
                </c:pt>
              </c:numCache>
            </c:numRef>
          </c:yVal>
          <c:bubbleSize>
            <c:numRef>
              <c:f>дляКОРЕЛЯЦІЇ3!$E$11</c:f>
              <c:numCache>
                <c:formatCode>General</c:formatCode>
                <c:ptCount val="1"/>
                <c:pt idx="0">
                  <c:v>9020434.5500000007</c:v>
                </c:pt>
              </c:numCache>
            </c:numRef>
          </c:bubbleSize>
          <c:bubble3D val="1"/>
          <c:extLst>
            <c:ext xmlns:c16="http://schemas.microsoft.com/office/drawing/2014/chart" uri="{C3380CC4-5D6E-409C-BE32-E72D297353CC}">
              <c16:uniqueId val="{00000002-0CF4-42D4-95EF-6DAD30610426}"/>
            </c:ext>
          </c:extLst>
        </c:ser>
        <c:ser>
          <c:idx val="2"/>
          <c:order val="2"/>
          <c:tx>
            <c:strRef>
              <c:f>дляКОРЕЛЯЦІЇ3!$F$2</c:f>
              <c:strCache>
                <c:ptCount val="1"/>
                <c:pt idx="0">
                  <c:v>Єлькін Віктор</c:v>
                </c:pt>
              </c:strCache>
            </c:strRef>
          </c:tx>
          <c:spPr>
            <a:solidFill>
              <a:schemeClr val="accent3">
                <a:alpha val="75000"/>
              </a:schemeClr>
            </a:solidFill>
            <a:ln w="25400"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uk-UA"/>
              </a:p>
            </c:txPr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дляКОРЕЛЯЦІЇ3!$F$3</c:f>
              <c:numCache>
                <c:formatCode>General</c:formatCode>
                <c:ptCount val="1"/>
                <c:pt idx="0">
                  <c:v>7903410.8713040017</c:v>
                </c:pt>
              </c:numCache>
            </c:numRef>
          </c:xVal>
          <c:yVal>
            <c:numRef>
              <c:f>дляКОРЕЛЯЦІЇ3!$F$7</c:f>
              <c:numCache>
                <c:formatCode>General</c:formatCode>
                <c:ptCount val="1"/>
                <c:pt idx="0">
                  <c:v>96355.000000000029</c:v>
                </c:pt>
              </c:numCache>
            </c:numRef>
          </c:yVal>
          <c:bubbleSize>
            <c:numRef>
              <c:f>дляКОРЕЛЯЦІЇ3!$F$11</c:f>
              <c:numCache>
                <c:formatCode>General</c:formatCode>
                <c:ptCount val="1"/>
                <c:pt idx="0">
                  <c:v>5440413.2400000002</c:v>
                </c:pt>
              </c:numCache>
            </c:numRef>
          </c:bubbleSize>
          <c:bubble3D val="1"/>
          <c:extLst>
            <c:ext xmlns:c16="http://schemas.microsoft.com/office/drawing/2014/chart" uri="{C3380CC4-5D6E-409C-BE32-E72D297353CC}">
              <c16:uniqueId val="{00000003-0CF4-42D4-95EF-6DAD30610426}"/>
            </c:ext>
          </c:extLst>
        </c:ser>
        <c:ser>
          <c:idx val="3"/>
          <c:order val="3"/>
          <c:tx>
            <c:strRef>
              <c:f>дляКОРЕЛЯЦІЇ3!$G$2</c:f>
              <c:strCache>
                <c:ptCount val="1"/>
                <c:pt idx="0">
                  <c:v>Кравченко Ілля</c:v>
                </c:pt>
              </c:strCache>
            </c:strRef>
          </c:tx>
          <c:spPr>
            <a:solidFill>
              <a:schemeClr val="accent4">
                <a:alpha val="75000"/>
              </a:schemeClr>
            </a:solidFill>
            <a:ln w="25400"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uk-UA"/>
              </a:p>
            </c:txPr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дляКОРЕЛЯЦІЇ3!$G$3</c:f>
              <c:numCache>
                <c:formatCode>General</c:formatCode>
                <c:ptCount val="1"/>
                <c:pt idx="0">
                  <c:v>8007187.7218599962</c:v>
                </c:pt>
              </c:numCache>
            </c:numRef>
          </c:xVal>
          <c:yVal>
            <c:numRef>
              <c:f>дляКОРЕЛЯЦІЇ3!$G$7</c:f>
              <c:numCache>
                <c:formatCode>General</c:formatCode>
                <c:ptCount val="1"/>
                <c:pt idx="0">
                  <c:v>74799.999999999985</c:v>
                </c:pt>
              </c:numCache>
            </c:numRef>
          </c:yVal>
          <c:bubbleSize>
            <c:numRef>
              <c:f>дляКОРЕЛЯЦІЇ3!$G$11</c:f>
              <c:numCache>
                <c:formatCode>General</c:formatCode>
                <c:ptCount val="1"/>
                <c:pt idx="0">
                  <c:v>5251965.7899999991</c:v>
                </c:pt>
              </c:numCache>
            </c:numRef>
          </c:bubbleSize>
          <c:bubble3D val="1"/>
          <c:extLst>
            <c:ext xmlns:c16="http://schemas.microsoft.com/office/drawing/2014/chart" uri="{C3380CC4-5D6E-409C-BE32-E72D297353CC}">
              <c16:uniqueId val="{00000004-0CF4-42D4-95EF-6DAD30610426}"/>
            </c:ext>
          </c:extLst>
        </c:ser>
        <c:ser>
          <c:idx val="4"/>
          <c:order val="4"/>
          <c:tx>
            <c:strRef>
              <c:f>дляКОРЕЛЯЦІЇ3!$H$2</c:f>
              <c:strCache>
                <c:ptCount val="1"/>
                <c:pt idx="0">
                  <c:v>Мельникова Єлизавета</c:v>
                </c:pt>
              </c:strCache>
            </c:strRef>
          </c:tx>
          <c:spPr>
            <a:solidFill>
              <a:schemeClr val="accent5">
                <a:alpha val="75000"/>
              </a:schemeClr>
            </a:solidFill>
            <a:ln w="25400"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uk-UA"/>
              </a:p>
            </c:txPr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дляКОРЕЛЯЦІЇ3!$H$3</c:f>
              <c:numCache>
                <c:formatCode>General</c:formatCode>
                <c:ptCount val="1"/>
                <c:pt idx="0">
                  <c:v>8020705.8150229948</c:v>
                </c:pt>
              </c:numCache>
            </c:numRef>
          </c:xVal>
          <c:yVal>
            <c:numRef>
              <c:f>дляКОРЕЛЯЦІЇ3!$H$7</c:f>
              <c:numCache>
                <c:formatCode>General</c:formatCode>
                <c:ptCount val="1"/>
                <c:pt idx="0">
                  <c:v>72500</c:v>
                </c:pt>
              </c:numCache>
            </c:numRef>
          </c:yVal>
          <c:bubbleSize>
            <c:numRef>
              <c:f>дляКОРЕЛЯЦІЇ3!$H$11</c:f>
              <c:numCache>
                <c:formatCode>General</c:formatCode>
                <c:ptCount val="1"/>
                <c:pt idx="0">
                  <c:v>5246000.4899999993</c:v>
                </c:pt>
              </c:numCache>
            </c:numRef>
          </c:bubbleSize>
          <c:bubble3D val="1"/>
          <c:extLst>
            <c:ext xmlns:c16="http://schemas.microsoft.com/office/drawing/2014/chart" uri="{C3380CC4-5D6E-409C-BE32-E72D297353CC}">
              <c16:uniqueId val="{00000005-0CF4-42D4-95EF-6DAD30610426}"/>
            </c:ext>
          </c:extLst>
        </c:ser>
        <c:ser>
          <c:idx val="5"/>
          <c:order val="5"/>
          <c:tx>
            <c:strRef>
              <c:f>дляКОРЕЛЯЦІЇ3!$I$2</c:f>
              <c:strCache>
                <c:ptCount val="1"/>
                <c:pt idx="0">
                  <c:v>Білоусов Михайло</c:v>
                </c:pt>
              </c:strCache>
            </c:strRef>
          </c:tx>
          <c:spPr>
            <a:solidFill>
              <a:schemeClr val="accent6">
                <a:alpha val="75000"/>
              </a:schemeClr>
            </a:solidFill>
            <a:ln w="25400"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uk-UA"/>
              </a:p>
            </c:txPr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дляКОРЕЛЯЦІЇ3!$I$3</c:f>
              <c:numCache>
                <c:formatCode>General</c:formatCode>
                <c:ptCount val="1"/>
                <c:pt idx="0">
                  <c:v>13423302.250219999</c:v>
                </c:pt>
              </c:numCache>
            </c:numRef>
          </c:xVal>
          <c:yVal>
            <c:numRef>
              <c:f>дляКОРЕЛЯЦІЇ3!$I$7</c:f>
              <c:numCache>
                <c:formatCode>General</c:formatCode>
                <c:ptCount val="1"/>
                <c:pt idx="0">
                  <c:v>76200</c:v>
                </c:pt>
              </c:numCache>
            </c:numRef>
          </c:yVal>
          <c:bubbleSize>
            <c:numRef>
              <c:f>дляКОРЕЛЯЦІЇ3!$I$11</c:f>
              <c:numCache>
                <c:formatCode>General</c:formatCode>
                <c:ptCount val="1"/>
                <c:pt idx="0">
                  <c:v>8964746.4099999983</c:v>
                </c:pt>
              </c:numCache>
            </c:numRef>
          </c:bubbleSize>
          <c:bubble3D val="1"/>
          <c:extLst>
            <c:ext xmlns:c16="http://schemas.microsoft.com/office/drawing/2014/chart" uri="{C3380CC4-5D6E-409C-BE32-E72D297353CC}">
              <c16:uniqueId val="{00000006-0CF4-42D4-95EF-6DAD30610426}"/>
            </c:ext>
          </c:extLst>
        </c:ser>
        <c:ser>
          <c:idx val="6"/>
          <c:order val="6"/>
          <c:tx>
            <c:strRef>
              <c:f>дляКОРЕЛЯЦІЇ3!$J$2</c:f>
              <c:strCache>
                <c:ptCount val="1"/>
                <c:pt idx="0">
                  <c:v>Вдовицька Олена</c:v>
                </c:pt>
              </c:strCache>
            </c:strRef>
          </c:tx>
          <c:spPr>
            <a:solidFill>
              <a:schemeClr val="accent1">
                <a:lumMod val="60000"/>
                <a:alpha val="75000"/>
              </a:schemeClr>
            </a:solidFill>
            <a:ln w="25400"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uk-UA"/>
              </a:p>
            </c:txPr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дляКОРЕЛЯЦІЇ3!$J$3</c:f>
              <c:numCache>
                <c:formatCode>General</c:formatCode>
                <c:ptCount val="1"/>
                <c:pt idx="0">
                  <c:v>9679609.0813200027</c:v>
                </c:pt>
              </c:numCache>
            </c:numRef>
          </c:xVal>
          <c:yVal>
            <c:numRef>
              <c:f>дляКОРЕЛЯЦІЇ3!$J$7</c:f>
              <c:numCache>
                <c:formatCode>General</c:formatCode>
                <c:ptCount val="1"/>
                <c:pt idx="0">
                  <c:v>72604.999999999971</c:v>
                </c:pt>
              </c:numCache>
            </c:numRef>
          </c:yVal>
          <c:bubbleSize>
            <c:numRef>
              <c:f>дляКОРЕЛЯЦІЇ3!$J$11</c:f>
              <c:numCache>
                <c:formatCode>General</c:formatCode>
                <c:ptCount val="1"/>
                <c:pt idx="0">
                  <c:v>6571274.1500000004</c:v>
                </c:pt>
              </c:numCache>
            </c:numRef>
          </c:bubbleSize>
          <c:bubble3D val="1"/>
          <c:extLst>
            <c:ext xmlns:c16="http://schemas.microsoft.com/office/drawing/2014/chart" uri="{C3380CC4-5D6E-409C-BE32-E72D297353CC}">
              <c16:uniqueId val="{00000007-0CF4-42D4-95EF-6DAD30610426}"/>
            </c:ext>
          </c:extLst>
        </c:ser>
        <c:ser>
          <c:idx val="7"/>
          <c:order val="7"/>
          <c:tx>
            <c:strRef>
              <c:f>дляКОРЕЛЯЦІЇ3!$K$2</c:f>
              <c:strCache>
                <c:ptCount val="1"/>
                <c:pt idx="0">
                  <c:v>Лєсков Станіслав</c:v>
                </c:pt>
              </c:strCache>
            </c:strRef>
          </c:tx>
          <c:spPr>
            <a:solidFill>
              <a:schemeClr val="accent2">
                <a:lumMod val="60000"/>
                <a:alpha val="75000"/>
              </a:schemeClr>
            </a:solidFill>
            <a:ln w="25400"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uk-UA"/>
              </a:p>
            </c:txPr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дляКОРЕЛЯЦІЇ3!$K$3</c:f>
              <c:numCache>
                <c:formatCode>General</c:formatCode>
                <c:ptCount val="1"/>
                <c:pt idx="0">
                  <c:v>8480320.7228410002</c:v>
                </c:pt>
              </c:numCache>
            </c:numRef>
          </c:xVal>
          <c:yVal>
            <c:numRef>
              <c:f>дляКОРЕЛЯЦІЇ3!$K$7</c:f>
              <c:numCache>
                <c:formatCode>General</c:formatCode>
                <c:ptCount val="1"/>
                <c:pt idx="0">
                  <c:v>84319.999999999985</c:v>
                </c:pt>
              </c:numCache>
            </c:numRef>
          </c:yVal>
          <c:bubbleSize>
            <c:numRef>
              <c:f>дляКОРЕЛЯЦІЇ3!$K$11</c:f>
              <c:numCache>
                <c:formatCode>General</c:formatCode>
                <c:ptCount val="1"/>
                <c:pt idx="0">
                  <c:v>5827042.2500000009</c:v>
                </c:pt>
              </c:numCache>
            </c:numRef>
          </c:bubbleSize>
          <c:bubble3D val="1"/>
          <c:extLst>
            <c:ext xmlns:c16="http://schemas.microsoft.com/office/drawing/2014/chart" uri="{C3380CC4-5D6E-409C-BE32-E72D297353CC}">
              <c16:uniqueId val="{00000008-0CF4-42D4-95EF-6DAD30610426}"/>
            </c:ext>
          </c:extLst>
        </c:ser>
        <c:ser>
          <c:idx val="8"/>
          <c:order val="8"/>
          <c:tx>
            <c:strRef>
              <c:f>дляКОРЕЛЯЦІЇ3!$L$2</c:f>
              <c:strCache>
                <c:ptCount val="1"/>
                <c:pt idx="0">
                  <c:v>Гудошин Остап</c:v>
                </c:pt>
              </c:strCache>
            </c:strRef>
          </c:tx>
          <c:spPr>
            <a:solidFill>
              <a:schemeClr val="accent3">
                <a:lumMod val="60000"/>
                <a:alpha val="75000"/>
              </a:schemeClr>
            </a:solidFill>
            <a:ln w="25400"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uk-UA"/>
              </a:p>
            </c:txPr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дляКОРЕЛЯЦІЇ3!$L$3</c:f>
              <c:numCache>
                <c:formatCode>General</c:formatCode>
                <c:ptCount val="1"/>
                <c:pt idx="0">
                  <c:v>8841636.35207</c:v>
                </c:pt>
              </c:numCache>
            </c:numRef>
          </c:xVal>
          <c:yVal>
            <c:numRef>
              <c:f>дляКОРЕЛЯЦІЇ3!$L$7</c:f>
              <c:numCache>
                <c:formatCode>General</c:formatCode>
                <c:ptCount val="1"/>
                <c:pt idx="0">
                  <c:v>91899.999999999985</c:v>
                </c:pt>
              </c:numCache>
            </c:numRef>
          </c:yVal>
          <c:bubbleSize>
            <c:numRef>
              <c:f>дляКОРЕЛЯЦІЇ3!$L$11</c:f>
              <c:numCache>
                <c:formatCode>General</c:formatCode>
                <c:ptCount val="1"/>
                <c:pt idx="0">
                  <c:v>5927451.8800000008</c:v>
                </c:pt>
              </c:numCache>
            </c:numRef>
          </c:bubbleSize>
          <c:bubble3D val="1"/>
          <c:extLst>
            <c:ext xmlns:c16="http://schemas.microsoft.com/office/drawing/2014/chart" uri="{C3380CC4-5D6E-409C-BE32-E72D297353CC}">
              <c16:uniqueId val="{00000009-0CF4-42D4-95EF-6DAD30610426}"/>
            </c:ext>
          </c:extLst>
        </c:ser>
        <c:ser>
          <c:idx val="9"/>
          <c:order val="9"/>
          <c:tx>
            <c:strRef>
              <c:f>дляКОРЕЛЯЦІЇ3!$M$2</c:f>
              <c:strCache>
                <c:ptCount val="1"/>
                <c:pt idx="0">
                  <c:v>Рокитів Семен</c:v>
                </c:pt>
              </c:strCache>
            </c:strRef>
          </c:tx>
          <c:spPr>
            <a:solidFill>
              <a:schemeClr val="accent4">
                <a:lumMod val="60000"/>
                <a:alpha val="75000"/>
              </a:schemeClr>
            </a:solidFill>
            <a:ln w="25400"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uk-UA"/>
              </a:p>
            </c:txPr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дляКОРЕЛЯЦІЇ3!$M$3</c:f>
              <c:numCache>
                <c:formatCode>General</c:formatCode>
                <c:ptCount val="1"/>
                <c:pt idx="0">
                  <c:v>7252519.5265800012</c:v>
                </c:pt>
              </c:numCache>
            </c:numRef>
          </c:xVal>
          <c:yVal>
            <c:numRef>
              <c:f>дляКОРЕЛЯЦІЇ3!$M$7</c:f>
              <c:numCache>
                <c:formatCode>General</c:formatCode>
                <c:ptCount val="1"/>
                <c:pt idx="0">
                  <c:v>97250</c:v>
                </c:pt>
              </c:numCache>
            </c:numRef>
          </c:yVal>
          <c:bubbleSize>
            <c:numRef>
              <c:f>дляКОРЕЛЯЦІЇ3!$M$11</c:f>
              <c:numCache>
                <c:formatCode>General</c:formatCode>
                <c:ptCount val="1"/>
                <c:pt idx="0">
                  <c:v>5098291.12</c:v>
                </c:pt>
              </c:numCache>
            </c:numRef>
          </c:bubbleSize>
          <c:bubble3D val="1"/>
          <c:extLst>
            <c:ext xmlns:c16="http://schemas.microsoft.com/office/drawing/2014/chart" uri="{C3380CC4-5D6E-409C-BE32-E72D297353CC}">
              <c16:uniqueId val="{0000000A-0CF4-42D4-95EF-6DAD30610426}"/>
            </c:ext>
          </c:extLst>
        </c:ser>
        <c:ser>
          <c:idx val="10"/>
          <c:order val="10"/>
          <c:tx>
            <c:strRef>
              <c:f>дляКОРЕЛЯЦІЇ3!$N$2</c:f>
              <c:strCache>
                <c:ptCount val="1"/>
                <c:pt idx="0">
                  <c:v>Черняєв Антон</c:v>
                </c:pt>
              </c:strCache>
            </c:strRef>
          </c:tx>
          <c:spPr>
            <a:solidFill>
              <a:schemeClr val="accent5">
                <a:lumMod val="60000"/>
                <a:alpha val="75000"/>
              </a:schemeClr>
            </a:solidFill>
            <a:ln w="25400"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uk-UA"/>
              </a:p>
            </c:txPr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дляКОРЕЛЯЦІЇ3!$N$3</c:f>
              <c:numCache>
                <c:formatCode>General</c:formatCode>
                <c:ptCount val="1"/>
                <c:pt idx="0">
                  <c:v>8677777.0664170068</c:v>
                </c:pt>
              </c:numCache>
            </c:numRef>
          </c:xVal>
          <c:yVal>
            <c:numRef>
              <c:f>дляКОРЕЛЯЦІЇ3!$N$7</c:f>
              <c:numCache>
                <c:formatCode>General</c:formatCode>
                <c:ptCount val="1"/>
                <c:pt idx="0">
                  <c:v>77585.000000000015</c:v>
                </c:pt>
              </c:numCache>
            </c:numRef>
          </c:yVal>
          <c:bubbleSize>
            <c:numRef>
              <c:f>дляКОРЕЛЯЦІЇ3!$N$11</c:f>
              <c:numCache>
                <c:formatCode>General</c:formatCode>
                <c:ptCount val="1"/>
                <c:pt idx="0">
                  <c:v>5925853.870000001</c:v>
                </c:pt>
              </c:numCache>
            </c:numRef>
          </c:bubbleSize>
          <c:bubble3D val="1"/>
          <c:extLst>
            <c:ext xmlns:c16="http://schemas.microsoft.com/office/drawing/2014/chart" uri="{C3380CC4-5D6E-409C-BE32-E72D297353CC}">
              <c16:uniqueId val="{0000000B-0CF4-42D4-95EF-6DAD30610426}"/>
            </c:ext>
          </c:extLst>
        </c:ser>
        <c:ser>
          <c:idx val="11"/>
          <c:order val="11"/>
          <c:tx>
            <c:strRef>
              <c:f>дляКОРЕЛЯЦІЇ3!$O$2</c:f>
              <c:strCache>
                <c:ptCount val="1"/>
                <c:pt idx="0">
                  <c:v>Маличенко Володимир</c:v>
                </c:pt>
              </c:strCache>
            </c:strRef>
          </c:tx>
          <c:spPr>
            <a:solidFill>
              <a:schemeClr val="accent6">
                <a:lumMod val="60000"/>
                <a:alpha val="75000"/>
              </a:schemeClr>
            </a:solidFill>
            <a:ln w="25400"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uk-UA"/>
              </a:p>
            </c:txPr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дляКОРЕЛЯЦІЇ3!$O$3</c:f>
              <c:numCache>
                <c:formatCode>General</c:formatCode>
                <c:ptCount val="1"/>
                <c:pt idx="0">
                  <c:v>4991467.9261930017</c:v>
                </c:pt>
              </c:numCache>
            </c:numRef>
          </c:xVal>
          <c:yVal>
            <c:numRef>
              <c:f>дляКОРЕЛЯЦІЇ3!$O$7</c:f>
              <c:numCache>
                <c:formatCode>General</c:formatCode>
                <c:ptCount val="1"/>
                <c:pt idx="0">
                  <c:v>74600</c:v>
                </c:pt>
              </c:numCache>
            </c:numRef>
          </c:yVal>
          <c:bubbleSize>
            <c:numRef>
              <c:f>дляКОРЕЛЯЦІЇ3!$O$11</c:f>
              <c:numCache>
                <c:formatCode>General</c:formatCode>
                <c:ptCount val="1"/>
                <c:pt idx="0">
                  <c:v>3440823.0799999991</c:v>
                </c:pt>
              </c:numCache>
            </c:numRef>
          </c:bubbleSize>
          <c:bubble3D val="1"/>
          <c:extLst>
            <c:ext xmlns:c16="http://schemas.microsoft.com/office/drawing/2014/chart" uri="{C3380CC4-5D6E-409C-BE32-E72D297353CC}">
              <c16:uniqueId val="{0000000C-0CF4-42D4-95EF-6DAD30610426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bubbleScale val="70"/>
        <c:showNegBubbles val="0"/>
        <c:axId val="23188447"/>
        <c:axId val="23189279"/>
      </c:bubbleChart>
      <c:valAx>
        <c:axId val="23188447"/>
        <c:scaling>
          <c:orientation val="minMax"/>
        </c:scaling>
        <c:delete val="0"/>
        <c:axPos val="b"/>
        <c:title>
          <c:tx>
            <c:strRef>
              <c:f>КОРЕЛЯЦІЇ!$F$4</c:f>
              <c:strCache>
                <c:ptCount val="1"/>
                <c:pt idx="0">
                  <c:v>ФактПродажів, грн</c:v>
                </c:pt>
              </c:strCache>
            </c:strRef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uk-UA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uk-UA"/>
          </a:p>
        </c:txPr>
        <c:crossAx val="23189279"/>
        <c:crosses val="autoZero"/>
        <c:crossBetween val="midCat"/>
      </c:valAx>
      <c:valAx>
        <c:axId val="23189279"/>
        <c:scaling>
          <c:orientation val="minMax"/>
        </c:scaling>
        <c:delete val="0"/>
        <c:axPos val="l"/>
        <c:title>
          <c:tx>
            <c:strRef>
              <c:f>КОРЕЛЯЦІЇ!$I$4</c:f>
              <c:strCache>
                <c:ptCount val="1"/>
                <c:pt idx="0">
                  <c:v>Зарплата</c:v>
                </c:pt>
              </c:strCache>
            </c:strRef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uk-UA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uk-UA"/>
          </a:p>
        </c:txPr>
        <c:crossAx val="2318844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uk-UA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uk-UA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uk-UA"/>
              <a:t>ЗА</a:t>
            </a:r>
            <a:r>
              <a:rPr lang="uk-UA" baseline="0"/>
              <a:t> ТИПОМ КЛІЄНТА</a:t>
            </a:r>
            <a:endParaRPr lang="uk-UA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uk-UA"/>
        </a:p>
      </c:txPr>
    </c:title>
    <c:autoTitleDeleted val="0"/>
    <c:plotArea>
      <c:layout/>
      <c:bubbleChart>
        <c:varyColors val="0"/>
        <c:ser>
          <c:idx val="0"/>
          <c:order val="0"/>
          <c:tx>
            <c:strRef>
              <c:f>дляКОРЕЛЯЦІЇ4!$D$2</c:f>
              <c:strCache>
                <c:ptCount val="1"/>
                <c:pt idx="0">
                  <c:v>Аптека</c:v>
                </c:pt>
              </c:strCache>
            </c:strRef>
          </c:tx>
          <c:spPr>
            <a:solidFill>
              <a:schemeClr val="accent1">
                <a:alpha val="75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uk-UA"/>
              </a:p>
            </c:txPr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дляКОРЕЛЯЦІЇ4!$D$3</c:f>
              <c:numCache>
                <c:formatCode>General</c:formatCode>
                <c:ptCount val="1"/>
                <c:pt idx="0">
                  <c:v>1525519.2286590002</c:v>
                </c:pt>
              </c:numCache>
            </c:numRef>
          </c:xVal>
          <c:yVal>
            <c:numRef>
              <c:f>дляКОРЕЛЯЦІЇ4!$D$7</c:f>
              <c:numCache>
                <c:formatCode>General</c:formatCode>
                <c:ptCount val="1"/>
                <c:pt idx="0">
                  <c:v>15963.792183777829</c:v>
                </c:pt>
              </c:numCache>
            </c:numRef>
          </c:yVal>
          <c:bubbleSize>
            <c:numRef>
              <c:f>дляКОРЕЛЯЦІЇ4!$D$11</c:f>
              <c:numCache>
                <c:formatCode>General</c:formatCode>
                <c:ptCount val="1"/>
                <c:pt idx="0">
                  <c:v>1019008.2699999997</c:v>
                </c:pt>
              </c:numCache>
            </c:numRef>
          </c:bubbleSize>
          <c:bubble3D val="0"/>
          <c:extLst>
            <c:ext xmlns:c16="http://schemas.microsoft.com/office/drawing/2014/chart" uri="{C3380CC4-5D6E-409C-BE32-E72D297353CC}">
              <c16:uniqueId val="{00000000-EC54-440C-987F-142DDD7D7D9D}"/>
            </c:ext>
          </c:extLst>
        </c:ser>
        <c:ser>
          <c:idx val="1"/>
          <c:order val="1"/>
          <c:tx>
            <c:strRef>
              <c:f>дляКОРЕЛЯЦІЇ4!$E$2</c:f>
              <c:strCache>
                <c:ptCount val="1"/>
                <c:pt idx="0">
                  <c:v>Змішаний</c:v>
                </c:pt>
              </c:strCache>
            </c:strRef>
          </c:tx>
          <c:spPr>
            <a:solidFill>
              <a:schemeClr val="accent2">
                <a:alpha val="75000"/>
              </a:schemeClr>
            </a:solidFill>
            <a:ln w="25400"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uk-UA"/>
              </a:p>
            </c:txPr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дляКОРЕЛЯЦІЇ4!$E$3</c:f>
              <c:numCache>
                <c:formatCode>General</c:formatCode>
                <c:ptCount val="1"/>
                <c:pt idx="0">
                  <c:v>26905089.403026026</c:v>
                </c:pt>
              </c:numCache>
            </c:numRef>
          </c:xVal>
          <c:yVal>
            <c:numRef>
              <c:f>дляКОРЕЛЯЦІЇ4!$E$7</c:f>
              <c:numCache>
                <c:formatCode>General</c:formatCode>
                <c:ptCount val="1"/>
                <c:pt idx="0">
                  <c:v>244299.62472924558</c:v>
                </c:pt>
              </c:numCache>
            </c:numRef>
          </c:yVal>
          <c:bubbleSize>
            <c:numRef>
              <c:f>дляКОРЕЛЯЦІЇ4!$E$11</c:f>
              <c:numCache>
                <c:formatCode>General</c:formatCode>
                <c:ptCount val="1"/>
                <c:pt idx="0">
                  <c:v>17751832.140000001</c:v>
                </c:pt>
              </c:numCache>
            </c:numRef>
          </c:bubbleSize>
          <c:bubble3D val="0"/>
          <c:extLst>
            <c:ext xmlns:c16="http://schemas.microsoft.com/office/drawing/2014/chart" uri="{C3380CC4-5D6E-409C-BE32-E72D297353CC}">
              <c16:uniqueId val="{00000001-EC54-440C-987F-142DDD7D7D9D}"/>
            </c:ext>
          </c:extLst>
        </c:ser>
        <c:ser>
          <c:idx val="2"/>
          <c:order val="2"/>
          <c:tx>
            <c:strRef>
              <c:f>дляКОРЕЛЯЦІЇ4!$F$2</c:f>
              <c:strCache>
                <c:ptCount val="1"/>
                <c:pt idx="0">
                  <c:v>Опт</c:v>
                </c:pt>
              </c:strCache>
            </c:strRef>
          </c:tx>
          <c:spPr>
            <a:solidFill>
              <a:schemeClr val="accent3">
                <a:alpha val="75000"/>
              </a:schemeClr>
            </a:solidFill>
            <a:ln w="25400"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uk-UA"/>
              </a:p>
            </c:txPr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дляКОРЕЛЯЦІЇ4!$F$3</c:f>
              <c:numCache>
                <c:formatCode>General</c:formatCode>
                <c:ptCount val="1"/>
                <c:pt idx="0">
                  <c:v>11023222.807873001</c:v>
                </c:pt>
              </c:numCache>
            </c:numRef>
          </c:xVal>
          <c:yVal>
            <c:numRef>
              <c:f>дляКОРЕЛЯЦІЇ4!$F$7</c:f>
              <c:numCache>
                <c:formatCode>General</c:formatCode>
                <c:ptCount val="1"/>
                <c:pt idx="0">
                  <c:v>103453.48107915222</c:v>
                </c:pt>
              </c:numCache>
            </c:numRef>
          </c:yVal>
          <c:bubbleSize>
            <c:numRef>
              <c:f>дляКОРЕЛЯЦІЇ4!$F$11</c:f>
              <c:numCache>
                <c:formatCode>General</c:formatCode>
                <c:ptCount val="1"/>
                <c:pt idx="0">
                  <c:v>7733489.0900000017</c:v>
                </c:pt>
              </c:numCache>
            </c:numRef>
          </c:bubbleSize>
          <c:bubble3D val="0"/>
          <c:extLst>
            <c:ext xmlns:c16="http://schemas.microsoft.com/office/drawing/2014/chart" uri="{C3380CC4-5D6E-409C-BE32-E72D297353CC}">
              <c16:uniqueId val="{00000002-EC54-440C-987F-142DDD7D7D9D}"/>
            </c:ext>
          </c:extLst>
        </c:ser>
        <c:ser>
          <c:idx val="3"/>
          <c:order val="3"/>
          <c:tx>
            <c:strRef>
              <c:f>дляКОРЕЛЯЦІЇ4!$G$2</c:f>
              <c:strCache>
                <c:ptCount val="1"/>
                <c:pt idx="0">
                  <c:v>Парфумерія</c:v>
                </c:pt>
              </c:strCache>
            </c:strRef>
          </c:tx>
          <c:spPr>
            <a:solidFill>
              <a:schemeClr val="accent4">
                <a:alpha val="75000"/>
              </a:schemeClr>
            </a:solidFill>
            <a:ln w="25400"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uk-UA"/>
              </a:p>
            </c:txPr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дляКОРЕЛЯЦІЇ4!$G$3</c:f>
              <c:numCache>
                <c:formatCode>General</c:formatCode>
                <c:ptCount val="1"/>
                <c:pt idx="0">
                  <c:v>11205813.991886003</c:v>
                </c:pt>
              </c:numCache>
            </c:numRef>
          </c:xVal>
          <c:yVal>
            <c:numRef>
              <c:f>дляКОРЕЛЯЦІЇ4!$G$7</c:f>
              <c:numCache>
                <c:formatCode>General</c:formatCode>
                <c:ptCount val="1"/>
                <c:pt idx="0">
                  <c:v>123947.22482274585</c:v>
                </c:pt>
              </c:numCache>
            </c:numRef>
          </c:yVal>
          <c:bubbleSize>
            <c:numRef>
              <c:f>дляКОРЕЛЯЦІЇ4!$G$11</c:f>
              <c:numCache>
                <c:formatCode>General</c:formatCode>
                <c:ptCount val="1"/>
                <c:pt idx="0">
                  <c:v>7586798.75</c:v>
                </c:pt>
              </c:numCache>
            </c:numRef>
          </c:bubbleSize>
          <c:bubble3D val="0"/>
          <c:extLst>
            <c:ext xmlns:c16="http://schemas.microsoft.com/office/drawing/2014/chart" uri="{C3380CC4-5D6E-409C-BE32-E72D297353CC}">
              <c16:uniqueId val="{00000003-EC54-440C-987F-142DDD7D7D9D}"/>
            </c:ext>
          </c:extLst>
        </c:ser>
        <c:ser>
          <c:idx val="4"/>
          <c:order val="4"/>
          <c:tx>
            <c:strRef>
              <c:f>дляКОРЕЛЯЦІЇ4!$H$2</c:f>
              <c:strCache>
                <c:ptCount val="1"/>
                <c:pt idx="0">
                  <c:v>Ринок</c:v>
                </c:pt>
              </c:strCache>
            </c:strRef>
          </c:tx>
          <c:spPr>
            <a:solidFill>
              <a:schemeClr val="accent5">
                <a:alpha val="75000"/>
              </a:schemeClr>
            </a:solidFill>
            <a:ln w="25400"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uk-UA"/>
              </a:p>
            </c:txPr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дляКОРЕЛЯЦІЇ4!$H$3</c:f>
              <c:numCache>
                <c:formatCode>General</c:formatCode>
                <c:ptCount val="1"/>
                <c:pt idx="0">
                  <c:v>15995249.293201003</c:v>
                </c:pt>
              </c:numCache>
            </c:numRef>
          </c:xVal>
          <c:yVal>
            <c:numRef>
              <c:f>дляКОРЕЛЯЦІЇ4!$H$7</c:f>
              <c:numCache>
                <c:formatCode>General</c:formatCode>
                <c:ptCount val="1"/>
                <c:pt idx="0">
                  <c:v>151698.78385008656</c:v>
                </c:pt>
              </c:numCache>
            </c:numRef>
          </c:yVal>
          <c:bubbleSize>
            <c:numRef>
              <c:f>дляКОРЕЛЯЦІЇ4!$H$11</c:f>
              <c:numCache>
                <c:formatCode>General</c:formatCode>
                <c:ptCount val="1"/>
                <c:pt idx="0">
                  <c:v>10741636.559999995</c:v>
                </c:pt>
              </c:numCache>
            </c:numRef>
          </c:bubbleSize>
          <c:bubble3D val="0"/>
          <c:extLst>
            <c:ext xmlns:c16="http://schemas.microsoft.com/office/drawing/2014/chart" uri="{C3380CC4-5D6E-409C-BE32-E72D297353CC}">
              <c16:uniqueId val="{00000004-EC54-440C-987F-142DDD7D7D9D}"/>
            </c:ext>
          </c:extLst>
        </c:ser>
        <c:ser>
          <c:idx val="5"/>
          <c:order val="5"/>
          <c:tx>
            <c:strRef>
              <c:f>дляКОРЕЛЯЦІЇ4!$I$2</c:f>
              <c:strCache>
                <c:ptCount val="1"/>
                <c:pt idx="0">
                  <c:v>Супермаркет</c:v>
                </c:pt>
              </c:strCache>
            </c:strRef>
          </c:tx>
          <c:spPr>
            <a:solidFill>
              <a:schemeClr val="accent6">
                <a:alpha val="75000"/>
              </a:schemeClr>
            </a:solidFill>
            <a:ln w="25400"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uk-UA"/>
              </a:p>
            </c:txPr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дляКОРЕЛЯЦІЇ4!$I$3</c:f>
              <c:numCache>
                <c:formatCode>General</c:formatCode>
                <c:ptCount val="1"/>
                <c:pt idx="0">
                  <c:v>39015819.295603015</c:v>
                </c:pt>
              </c:numCache>
            </c:numRef>
          </c:xVal>
          <c:yVal>
            <c:numRef>
              <c:f>дляКОРЕЛЯЦІЇ4!$I$7</c:f>
              <c:numCache>
                <c:formatCode>General</c:formatCode>
                <c:ptCount val="1"/>
                <c:pt idx="0">
                  <c:v>339902.09333499201</c:v>
                </c:pt>
              </c:numCache>
            </c:numRef>
          </c:yVal>
          <c:bubbleSize>
            <c:numRef>
              <c:f>дляКОРЕЛЯЦІЇ4!$I$11</c:f>
              <c:numCache>
                <c:formatCode>General</c:formatCode>
                <c:ptCount val="1"/>
                <c:pt idx="0">
                  <c:v>26531539.179999992</c:v>
                </c:pt>
              </c:numCache>
            </c:numRef>
          </c:bubbleSize>
          <c:bubble3D val="0"/>
          <c:extLst>
            <c:ext xmlns:c16="http://schemas.microsoft.com/office/drawing/2014/chart" uri="{C3380CC4-5D6E-409C-BE32-E72D297353CC}">
              <c16:uniqueId val="{00000005-EC54-440C-987F-142DDD7D7D9D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bubbleScale val="70"/>
        <c:showNegBubbles val="0"/>
        <c:axId val="23188447"/>
        <c:axId val="23189279"/>
      </c:bubbleChart>
      <c:valAx>
        <c:axId val="23188447"/>
        <c:scaling>
          <c:orientation val="minMax"/>
        </c:scaling>
        <c:delete val="0"/>
        <c:axPos val="b"/>
        <c:title>
          <c:tx>
            <c:strRef>
              <c:f>КОРЕЛЯЦІЇ!$F$4</c:f>
              <c:strCache>
                <c:ptCount val="1"/>
                <c:pt idx="0">
                  <c:v>ФактПродажів, грн</c:v>
                </c:pt>
              </c:strCache>
            </c:strRef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uk-UA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uk-UA"/>
          </a:p>
        </c:txPr>
        <c:crossAx val="23189279"/>
        <c:crosses val="autoZero"/>
        <c:crossBetween val="midCat"/>
      </c:valAx>
      <c:valAx>
        <c:axId val="23189279"/>
        <c:scaling>
          <c:orientation val="minMax"/>
        </c:scaling>
        <c:delete val="0"/>
        <c:axPos val="l"/>
        <c:title>
          <c:tx>
            <c:strRef>
              <c:f>КОРЕЛЯЦІЇ!$I$4</c:f>
              <c:strCache>
                <c:ptCount val="1"/>
                <c:pt idx="0">
                  <c:v>Зарплата</c:v>
                </c:pt>
              </c:strCache>
            </c:strRef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uk-UA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uk-UA"/>
          </a:p>
        </c:txPr>
        <c:crossAx val="2318844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uk-UA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2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32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2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2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6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6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69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>
          <a:alpha val="75000"/>
        </a:schemeClr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>
          <a:alpha val="75000"/>
        </a:schemeClr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>
            <a:alpha val="50000"/>
          </a:schemeClr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69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>
          <a:alpha val="75000"/>
        </a:schemeClr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>
          <a:alpha val="75000"/>
        </a:schemeClr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>
            <a:alpha val="50000"/>
          </a:schemeClr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.xml"/><Relationship Id="rId2" Type="http://schemas.openxmlformats.org/officeDocument/2006/relationships/chart" Target="../charts/chart8.xml"/><Relationship Id="rId1" Type="http://schemas.openxmlformats.org/officeDocument/2006/relationships/chart" Target="../charts/chart7.xml"/><Relationship Id="rId4" Type="http://schemas.openxmlformats.org/officeDocument/2006/relationships/chart" Target="../charts/chart10.xml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2.xml"/><Relationship Id="rId1" Type="http://schemas.openxmlformats.org/officeDocument/2006/relationships/chart" Target="../charts/chart1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1512800</xdr:colOff>
      <xdr:row>43</xdr:row>
      <xdr:rowOff>17930</xdr:rowOff>
    </xdr:from>
    <xdr:to>
      <xdr:col>15</xdr:col>
      <xdr:colOff>661147</xdr:colOff>
      <xdr:row>59</xdr:row>
      <xdr:rowOff>0</xdr:rowOff>
    </xdr:to>
    <xdr:graphicFrame macro="">
      <xdr:nvGraphicFramePr>
        <xdr:cNvPr id="2" name="Діаграма 1">
          <a:extLst>
            <a:ext uri="{FF2B5EF4-FFF2-40B4-BE49-F238E27FC236}">
              <a16:creationId xmlns:a16="http://schemas.microsoft.com/office/drawing/2014/main" id="{214ADC9C-8CA7-4C8A-869D-03A4C7E9D97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</xdr:col>
      <xdr:colOff>89646</xdr:colOff>
      <xdr:row>43</xdr:row>
      <xdr:rowOff>100853</xdr:rowOff>
    </xdr:from>
    <xdr:to>
      <xdr:col>4</xdr:col>
      <xdr:colOff>112059</xdr:colOff>
      <xdr:row>45</xdr:row>
      <xdr:rowOff>33617</xdr:rowOff>
    </xdr:to>
    <xdr:sp macro="" textlink="Довідник_Списки!$J$7">
      <xdr:nvSpPr>
        <xdr:cNvPr id="3" name="TextBox 2">
          <a:extLst>
            <a:ext uri="{FF2B5EF4-FFF2-40B4-BE49-F238E27FC236}">
              <a16:creationId xmlns:a16="http://schemas.microsoft.com/office/drawing/2014/main" id="{82C7D602-F27F-406C-8D1A-E4B0C17EAA02}"/>
            </a:ext>
          </a:extLst>
        </xdr:cNvPr>
        <xdr:cNvSpPr txBox="1"/>
      </xdr:nvSpPr>
      <xdr:spPr>
        <a:xfrm>
          <a:off x="1927411" y="8034618"/>
          <a:ext cx="1199030" cy="31376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1AB5BF29-A01B-41C7-A68C-4CA4F33B6E65}" type="TxLink">
            <a:rPr lang="uk-UA" sz="1200" b="1" i="0" u="none" strike="noStrike">
              <a:solidFill>
                <a:srgbClr val="FF0000"/>
              </a:solidFill>
              <a:latin typeface="Calibri"/>
              <a:cs typeface="Calibri"/>
            </a:rPr>
            <a:pPr/>
            <a:t>Ціль: 100,0%</a:t>
          </a:fld>
          <a:endParaRPr lang="uk-UA" sz="1200" b="1">
            <a:solidFill>
              <a:srgbClr val="FF0000"/>
            </a:solidFill>
          </a:endParaRPr>
        </a:p>
      </xdr:txBody>
    </xdr:sp>
    <xdr:clientData/>
  </xdr:twoCellAnchor>
  <xdr:twoCellAnchor>
    <xdr:from>
      <xdr:col>13</xdr:col>
      <xdr:colOff>638734</xdr:colOff>
      <xdr:row>43</xdr:row>
      <xdr:rowOff>145677</xdr:rowOff>
    </xdr:from>
    <xdr:to>
      <xdr:col>15</xdr:col>
      <xdr:colOff>168087</xdr:colOff>
      <xdr:row>45</xdr:row>
      <xdr:rowOff>44824</xdr:rowOff>
    </xdr:to>
    <xdr:sp macro="" textlink="Довідник_Списки!$J$5">
      <xdr:nvSpPr>
        <xdr:cNvPr id="4" name="TextBox 3">
          <a:extLst>
            <a:ext uri="{FF2B5EF4-FFF2-40B4-BE49-F238E27FC236}">
              <a16:creationId xmlns:a16="http://schemas.microsoft.com/office/drawing/2014/main" id="{19137D2D-7D5C-41BD-8090-45E6400FF2DD}"/>
            </a:ext>
          </a:extLst>
        </xdr:cNvPr>
        <xdr:cNvSpPr txBox="1"/>
      </xdr:nvSpPr>
      <xdr:spPr>
        <a:xfrm>
          <a:off x="10006852" y="8079442"/>
          <a:ext cx="941294" cy="28014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indent="0"/>
          <a:fld id="{5B0F00A4-EB85-4891-8F63-8450244CD072}" type="TxLink">
            <a:rPr lang="uk-UA" sz="1400" b="1" i="0" u="none" strike="noStrike">
              <a:solidFill>
                <a:schemeClr val="accent2">
                  <a:lumMod val="50000"/>
                </a:schemeClr>
              </a:solidFill>
              <a:latin typeface="Calibri"/>
              <a:ea typeface="+mn-ea"/>
              <a:cs typeface="Calibri"/>
            </a:rPr>
            <a:pPr marL="0" indent="0"/>
            <a:t>Рік: 2015</a:t>
          </a:fld>
          <a:endParaRPr lang="uk-UA" sz="1400" b="1" i="0" u="none" strike="noStrike">
            <a:solidFill>
              <a:schemeClr val="accent2">
                <a:lumMod val="50000"/>
              </a:schemeClr>
            </a:solidFill>
            <a:latin typeface="Calibri"/>
            <a:ea typeface="+mn-ea"/>
            <a:cs typeface="Calibri"/>
          </a:endParaRPr>
        </a:p>
      </xdr:txBody>
    </xdr:sp>
    <xdr:clientData/>
  </xdr:twoCellAnchor>
  <xdr:twoCellAnchor>
    <xdr:from>
      <xdr:col>5</xdr:col>
      <xdr:colOff>168087</xdr:colOff>
      <xdr:row>42</xdr:row>
      <xdr:rowOff>168087</xdr:rowOff>
    </xdr:from>
    <xdr:to>
      <xdr:col>13</xdr:col>
      <xdr:colOff>123264</xdr:colOff>
      <xdr:row>45</xdr:row>
      <xdr:rowOff>33616</xdr:rowOff>
    </xdr:to>
    <xdr:sp macro="" textlink="Довідник_Списки!$J$3">
      <xdr:nvSpPr>
        <xdr:cNvPr id="5" name="TextBox 4">
          <a:extLst>
            <a:ext uri="{FF2B5EF4-FFF2-40B4-BE49-F238E27FC236}">
              <a16:creationId xmlns:a16="http://schemas.microsoft.com/office/drawing/2014/main" id="{7AC3D7AB-5DA1-4FDC-8C3E-A9B9CFE03D8B}"/>
            </a:ext>
          </a:extLst>
        </xdr:cNvPr>
        <xdr:cNvSpPr txBox="1"/>
      </xdr:nvSpPr>
      <xdr:spPr>
        <a:xfrm>
          <a:off x="3888440" y="7911352"/>
          <a:ext cx="5602942" cy="43702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 algn="ctr"/>
          <a:fld id="{AF341529-D2FF-425E-9C01-82713A6EB25E}" type="TxLink">
            <a:rPr lang="uk-UA" sz="1600" b="1" i="0" u="none" strike="noStrike">
              <a:solidFill>
                <a:schemeClr val="accent6">
                  <a:lumMod val="50000"/>
                </a:schemeClr>
              </a:solidFill>
              <a:latin typeface="Calibri"/>
              <a:ea typeface="+mn-ea"/>
              <a:cs typeface="Calibri"/>
            </a:rPr>
            <a:pPr marL="0" indent="0" algn="ctr"/>
            <a:t>ПО ПІДПРИЄМСТВУ: ФактПродажів, грн та Викон_План</a:t>
          </a:fld>
          <a:endParaRPr lang="uk-UA" sz="2000" b="1" i="0" u="none" strike="noStrike">
            <a:solidFill>
              <a:schemeClr val="accent6">
                <a:lumMod val="50000"/>
              </a:schemeClr>
            </a:solidFill>
            <a:latin typeface="Calibri"/>
            <a:ea typeface="+mn-ea"/>
            <a:cs typeface="Calibri"/>
          </a:endParaRPr>
        </a:p>
      </xdr:txBody>
    </xdr:sp>
    <xdr:clientData/>
  </xdr:twoCellAnchor>
  <xdr:twoCellAnchor>
    <xdr:from>
      <xdr:col>3</xdr:col>
      <xdr:colOff>0</xdr:colOff>
      <xdr:row>60</xdr:row>
      <xdr:rowOff>0</xdr:rowOff>
    </xdr:from>
    <xdr:to>
      <xdr:col>15</xdr:col>
      <xdr:colOff>672347</xdr:colOff>
      <xdr:row>75</xdr:row>
      <xdr:rowOff>172570</xdr:rowOff>
    </xdr:to>
    <xdr:graphicFrame macro="">
      <xdr:nvGraphicFramePr>
        <xdr:cNvPr id="7" name="Діаграма 6">
          <a:extLst>
            <a:ext uri="{FF2B5EF4-FFF2-40B4-BE49-F238E27FC236}">
              <a16:creationId xmlns:a16="http://schemas.microsoft.com/office/drawing/2014/main" id="{F218F848-DC07-4F32-A80F-EF40601CD95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</xdr:col>
      <xdr:colOff>0</xdr:colOff>
      <xdr:row>77</xdr:row>
      <xdr:rowOff>0</xdr:rowOff>
    </xdr:from>
    <xdr:to>
      <xdr:col>15</xdr:col>
      <xdr:colOff>672347</xdr:colOff>
      <xdr:row>92</xdr:row>
      <xdr:rowOff>172570</xdr:rowOff>
    </xdr:to>
    <xdr:graphicFrame macro="">
      <xdr:nvGraphicFramePr>
        <xdr:cNvPr id="8" name="Діаграма 7">
          <a:extLst>
            <a:ext uri="{FF2B5EF4-FFF2-40B4-BE49-F238E27FC236}">
              <a16:creationId xmlns:a16="http://schemas.microsoft.com/office/drawing/2014/main" id="{C0DA920B-998A-482E-8897-F401948D1C6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17</xdr:col>
      <xdr:colOff>1</xdr:colOff>
      <xdr:row>43</xdr:row>
      <xdr:rowOff>0</xdr:rowOff>
    </xdr:from>
    <xdr:to>
      <xdr:col>19</xdr:col>
      <xdr:colOff>1221442</xdr:colOff>
      <xdr:row>58</xdr:row>
      <xdr:rowOff>172570</xdr:rowOff>
    </xdr:to>
    <xdr:graphicFrame macro="">
      <xdr:nvGraphicFramePr>
        <xdr:cNvPr id="10" name="Діаграма 9">
          <a:extLst>
            <a:ext uri="{FF2B5EF4-FFF2-40B4-BE49-F238E27FC236}">
              <a16:creationId xmlns:a16="http://schemas.microsoft.com/office/drawing/2014/main" id="{B8356B48-F810-4FC5-A1FB-6B4E3A63112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17</xdr:col>
      <xdr:colOff>0</xdr:colOff>
      <xdr:row>59</xdr:row>
      <xdr:rowOff>186018</xdr:rowOff>
    </xdr:from>
    <xdr:to>
      <xdr:col>20</xdr:col>
      <xdr:colOff>22412</xdr:colOff>
      <xdr:row>75</xdr:row>
      <xdr:rowOff>168088</xdr:rowOff>
    </xdr:to>
    <xdr:graphicFrame macro="">
      <xdr:nvGraphicFramePr>
        <xdr:cNvPr id="11" name="Діаграма 10">
          <a:extLst>
            <a:ext uri="{FF2B5EF4-FFF2-40B4-BE49-F238E27FC236}">
              <a16:creationId xmlns:a16="http://schemas.microsoft.com/office/drawing/2014/main" id="{76D1E679-59EE-4730-9DE7-08878970E6C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16</xdr:col>
      <xdr:colOff>22413</xdr:colOff>
      <xdr:row>76</xdr:row>
      <xdr:rowOff>174812</xdr:rowOff>
    </xdr:from>
    <xdr:to>
      <xdr:col>20</xdr:col>
      <xdr:colOff>0</xdr:colOff>
      <xdr:row>92</xdr:row>
      <xdr:rowOff>168087</xdr:rowOff>
    </xdr:to>
    <xdr:graphicFrame macro="">
      <xdr:nvGraphicFramePr>
        <xdr:cNvPr id="18" name="Діаграма 17">
          <a:extLst>
            <a:ext uri="{FF2B5EF4-FFF2-40B4-BE49-F238E27FC236}">
              <a16:creationId xmlns:a16="http://schemas.microsoft.com/office/drawing/2014/main" id="{1A618BA0-EBA5-4E01-BC68-02E1089AC5B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0.23605</cdr:x>
      <cdr:y>0.00937</cdr:y>
    </cdr:from>
    <cdr:to>
      <cdr:x>0.8188</cdr:x>
      <cdr:y>0.1536</cdr:y>
    </cdr:to>
    <cdr:sp macro="" textlink="KPI!$D$3">
      <cdr:nvSpPr>
        <cdr:cNvPr id="2" name="TextBox 4">
          <a:extLst xmlns:a="http://schemas.openxmlformats.org/drawingml/2006/main">
            <a:ext uri="{FF2B5EF4-FFF2-40B4-BE49-F238E27FC236}">
              <a16:creationId xmlns:a16="http://schemas.microsoft.com/office/drawing/2014/main" id="{7AC3D7AB-5DA1-4FDC-8C3E-A9B9CFE03D8B}"/>
            </a:ext>
          </a:extLst>
        </cdr:cNvPr>
        <cdr:cNvSpPr txBox="1"/>
      </cdr:nvSpPr>
      <cdr:spPr>
        <a:xfrm xmlns:a="http://schemas.openxmlformats.org/drawingml/2006/main">
          <a:off x="2269565" y="28388"/>
          <a:ext cx="5602942" cy="437029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 cmpd="sng">
          <a:noFill/>
        </a:ln>
      </cdr:spPr>
      <cdr:style>
        <a:lnRef xmlns:a="http://schemas.openxmlformats.org/drawingml/2006/main" idx="0">
          <a:scrgbClr r="0" g="0" b="0"/>
        </a:lnRef>
        <a:fillRef xmlns:a="http://schemas.openxmlformats.org/drawingml/2006/main" idx="0">
          <a:scrgbClr r="0" g="0" b="0"/>
        </a:fillRef>
        <a:effectRef xmlns:a="http://schemas.openxmlformats.org/drawingml/2006/main" idx="0">
          <a:scrgbClr r="0" g="0" b="0"/>
        </a:effectRef>
        <a:fontRef xmlns:a="http://schemas.openxmlformats.org/drawingml/2006/main" idx="minor">
          <a:schemeClr val="dk1"/>
        </a:fontRef>
      </cdr:style>
      <cdr:txBody>
        <a:bodyPr xmlns:a="http://schemas.openxmlformats.org/drawingml/2006/main" wrap="square" rtlCol="0" anchor="ctr"/>
        <a:lstStyle xmlns:a="http://schemas.openxmlformats.org/drawingml/2006/main">
          <a:lvl1pPr marL="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indent="0" algn="ctr"/>
          <a:fld id="{D9AD8635-4613-4827-8E3C-987380113D9F}" type="TxLink">
            <a:rPr lang="uk-UA" sz="1600" b="1" i="0" u="none" strike="noStrike">
              <a:solidFill>
                <a:srgbClr val="375623"/>
              </a:solidFill>
              <a:latin typeface="Calibri"/>
              <a:ea typeface="+mn-ea"/>
              <a:cs typeface="Calibri"/>
            </a:rPr>
            <a:pPr marL="0" indent="0" algn="ctr"/>
            <a:t>ФактПродажів, грн</a:t>
          </a:fld>
          <a:endParaRPr lang="uk-UA" sz="3200" b="1" i="0" u="none" strike="noStrike">
            <a:solidFill>
              <a:schemeClr val="accent6">
                <a:lumMod val="50000"/>
              </a:schemeClr>
            </a:solidFill>
            <a:latin typeface="Calibri"/>
            <a:ea typeface="+mn-ea"/>
            <a:cs typeface="Calibri"/>
          </a:endParaRPr>
        </a:p>
      </cdr:txBody>
    </cdr:sp>
  </cdr:relSizeAnchor>
  <cdr:relSizeAnchor xmlns:cdr="http://schemas.openxmlformats.org/drawingml/2006/chartDrawing">
    <cdr:from>
      <cdr:x>0.88928</cdr:x>
      <cdr:y>0.05178</cdr:y>
    </cdr:from>
    <cdr:to>
      <cdr:x>0.98718</cdr:x>
      <cdr:y>0.14423</cdr:y>
    </cdr:to>
    <cdr:sp macro="" textlink="Довідник_Списки!$J$5">
      <cdr:nvSpPr>
        <cdr:cNvPr id="3" name="TextBox 3">
          <a:extLst xmlns:a="http://schemas.openxmlformats.org/drawingml/2006/main">
            <a:ext uri="{FF2B5EF4-FFF2-40B4-BE49-F238E27FC236}">
              <a16:creationId xmlns:a16="http://schemas.microsoft.com/office/drawing/2014/main" id="{19137D2D-7D5C-41BD-8090-45E6400FF2DD}"/>
            </a:ext>
          </a:extLst>
        </cdr:cNvPr>
        <cdr:cNvSpPr txBox="1"/>
      </cdr:nvSpPr>
      <cdr:spPr>
        <a:xfrm xmlns:a="http://schemas.openxmlformats.org/drawingml/2006/main">
          <a:off x="8550083" y="156883"/>
          <a:ext cx="941294" cy="280147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 cmpd="sng">
          <a:noFill/>
        </a:ln>
      </cdr:spPr>
      <cdr:style>
        <a:lnRef xmlns:a="http://schemas.openxmlformats.org/drawingml/2006/main" idx="0">
          <a:scrgbClr r="0" g="0" b="0"/>
        </a:lnRef>
        <a:fillRef xmlns:a="http://schemas.openxmlformats.org/drawingml/2006/main" idx="0">
          <a:scrgbClr r="0" g="0" b="0"/>
        </a:fillRef>
        <a:effectRef xmlns:a="http://schemas.openxmlformats.org/drawingml/2006/main" idx="0">
          <a:scrgbClr r="0" g="0" b="0"/>
        </a:effectRef>
        <a:fontRef xmlns:a="http://schemas.openxmlformats.org/drawingml/2006/main" idx="minor">
          <a:schemeClr val="dk1"/>
        </a:fontRef>
      </cdr:style>
      <cdr:txBody>
        <a:bodyPr xmlns:a="http://schemas.openxmlformats.org/drawingml/2006/main" vertOverflow="clip" horzOverflow="clip" wrap="square" rtlCol="0" anchor="t"/>
        <a:lstStyle xmlns:a="http://schemas.openxmlformats.org/drawingml/2006/main">
          <a:lvl1pPr marL="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indent="0"/>
          <a:fld id="{CF1DD655-A515-4602-965F-C9DE6B74A667}" type="TxLink">
            <a:rPr lang="uk-UA" sz="1400" b="1" i="0" u="none" strike="noStrike">
              <a:solidFill>
                <a:schemeClr val="accent2">
                  <a:lumMod val="50000"/>
                </a:schemeClr>
              </a:solidFill>
              <a:latin typeface="Calibri"/>
              <a:ea typeface="+mn-ea"/>
              <a:cs typeface="Calibri"/>
            </a:rPr>
            <a:pPr marL="0" indent="0"/>
            <a:t>Рік: 2015</a:t>
          </a:fld>
          <a:endParaRPr lang="uk-UA" sz="1400" b="1" i="0" u="none" strike="noStrike">
            <a:solidFill>
              <a:schemeClr val="accent2">
                <a:lumMod val="50000"/>
              </a:schemeClr>
            </a:solidFill>
            <a:latin typeface="Calibri"/>
            <a:ea typeface="+mn-ea"/>
            <a:cs typeface="Calibri"/>
          </a:endParaRPr>
        </a:p>
      </cdr:txBody>
    </cdr:sp>
  </cdr:relSizeAnchor>
</c:userShapes>
</file>

<file path=xl/drawings/drawing3.xml><?xml version="1.0" encoding="utf-8"?>
<c:userShapes xmlns:c="http://schemas.openxmlformats.org/drawingml/2006/chart">
  <cdr:relSizeAnchor xmlns:cdr="http://schemas.openxmlformats.org/drawingml/2006/chartDrawing">
    <cdr:from>
      <cdr:x>0.23605</cdr:x>
      <cdr:y>0.00937</cdr:y>
    </cdr:from>
    <cdr:to>
      <cdr:x>0.8188</cdr:x>
      <cdr:y>0.1536</cdr:y>
    </cdr:to>
    <cdr:sp macro="" textlink="KPI!$D$5">
      <cdr:nvSpPr>
        <cdr:cNvPr id="2" name="TextBox 4">
          <a:extLst xmlns:a="http://schemas.openxmlformats.org/drawingml/2006/main">
            <a:ext uri="{FF2B5EF4-FFF2-40B4-BE49-F238E27FC236}">
              <a16:creationId xmlns:a16="http://schemas.microsoft.com/office/drawing/2014/main" id="{7AC3D7AB-5DA1-4FDC-8C3E-A9B9CFE03D8B}"/>
            </a:ext>
          </a:extLst>
        </cdr:cNvPr>
        <cdr:cNvSpPr txBox="1"/>
      </cdr:nvSpPr>
      <cdr:spPr>
        <a:xfrm xmlns:a="http://schemas.openxmlformats.org/drawingml/2006/main">
          <a:off x="2269565" y="28388"/>
          <a:ext cx="5602942" cy="437029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 cmpd="sng">
          <a:noFill/>
        </a:ln>
      </cdr:spPr>
      <cdr:style>
        <a:lnRef xmlns:a="http://schemas.openxmlformats.org/drawingml/2006/main" idx="0">
          <a:scrgbClr r="0" g="0" b="0"/>
        </a:lnRef>
        <a:fillRef xmlns:a="http://schemas.openxmlformats.org/drawingml/2006/main" idx="0">
          <a:scrgbClr r="0" g="0" b="0"/>
        </a:fillRef>
        <a:effectRef xmlns:a="http://schemas.openxmlformats.org/drawingml/2006/main" idx="0">
          <a:scrgbClr r="0" g="0" b="0"/>
        </a:effectRef>
        <a:fontRef xmlns:a="http://schemas.openxmlformats.org/drawingml/2006/main" idx="minor">
          <a:schemeClr val="dk1"/>
        </a:fontRef>
      </cdr:style>
      <cdr:txBody>
        <a:bodyPr xmlns:a="http://schemas.openxmlformats.org/drawingml/2006/main" wrap="square" rtlCol="0" anchor="ctr"/>
        <a:lstStyle xmlns:a="http://schemas.openxmlformats.org/drawingml/2006/main">
          <a:lvl1pPr marL="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indent="0" algn="ctr"/>
          <a:fld id="{33693720-F0E6-4DF6-8BC0-9E09207B34FB}" type="TxLink">
            <a:rPr lang="uk-UA" sz="1600" b="1" i="0" u="none" strike="noStrike">
              <a:solidFill>
                <a:srgbClr val="375623"/>
              </a:solidFill>
              <a:latin typeface="Calibri"/>
              <a:ea typeface="+mn-ea"/>
              <a:cs typeface="Calibri"/>
            </a:rPr>
            <a:pPr marL="0" indent="0" algn="ctr"/>
            <a:t>Викон_План</a:t>
          </a:fld>
          <a:endParaRPr lang="uk-UA" sz="1600" b="1" i="0" u="none" strike="noStrike">
            <a:solidFill>
              <a:srgbClr val="375623"/>
            </a:solidFill>
            <a:latin typeface="Calibri"/>
            <a:ea typeface="+mn-ea"/>
            <a:cs typeface="Calibri"/>
          </a:endParaRPr>
        </a:p>
      </cdr:txBody>
    </cdr:sp>
  </cdr:relSizeAnchor>
  <cdr:relSizeAnchor xmlns:cdr="http://schemas.openxmlformats.org/drawingml/2006/chartDrawing">
    <cdr:from>
      <cdr:x>0.88928</cdr:x>
      <cdr:y>0.05178</cdr:y>
    </cdr:from>
    <cdr:to>
      <cdr:x>0.98718</cdr:x>
      <cdr:y>0.14423</cdr:y>
    </cdr:to>
    <cdr:sp macro="" textlink="Довідник_Списки!$J$5">
      <cdr:nvSpPr>
        <cdr:cNvPr id="3" name="TextBox 3">
          <a:extLst xmlns:a="http://schemas.openxmlformats.org/drawingml/2006/main">
            <a:ext uri="{FF2B5EF4-FFF2-40B4-BE49-F238E27FC236}">
              <a16:creationId xmlns:a16="http://schemas.microsoft.com/office/drawing/2014/main" id="{19137D2D-7D5C-41BD-8090-45E6400FF2DD}"/>
            </a:ext>
          </a:extLst>
        </cdr:cNvPr>
        <cdr:cNvSpPr txBox="1"/>
      </cdr:nvSpPr>
      <cdr:spPr>
        <a:xfrm xmlns:a="http://schemas.openxmlformats.org/drawingml/2006/main">
          <a:off x="8550083" y="156883"/>
          <a:ext cx="941294" cy="280147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 cmpd="sng">
          <a:noFill/>
        </a:ln>
      </cdr:spPr>
      <cdr:style>
        <a:lnRef xmlns:a="http://schemas.openxmlformats.org/drawingml/2006/main" idx="0">
          <a:scrgbClr r="0" g="0" b="0"/>
        </a:lnRef>
        <a:fillRef xmlns:a="http://schemas.openxmlformats.org/drawingml/2006/main" idx="0">
          <a:scrgbClr r="0" g="0" b="0"/>
        </a:fillRef>
        <a:effectRef xmlns:a="http://schemas.openxmlformats.org/drawingml/2006/main" idx="0">
          <a:scrgbClr r="0" g="0" b="0"/>
        </a:effectRef>
        <a:fontRef xmlns:a="http://schemas.openxmlformats.org/drawingml/2006/main" idx="minor">
          <a:schemeClr val="dk1"/>
        </a:fontRef>
      </cdr:style>
      <cdr:txBody>
        <a:bodyPr xmlns:a="http://schemas.openxmlformats.org/drawingml/2006/main" wrap="square" rtlCol="0" anchor="t"/>
        <a:lstStyle xmlns:a="http://schemas.openxmlformats.org/drawingml/2006/main">
          <a:lvl1pPr marL="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indent="0"/>
          <a:fld id="{ED057E42-0E78-4C4C-B725-25F946C4209E}" type="TxLink">
            <a:rPr lang="uk-UA" sz="1400" b="1" i="0" u="none" strike="noStrike">
              <a:solidFill>
                <a:schemeClr val="accent2">
                  <a:lumMod val="50000"/>
                </a:schemeClr>
              </a:solidFill>
              <a:latin typeface="Calibri"/>
              <a:ea typeface="+mn-ea"/>
              <a:cs typeface="Calibri"/>
            </a:rPr>
            <a:pPr marL="0" indent="0"/>
            <a:t>Рік: 2015</a:t>
          </a:fld>
          <a:endParaRPr lang="uk-UA" sz="1400" b="1" i="0" u="none" strike="noStrike">
            <a:solidFill>
              <a:schemeClr val="accent2">
                <a:lumMod val="50000"/>
              </a:schemeClr>
            </a:solidFill>
            <a:latin typeface="Calibri"/>
            <a:ea typeface="+mn-ea"/>
            <a:cs typeface="Calibri"/>
          </a:endParaRPr>
        </a:p>
      </cdr:txBody>
    </cdr:sp>
  </cdr:relSizeAnchor>
  <cdr:relSizeAnchor xmlns:cdr="http://schemas.openxmlformats.org/drawingml/2006/chartDrawing">
    <cdr:from>
      <cdr:x>0.00528</cdr:x>
      <cdr:y>0.01677</cdr:y>
    </cdr:from>
    <cdr:to>
      <cdr:x>0.12999</cdr:x>
      <cdr:y>0.12032</cdr:y>
    </cdr:to>
    <cdr:sp macro="" textlink="Довідник_Списки!$J$7">
      <cdr:nvSpPr>
        <cdr:cNvPr id="4" name="TextBox 2">
          <a:extLst xmlns:a="http://schemas.openxmlformats.org/drawingml/2006/main">
            <a:ext uri="{FF2B5EF4-FFF2-40B4-BE49-F238E27FC236}">
              <a16:creationId xmlns:a16="http://schemas.microsoft.com/office/drawing/2014/main" id="{82C7D602-F27F-406C-8D1A-E4B0C17EAA02}"/>
            </a:ext>
          </a:extLst>
        </cdr:cNvPr>
        <cdr:cNvSpPr txBox="1"/>
      </cdr:nvSpPr>
      <cdr:spPr>
        <a:xfrm xmlns:a="http://schemas.openxmlformats.org/drawingml/2006/main">
          <a:off x="50800" y="50800"/>
          <a:ext cx="1199030" cy="31376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 cmpd="sng">
          <a:noFill/>
        </a:ln>
      </cdr:spPr>
      <cdr:style>
        <a:lnRef xmlns:a="http://schemas.openxmlformats.org/drawingml/2006/main" idx="0">
          <a:scrgbClr r="0" g="0" b="0"/>
        </a:lnRef>
        <a:fillRef xmlns:a="http://schemas.openxmlformats.org/drawingml/2006/main" idx="0">
          <a:scrgbClr r="0" g="0" b="0"/>
        </a:fillRef>
        <a:effectRef xmlns:a="http://schemas.openxmlformats.org/drawingml/2006/main" idx="0">
          <a:scrgbClr r="0" g="0" b="0"/>
        </a:effectRef>
        <a:fontRef xmlns:a="http://schemas.openxmlformats.org/drawingml/2006/main" idx="minor">
          <a:schemeClr val="dk1"/>
        </a:fontRef>
      </cdr:style>
      <cdr:txBody>
        <a:bodyPr xmlns:a="http://schemas.openxmlformats.org/drawingml/2006/main" vertOverflow="clip" horzOverflow="clip" wrap="square" rtlCol="0" anchor="t"/>
        <a:lstStyle xmlns:a="http://schemas.openxmlformats.org/drawingml/2006/main">
          <a:lvl1pPr marL="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indent="0"/>
          <a:fld id="{4FABF93D-45B7-430F-B979-B9FEE3BB344B}" type="TxLink">
            <a:rPr lang="uk-UA" sz="1200" b="1" i="0" u="none" strike="noStrike">
              <a:solidFill>
                <a:srgbClr val="FF0000"/>
              </a:solidFill>
              <a:latin typeface="Calibri"/>
              <a:ea typeface="+mn-ea"/>
              <a:cs typeface="Calibri"/>
            </a:rPr>
            <a:pPr marL="0" indent="0"/>
            <a:t>Ціль: 100,0%</a:t>
          </a:fld>
          <a:endParaRPr lang="uk-UA" sz="1200" b="1" i="0" u="none" strike="noStrike">
            <a:solidFill>
              <a:srgbClr val="FF0000"/>
            </a:solidFill>
            <a:latin typeface="Calibri"/>
            <a:ea typeface="+mn-ea"/>
            <a:cs typeface="Calibri"/>
          </a:endParaRPr>
        </a:p>
      </cdr:txBody>
    </cdr:sp>
  </cdr:relSizeAnchor>
</c:userShapes>
</file>

<file path=xl/drawings/drawing4.xml><?xml version="1.0" encoding="utf-8"?>
<c:userShapes xmlns:c="http://schemas.openxmlformats.org/drawingml/2006/chart">
  <cdr:relSizeAnchor xmlns:cdr="http://schemas.openxmlformats.org/drawingml/2006/chartDrawing">
    <cdr:from>
      <cdr:x>0.01081</cdr:x>
      <cdr:y>0.02416</cdr:y>
    </cdr:from>
    <cdr:to>
      <cdr:x>0.58919</cdr:x>
      <cdr:y>0.12771</cdr:y>
    </cdr:to>
    <cdr:sp macro="" textlink="Довідник_Списки!$J$7">
      <cdr:nvSpPr>
        <cdr:cNvPr id="2" name="TextBox 2">
          <a:extLst xmlns:a="http://schemas.openxmlformats.org/drawingml/2006/main">
            <a:ext uri="{FF2B5EF4-FFF2-40B4-BE49-F238E27FC236}">
              <a16:creationId xmlns:a16="http://schemas.microsoft.com/office/drawing/2014/main" id="{82C7D602-F27F-406C-8D1A-E4B0C17EAA02}"/>
            </a:ext>
          </a:extLst>
        </cdr:cNvPr>
        <cdr:cNvSpPr txBox="1"/>
      </cdr:nvSpPr>
      <cdr:spPr>
        <a:xfrm xmlns:a="http://schemas.openxmlformats.org/drawingml/2006/main">
          <a:off x="22411" y="73211"/>
          <a:ext cx="1199030" cy="31376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 cmpd="sng">
          <a:noFill/>
        </a:ln>
      </cdr:spPr>
      <cdr:style>
        <a:lnRef xmlns:a="http://schemas.openxmlformats.org/drawingml/2006/main" idx="0">
          <a:scrgbClr r="0" g="0" b="0"/>
        </a:lnRef>
        <a:fillRef xmlns:a="http://schemas.openxmlformats.org/drawingml/2006/main" idx="0">
          <a:scrgbClr r="0" g="0" b="0"/>
        </a:fillRef>
        <a:effectRef xmlns:a="http://schemas.openxmlformats.org/drawingml/2006/main" idx="0">
          <a:scrgbClr r="0" g="0" b="0"/>
        </a:effectRef>
        <a:fontRef xmlns:a="http://schemas.openxmlformats.org/drawingml/2006/main" idx="minor">
          <a:schemeClr val="dk1"/>
        </a:fontRef>
      </cdr:style>
      <cdr:txBody>
        <a:bodyPr xmlns:a="http://schemas.openxmlformats.org/drawingml/2006/main" vertOverflow="clip" horzOverflow="clip" wrap="square" rtlCol="0" anchor="t"/>
        <a:lstStyle xmlns:a="http://schemas.openxmlformats.org/drawingml/2006/main">
          <a:lvl1pPr marL="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indent="0"/>
          <a:fld id="{A0A9E1FF-CB3C-4209-BFAD-336C2671C78B}" type="TxLink">
            <a:rPr lang="uk-UA" sz="1200" b="1" i="0" u="none" strike="noStrike">
              <a:solidFill>
                <a:srgbClr val="FF0000"/>
              </a:solidFill>
              <a:latin typeface="Calibri"/>
              <a:ea typeface="+mn-ea"/>
              <a:cs typeface="Calibri"/>
            </a:rPr>
            <a:pPr marL="0" indent="0"/>
            <a:t>Ціль: 100,0%</a:t>
          </a:fld>
          <a:endParaRPr lang="uk-UA" sz="1200" b="1" i="0" u="none" strike="noStrike">
            <a:solidFill>
              <a:srgbClr val="FF0000"/>
            </a:solidFill>
            <a:latin typeface="Calibri"/>
            <a:ea typeface="+mn-ea"/>
            <a:cs typeface="Calibri"/>
          </a:endParaRPr>
        </a:p>
      </cdr:txBody>
    </cdr:sp>
  </cdr:relSizeAnchor>
</c:userShapes>
</file>

<file path=xl/drawings/drawing5.xml><?xml version="1.0" encoding="utf-8"?>
<c:userShapes xmlns:c="http://schemas.openxmlformats.org/drawingml/2006/chart">
  <cdr:relSizeAnchor xmlns:cdr="http://schemas.openxmlformats.org/drawingml/2006/chartDrawing">
    <cdr:from>
      <cdr:x>0.28475</cdr:x>
      <cdr:y>0.89364</cdr:y>
    </cdr:from>
    <cdr:to>
      <cdr:x>0.73155</cdr:x>
      <cdr:y>0.98575</cdr:y>
    </cdr:to>
    <cdr:sp macro="" textlink="KPI!$H$3">
      <cdr:nvSpPr>
        <cdr:cNvPr id="2" name="TextBox 3">
          <a:extLst xmlns:a="http://schemas.openxmlformats.org/drawingml/2006/main">
            <a:ext uri="{FF2B5EF4-FFF2-40B4-BE49-F238E27FC236}">
              <a16:creationId xmlns:a16="http://schemas.microsoft.com/office/drawing/2014/main" id="{9E609A14-269C-4B10-AB55-494E7FB79592}"/>
            </a:ext>
          </a:extLst>
        </cdr:cNvPr>
        <cdr:cNvSpPr txBox="1"/>
      </cdr:nvSpPr>
      <cdr:spPr>
        <a:xfrm xmlns:a="http://schemas.openxmlformats.org/drawingml/2006/main">
          <a:off x="599888" y="2717800"/>
          <a:ext cx="941273" cy="280130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 cmpd="sng">
          <a:noFill/>
        </a:ln>
      </cdr:spPr>
      <cdr:style>
        <a:lnRef xmlns:a="http://schemas.openxmlformats.org/drawingml/2006/main" idx="0">
          <a:scrgbClr r="0" g="0" b="0"/>
        </a:lnRef>
        <a:fillRef xmlns:a="http://schemas.openxmlformats.org/drawingml/2006/main" idx="0">
          <a:scrgbClr r="0" g="0" b="0"/>
        </a:fillRef>
        <a:effectRef xmlns:a="http://schemas.openxmlformats.org/drawingml/2006/main" idx="0">
          <a:scrgbClr r="0" g="0" b="0"/>
        </a:effectRef>
        <a:fontRef xmlns:a="http://schemas.openxmlformats.org/drawingml/2006/main" idx="minor">
          <a:schemeClr val="dk1"/>
        </a:fontRef>
      </cdr:style>
      <cdr:txBody>
        <a:bodyPr xmlns:a="http://schemas.openxmlformats.org/drawingml/2006/main" wrap="square" rtlCol="0" anchor="t"/>
        <a:lstStyle xmlns:a="http://schemas.openxmlformats.org/drawingml/2006/main">
          <a:lvl1pPr marL="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indent="0"/>
          <a:fld id="{0ED7BEA9-8F8C-4DE2-919B-B2DFD30AD566}" type="TxLink">
            <a:rPr lang="en-US" sz="1400" b="1" i="0" u="none" strike="noStrike">
              <a:solidFill>
                <a:schemeClr val="bg2">
                  <a:lumMod val="50000"/>
                </a:schemeClr>
              </a:solidFill>
              <a:latin typeface="Calibri"/>
              <a:ea typeface="+mn-ea"/>
              <a:cs typeface="Calibri"/>
            </a:rPr>
            <a:pPr marL="0" indent="0"/>
            <a:t>2015</a:t>
          </a:fld>
          <a:endParaRPr lang="uk-UA" sz="1400" b="1" i="0" u="none" strike="noStrike">
            <a:solidFill>
              <a:schemeClr val="bg2">
                <a:lumMod val="50000"/>
              </a:schemeClr>
            </a:solidFill>
            <a:latin typeface="Calibri"/>
            <a:ea typeface="+mn-ea"/>
            <a:cs typeface="Calibri"/>
          </a:endParaRPr>
        </a:p>
      </cdr:txBody>
    </cdr:sp>
  </cdr:relSizeAnchor>
  <cdr:relSizeAnchor xmlns:cdr="http://schemas.openxmlformats.org/drawingml/2006/chartDrawing">
    <cdr:from>
      <cdr:x>0.43085</cdr:x>
      <cdr:y>0.00197</cdr:y>
    </cdr:from>
    <cdr:to>
      <cdr:x>1</cdr:x>
      <cdr:y>0.10513</cdr:y>
    </cdr:to>
    <cdr:sp macro="" textlink="Довідник_Списки!$J$7">
      <cdr:nvSpPr>
        <cdr:cNvPr id="3" name="TextBox 2">
          <a:extLst xmlns:a="http://schemas.openxmlformats.org/drawingml/2006/main">
            <a:ext uri="{FF2B5EF4-FFF2-40B4-BE49-F238E27FC236}">
              <a16:creationId xmlns:a16="http://schemas.microsoft.com/office/drawing/2014/main" id="{514A16E5-6B3D-4319-A9CB-DD0AAF7FF1AA}"/>
            </a:ext>
          </a:extLst>
        </cdr:cNvPr>
        <cdr:cNvSpPr txBox="1"/>
      </cdr:nvSpPr>
      <cdr:spPr>
        <a:xfrm xmlns:a="http://schemas.openxmlformats.org/drawingml/2006/main">
          <a:off x="907675" y="5977"/>
          <a:ext cx="1199030" cy="31376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 cmpd="sng">
          <a:noFill/>
        </a:ln>
      </cdr:spPr>
      <cdr:style>
        <a:lnRef xmlns:a="http://schemas.openxmlformats.org/drawingml/2006/main" idx="0">
          <a:scrgbClr r="0" g="0" b="0"/>
        </a:lnRef>
        <a:fillRef xmlns:a="http://schemas.openxmlformats.org/drawingml/2006/main" idx="0">
          <a:scrgbClr r="0" g="0" b="0"/>
        </a:fillRef>
        <a:effectRef xmlns:a="http://schemas.openxmlformats.org/drawingml/2006/main" idx="0">
          <a:scrgbClr r="0" g="0" b="0"/>
        </a:effectRef>
        <a:fontRef xmlns:a="http://schemas.openxmlformats.org/drawingml/2006/main" idx="minor">
          <a:schemeClr val="dk1"/>
        </a:fontRef>
      </cdr:style>
      <cdr:txBody>
        <a:bodyPr xmlns:a="http://schemas.openxmlformats.org/drawingml/2006/main" vertOverflow="clip" horzOverflow="clip" wrap="square" rtlCol="0" anchor="t"/>
        <a:lstStyle xmlns:a="http://schemas.openxmlformats.org/drawingml/2006/main">
          <a:lvl1pPr marL="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indent="0"/>
          <a:fld id="{162B6197-FB56-4EB6-9DC8-392777723471}" type="TxLink">
            <a:rPr lang="uk-UA" sz="1200" b="1" i="0" u="none" strike="noStrike">
              <a:solidFill>
                <a:srgbClr val="FF0000"/>
              </a:solidFill>
              <a:latin typeface="Calibri"/>
              <a:ea typeface="+mn-ea"/>
              <a:cs typeface="Calibri"/>
            </a:rPr>
            <a:pPr marL="0" indent="0"/>
            <a:t>Ціль: 100,0%</a:t>
          </a:fld>
          <a:endParaRPr lang="uk-UA" sz="1200" b="1" i="0" u="none" strike="noStrike">
            <a:solidFill>
              <a:srgbClr val="FF0000"/>
            </a:solidFill>
            <a:latin typeface="Calibri"/>
            <a:ea typeface="+mn-ea"/>
            <a:cs typeface="Calibri"/>
          </a:endParaRPr>
        </a:p>
      </cdr:txBody>
    </cdr:sp>
  </cdr:relSizeAnchor>
</c:userShapes>
</file>

<file path=xl/drawings/drawing6.xml><?xml version="1.0" encoding="utf-8"?>
<xdr:wsDr xmlns:xdr="http://schemas.openxmlformats.org/drawingml/2006/spreadsheetDrawing" xmlns:a="http://schemas.openxmlformats.org/drawingml/2006/main">
  <xdr:twoCellAnchor editAs="absolute">
    <xdr:from>
      <xdr:col>0</xdr:col>
      <xdr:colOff>0</xdr:colOff>
      <xdr:row>1</xdr:row>
      <xdr:rowOff>28575</xdr:rowOff>
    </xdr:from>
    <xdr:to>
      <xdr:col>1</xdr:col>
      <xdr:colOff>527797</xdr:colOff>
      <xdr:row>21</xdr:row>
      <xdr:rowOff>63500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3" name="Менеджер">
              <a:extLst>
                <a:ext uri="{FF2B5EF4-FFF2-40B4-BE49-F238E27FC236}">
                  <a16:creationId xmlns:a16="http://schemas.microsoft.com/office/drawing/2014/main" id="{9F2926AF-BC0C-4E24-8F15-918FA9EC0928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Менеджер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0" y="219075"/>
              <a:ext cx="1827679" cy="3710454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uk-UA" sz="1100"/>
                <a:t>Ця фігура – роздільник. Роздільники підтримуються в програмі Excel 2010 або новішій версії.
Якщо фігуру змінено в попередній версії програми Excel, або якщо книгу збережено в програмі Excel 2003 чи старішій версії, роздільники використовувати не можна.</a:t>
              </a:r>
            </a:p>
          </xdr:txBody>
        </xdr:sp>
      </mc:Fallback>
    </mc:AlternateContent>
    <xdr:clientData/>
  </xdr:twoCellAnchor>
  <xdr:twoCellAnchor editAs="absolute">
    <xdr:from>
      <xdr:col>1</xdr:col>
      <xdr:colOff>575422</xdr:colOff>
      <xdr:row>1</xdr:row>
      <xdr:rowOff>28576</xdr:rowOff>
    </xdr:from>
    <xdr:to>
      <xdr:col>5</xdr:col>
      <xdr:colOff>600697</xdr:colOff>
      <xdr:row>4</xdr:row>
      <xdr:rowOff>85725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2" name="Регіон">
              <a:extLst>
                <a:ext uri="{FF2B5EF4-FFF2-40B4-BE49-F238E27FC236}">
                  <a16:creationId xmlns:a16="http://schemas.microsoft.com/office/drawing/2014/main" id="{A6389925-ED57-48F8-B74B-3C6C3FE04565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Регіон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875304" y="219076"/>
              <a:ext cx="3174128" cy="628649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uk-UA" sz="1100"/>
                <a:t>Ця фігура – роздільник. Роздільники підтримуються в програмі Excel 2010 або новішій версії.
Якщо фігуру змінено в попередній версії програми Excel, або якщо книгу збережено в програмі Excel 2003 чи старішій версії, роздільники використовувати не можна.</a:t>
              </a:r>
            </a:p>
          </xdr:txBody>
        </xdr:sp>
      </mc:Fallback>
    </mc:AlternateContent>
    <xdr:clientData/>
  </xdr:twoCellAnchor>
  <xdr:twoCellAnchor editAs="absolute">
    <xdr:from>
      <xdr:col>6</xdr:col>
      <xdr:colOff>970677</xdr:colOff>
      <xdr:row>1</xdr:row>
      <xdr:rowOff>24343</xdr:rowOff>
    </xdr:from>
    <xdr:to>
      <xdr:col>13</xdr:col>
      <xdr:colOff>1075764</xdr:colOff>
      <xdr:row>4</xdr:row>
      <xdr:rowOff>105835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4" name="ТипКлиієнту">
              <a:extLst>
                <a:ext uri="{FF2B5EF4-FFF2-40B4-BE49-F238E27FC236}">
                  <a16:creationId xmlns:a16="http://schemas.microsoft.com/office/drawing/2014/main" id="{FBD86794-D6DB-4EDC-9870-FE12EB4499EB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ТипКлиієнту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6943412" y="214843"/>
              <a:ext cx="6178676" cy="652992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uk-UA" sz="1100"/>
                <a:t>Ця фігура – роздільник. Роздільники підтримуються в програмі Excel 2010 або новішій версії.
Якщо фігуру змінено в попередній версії програми Excel, або якщо книгу збережено в програмі Excel 2003 чи старішій версії, роздільники використовувати не можна.</a:t>
              </a:r>
            </a:p>
          </xdr:txBody>
        </xdr:sp>
      </mc:Fallback>
    </mc:AlternateContent>
    <xdr:clientData/>
  </xdr:twoCellAnchor>
  <xdr:twoCellAnchor editAs="absolute">
    <xdr:from>
      <xdr:col>5</xdr:col>
      <xdr:colOff>629272</xdr:colOff>
      <xdr:row>2</xdr:row>
      <xdr:rowOff>38101</xdr:rowOff>
    </xdr:from>
    <xdr:to>
      <xdr:col>6</xdr:col>
      <xdr:colOff>936812</xdr:colOff>
      <xdr:row>4</xdr:row>
      <xdr:rowOff>76201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5" name="ТипКлиієнту2">
              <a:extLst>
                <a:ext uri="{FF2B5EF4-FFF2-40B4-BE49-F238E27FC236}">
                  <a16:creationId xmlns:a16="http://schemas.microsoft.com/office/drawing/2014/main" id="{3B9925DA-408A-4510-A837-674CA214A5E8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ТипКлиієнту2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5078007" y="419101"/>
              <a:ext cx="1831540" cy="4191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uk-UA" sz="1100"/>
                <a:t>Ця фігура – роздільник. Роздільники підтримуються в програмі Excel 2010 або новішій версії.
Якщо фігуру змінено в попередній версії програми Excel, або якщо книгу збережено в програмі Excel 2003 чи старішій версії, роздільники використовувати не можна.</a:t>
              </a:r>
            </a:p>
          </xdr:txBody>
        </xdr:sp>
      </mc:Fallback>
    </mc:AlternateContent>
    <xdr:clientData/>
  </xdr:twoCellAnchor>
  <xdr:twoCellAnchor editAs="absolute">
    <xdr:from>
      <xdr:col>1</xdr:col>
      <xdr:colOff>579654</xdr:colOff>
      <xdr:row>4</xdr:row>
      <xdr:rowOff>138642</xdr:rowOff>
    </xdr:from>
    <xdr:to>
      <xdr:col>13</xdr:col>
      <xdr:colOff>1053352</xdr:colOff>
      <xdr:row>10</xdr:row>
      <xdr:rowOff>110067</xdr:rowOff>
    </xdr:to>
    <mc:AlternateContent xmlns:mc="http://schemas.openxmlformats.org/markup-compatibility/2006" xmlns:tsle="http://schemas.microsoft.com/office/drawing/2012/timeslicer">
      <mc:Choice Requires="tsle">
        <xdr:graphicFrame macro="">
          <xdr:nvGraphicFramePr>
            <xdr:cNvPr id="6" name="Дата">
              <a:extLst>
                <a:ext uri="{FF2B5EF4-FFF2-40B4-BE49-F238E27FC236}">
                  <a16:creationId xmlns:a16="http://schemas.microsoft.com/office/drawing/2014/main" id="{5978CCA9-0F8B-4F6C-94E0-AB4AE00FDA23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2/timeslicer">
              <tsle:timeslicer name="Дата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879536" y="900642"/>
              <a:ext cx="11220140" cy="111442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uk-UA" sz="1100"/>
                <a:t>Шкала часу: працює в Excel 2013 або новішій версії. Не переміщуйте та не змінюйте розмір.</a:t>
              </a:r>
            </a:p>
          </xdr:txBody>
        </xdr:sp>
      </mc:Fallback>
    </mc:AlternateContent>
    <xdr:clientData/>
  </xdr:twoCellAnchor>
  <xdr:twoCellAnchor>
    <xdr:from>
      <xdr:col>9</xdr:col>
      <xdr:colOff>319367</xdr:colOff>
      <xdr:row>23</xdr:row>
      <xdr:rowOff>169208</xdr:rowOff>
    </xdr:from>
    <xdr:to>
      <xdr:col>13</xdr:col>
      <xdr:colOff>1339102</xdr:colOff>
      <xdr:row>35</xdr:row>
      <xdr:rowOff>54908</xdr:rowOff>
    </xdr:to>
    <xdr:graphicFrame macro="">
      <xdr:nvGraphicFramePr>
        <xdr:cNvPr id="7" name="Діаграма 6">
          <a:extLst>
            <a:ext uri="{FF2B5EF4-FFF2-40B4-BE49-F238E27FC236}">
              <a16:creationId xmlns:a16="http://schemas.microsoft.com/office/drawing/2014/main" id="{D5901F94-EC30-4851-A39F-F3A71101734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319368</xdr:colOff>
      <xdr:row>40</xdr:row>
      <xdr:rowOff>169208</xdr:rowOff>
    </xdr:from>
    <xdr:to>
      <xdr:col>13</xdr:col>
      <xdr:colOff>1339103</xdr:colOff>
      <xdr:row>51</xdr:row>
      <xdr:rowOff>11206</xdr:rowOff>
    </xdr:to>
    <xdr:graphicFrame macro="">
      <xdr:nvGraphicFramePr>
        <xdr:cNvPr id="8" name="Діаграма 7">
          <a:extLst>
            <a:ext uri="{FF2B5EF4-FFF2-40B4-BE49-F238E27FC236}">
              <a16:creationId xmlns:a16="http://schemas.microsoft.com/office/drawing/2014/main" id="{1CAE870D-94FF-48ED-99EF-A4BE2D54ADE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51</xdr:row>
      <xdr:rowOff>124385</xdr:rowOff>
    </xdr:from>
    <xdr:to>
      <xdr:col>4</xdr:col>
      <xdr:colOff>571500</xdr:colOff>
      <xdr:row>66</xdr:row>
      <xdr:rowOff>10085</xdr:rowOff>
    </xdr:to>
    <xdr:graphicFrame macro="">
      <xdr:nvGraphicFramePr>
        <xdr:cNvPr id="9" name="Діаграма 8">
          <a:extLst>
            <a:ext uri="{FF2B5EF4-FFF2-40B4-BE49-F238E27FC236}">
              <a16:creationId xmlns:a16="http://schemas.microsoft.com/office/drawing/2014/main" id="{75000E4F-0129-40FC-88A8-C41B3D5BC16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4</xdr:col>
      <xdr:colOff>1574426</xdr:colOff>
      <xdr:row>51</xdr:row>
      <xdr:rowOff>113182</xdr:rowOff>
    </xdr:from>
    <xdr:to>
      <xdr:col>9</xdr:col>
      <xdr:colOff>935691</xdr:colOff>
      <xdr:row>65</xdr:row>
      <xdr:rowOff>189382</xdr:rowOff>
    </xdr:to>
    <xdr:graphicFrame macro="">
      <xdr:nvGraphicFramePr>
        <xdr:cNvPr id="10" name="Діаграма 9">
          <a:extLst>
            <a:ext uri="{FF2B5EF4-FFF2-40B4-BE49-F238E27FC236}">
              <a16:creationId xmlns:a16="http://schemas.microsoft.com/office/drawing/2014/main" id="{9ACA8BC8-60A1-4091-8240-111999D749F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85725</xdr:colOff>
      <xdr:row>5</xdr:row>
      <xdr:rowOff>119061</xdr:rowOff>
    </xdr:from>
    <xdr:to>
      <xdr:col>5</xdr:col>
      <xdr:colOff>1743075</xdr:colOff>
      <xdr:row>21</xdr:row>
      <xdr:rowOff>66674</xdr:rowOff>
    </xdr:to>
    <xdr:graphicFrame macro="">
      <xdr:nvGraphicFramePr>
        <xdr:cNvPr id="4" name="Діаграма 3">
          <a:extLst>
            <a:ext uri="{FF2B5EF4-FFF2-40B4-BE49-F238E27FC236}">
              <a16:creationId xmlns:a16="http://schemas.microsoft.com/office/drawing/2014/main" id="{A4B9788F-C74E-4EEA-9ABF-18024180CFD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0</xdr:colOff>
      <xdr:row>6</xdr:row>
      <xdr:rowOff>0</xdr:rowOff>
    </xdr:from>
    <xdr:to>
      <xdr:col>11</xdr:col>
      <xdr:colOff>457200</xdr:colOff>
      <xdr:row>21</xdr:row>
      <xdr:rowOff>138113</xdr:rowOff>
    </xdr:to>
    <xdr:graphicFrame macro="">
      <xdr:nvGraphicFramePr>
        <xdr:cNvPr id="5" name="Діаграма 4">
          <a:extLst>
            <a:ext uri="{FF2B5EF4-FFF2-40B4-BE49-F238E27FC236}">
              <a16:creationId xmlns:a16="http://schemas.microsoft.com/office/drawing/2014/main" id="{64B1B29F-6562-4157-808B-DBA9CB7652B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&#1047;&#1072;&#1088;&#1087;&#1083;&#1072;&#1090;&#1085;&#1103;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Оклад"/>
      <sheetName val="Бонус_Деб"/>
      <sheetName val="Бонус_ВикПлана"/>
    </sheetNames>
    <sheetDataSet>
      <sheetData sheetId="0">
        <row r="6">
          <cell r="D6" t="str">
            <v>2014-01</v>
          </cell>
          <cell r="E6" t="str">
            <v>2014-02</v>
          </cell>
          <cell r="F6" t="str">
            <v>2014-03</v>
          </cell>
          <cell r="G6" t="str">
            <v>ЗАГАЛОМ</v>
          </cell>
          <cell r="H6" t="str">
            <v>2014-04</v>
          </cell>
          <cell r="I6" t="str">
            <v>2014-05</v>
          </cell>
          <cell r="J6" t="str">
            <v>2014-06</v>
          </cell>
          <cell r="K6" t="str">
            <v>ЗАГАЛОМ</v>
          </cell>
          <cell r="L6" t="str">
            <v>2014-07</v>
          </cell>
          <cell r="M6" t="str">
            <v>2014-08</v>
          </cell>
          <cell r="N6" t="str">
            <v>2014-09</v>
          </cell>
          <cell r="O6" t="str">
            <v>ЗАГАЛОМ</v>
          </cell>
          <cell r="P6" t="str">
            <v>2014-10</v>
          </cell>
          <cell r="Q6" t="str">
            <v>2014-11</v>
          </cell>
          <cell r="R6" t="str">
            <v>2014-12</v>
          </cell>
          <cell r="S6" t="str">
            <v>ЗАГАЛОМ</v>
          </cell>
          <cell r="U6">
            <v>2014</v>
          </cell>
          <cell r="W6" t="str">
            <v>2015-01</v>
          </cell>
          <cell r="X6" t="str">
            <v>2015-02</v>
          </cell>
          <cell r="Y6" t="str">
            <v>2015-03</v>
          </cell>
          <cell r="Z6" t="str">
            <v>ЗАГАЛОМ</v>
          </cell>
          <cell r="AA6" t="str">
            <v>2015-04</v>
          </cell>
          <cell r="AB6" t="str">
            <v>2015-05</v>
          </cell>
          <cell r="AC6" t="str">
            <v>2015-06</v>
          </cell>
          <cell r="AD6" t="str">
            <v>ЗАГАЛОМ</v>
          </cell>
          <cell r="AE6" t="str">
            <v>2015-07</v>
          </cell>
          <cell r="AF6" t="str">
            <v>2015-08</v>
          </cell>
          <cell r="AG6" t="str">
            <v>2015-09</v>
          </cell>
          <cell r="AH6" t="str">
            <v>ЗАГАЛОМ</v>
          </cell>
          <cell r="AI6" t="str">
            <v>2015-10</v>
          </cell>
          <cell r="AJ6" t="str">
            <v>2015-11</v>
          </cell>
          <cell r="AK6" t="str">
            <v>2015-12</v>
          </cell>
          <cell r="AL6" t="str">
            <v>ЗАГАЛОМ</v>
          </cell>
          <cell r="AN6">
            <v>2015</v>
          </cell>
          <cell r="AP6" t="str">
            <v>2016-01</v>
          </cell>
          <cell r="AQ6" t="str">
            <v>2016-02</v>
          </cell>
          <cell r="AR6" t="str">
            <v>2016-03</v>
          </cell>
          <cell r="AS6" t="str">
            <v>ЗАГАЛОМ</v>
          </cell>
          <cell r="AT6" t="str">
            <v>2016-04</v>
          </cell>
          <cell r="AU6" t="str">
            <v>2016-05</v>
          </cell>
          <cell r="AV6" t="str">
            <v>2016-06</v>
          </cell>
          <cell r="AW6" t="str">
            <v>ЗАГАЛОМ</v>
          </cell>
          <cell r="AX6" t="str">
            <v>2016-07</v>
          </cell>
          <cell r="AY6" t="str">
            <v>2016-08</v>
          </cell>
          <cell r="AZ6" t="str">
            <v>2016-09</v>
          </cell>
          <cell r="BA6" t="str">
            <v>ЗАГАЛОМ</v>
          </cell>
          <cell r="BB6" t="str">
            <v>2016-10</v>
          </cell>
          <cell r="BC6" t="str">
            <v>2016-11</v>
          </cell>
          <cell r="BD6" t="str">
            <v>2016-12</v>
          </cell>
        </row>
        <row r="8">
          <cell r="B8" t="str">
            <v>Безкровний Вадим</v>
          </cell>
          <cell r="D8">
            <v>5000</v>
          </cell>
          <cell r="E8">
            <v>5000</v>
          </cell>
          <cell r="F8">
            <v>5000</v>
          </cell>
          <cell r="G8">
            <v>15000</v>
          </cell>
          <cell r="H8">
            <v>5000</v>
          </cell>
          <cell r="I8">
            <v>5000</v>
          </cell>
          <cell r="J8">
            <v>5000</v>
          </cell>
          <cell r="K8">
            <v>15000</v>
          </cell>
          <cell r="L8">
            <v>5000</v>
          </cell>
          <cell r="M8">
            <v>5000</v>
          </cell>
          <cell r="N8">
            <v>5000</v>
          </cell>
          <cell r="O8">
            <v>15000</v>
          </cell>
          <cell r="P8">
            <v>5000</v>
          </cell>
          <cell r="Q8">
            <v>5000</v>
          </cell>
          <cell r="R8">
            <v>5000</v>
          </cell>
          <cell r="S8">
            <v>15000</v>
          </cell>
          <cell r="T8"/>
          <cell r="U8">
            <v>60000</v>
          </cell>
          <cell r="V8"/>
          <cell r="W8">
            <v>5500</v>
          </cell>
          <cell r="X8">
            <v>5500</v>
          </cell>
          <cell r="Y8">
            <v>5500</v>
          </cell>
          <cell r="Z8">
            <v>16500</v>
          </cell>
          <cell r="AA8">
            <v>5500</v>
          </cell>
          <cell r="AB8">
            <v>5500</v>
          </cell>
          <cell r="AC8">
            <v>5500</v>
          </cell>
          <cell r="AD8">
            <v>16500</v>
          </cell>
          <cell r="AE8">
            <v>5500</v>
          </cell>
          <cell r="AF8">
            <v>5500</v>
          </cell>
          <cell r="AG8">
            <v>5500</v>
          </cell>
          <cell r="AH8">
            <v>16500</v>
          </cell>
          <cell r="AI8">
            <v>5500</v>
          </cell>
          <cell r="AJ8">
            <v>5500</v>
          </cell>
          <cell r="AK8">
            <v>5500</v>
          </cell>
          <cell r="AL8">
            <v>16500</v>
          </cell>
          <cell r="AM8"/>
          <cell r="AN8">
            <v>66000</v>
          </cell>
          <cell r="AO8"/>
          <cell r="AP8">
            <v>6000</v>
          </cell>
          <cell r="AQ8">
            <v>6000</v>
          </cell>
          <cell r="AR8">
            <v>6000</v>
          </cell>
          <cell r="AS8">
            <v>18000</v>
          </cell>
          <cell r="AT8">
            <v>6000</v>
          </cell>
          <cell r="AU8">
            <v>6000</v>
          </cell>
          <cell r="AV8">
            <v>6000</v>
          </cell>
          <cell r="AW8">
            <v>18000</v>
          </cell>
          <cell r="AX8">
            <v>6700</v>
          </cell>
          <cell r="AY8">
            <v>6700</v>
          </cell>
          <cell r="AZ8">
            <v>6700</v>
          </cell>
          <cell r="BA8">
            <v>20100</v>
          </cell>
          <cell r="BB8">
            <v>6700</v>
          </cell>
          <cell r="BC8">
            <v>6700</v>
          </cell>
          <cell r="BD8"/>
        </row>
        <row r="9">
          <cell r="B9" t="str">
            <v>Білоусов Михайло</v>
          </cell>
          <cell r="D9">
            <v>4000</v>
          </cell>
          <cell r="E9">
            <v>4000</v>
          </cell>
          <cell r="F9">
            <v>4000</v>
          </cell>
          <cell r="G9">
            <v>12000</v>
          </cell>
          <cell r="H9">
            <v>4000</v>
          </cell>
          <cell r="I9">
            <v>4000</v>
          </cell>
          <cell r="J9">
            <v>4000</v>
          </cell>
          <cell r="K9">
            <v>12000</v>
          </cell>
          <cell r="L9">
            <v>4000</v>
          </cell>
          <cell r="M9">
            <v>4000</v>
          </cell>
          <cell r="N9">
            <v>4000</v>
          </cell>
          <cell r="O9">
            <v>12000</v>
          </cell>
          <cell r="P9">
            <v>4000</v>
          </cell>
          <cell r="Q9">
            <v>4000</v>
          </cell>
          <cell r="R9">
            <v>4000</v>
          </cell>
          <cell r="S9">
            <v>12000</v>
          </cell>
          <cell r="T9"/>
          <cell r="U9">
            <v>48000</v>
          </cell>
          <cell r="V9"/>
          <cell r="W9">
            <v>4600</v>
          </cell>
          <cell r="X9">
            <v>4600</v>
          </cell>
          <cell r="Y9">
            <v>4600</v>
          </cell>
          <cell r="Z9">
            <v>13800</v>
          </cell>
          <cell r="AA9">
            <v>4600</v>
          </cell>
          <cell r="AB9">
            <v>4600</v>
          </cell>
          <cell r="AC9">
            <v>4600</v>
          </cell>
          <cell r="AD9">
            <v>13800</v>
          </cell>
          <cell r="AE9">
            <v>4600</v>
          </cell>
          <cell r="AF9">
            <v>4600</v>
          </cell>
          <cell r="AG9">
            <v>4600</v>
          </cell>
          <cell r="AH9">
            <v>13800</v>
          </cell>
          <cell r="AI9">
            <v>4600</v>
          </cell>
          <cell r="AJ9">
            <v>4600</v>
          </cell>
          <cell r="AK9">
            <v>4600</v>
          </cell>
          <cell r="AL9">
            <v>13800</v>
          </cell>
          <cell r="AM9"/>
          <cell r="AN9">
            <v>55200</v>
          </cell>
          <cell r="AO9"/>
          <cell r="AP9">
            <v>5000</v>
          </cell>
          <cell r="AQ9">
            <v>5000</v>
          </cell>
          <cell r="AR9">
            <v>5000</v>
          </cell>
          <cell r="AS9">
            <v>15000</v>
          </cell>
          <cell r="AT9">
            <v>5000</v>
          </cell>
          <cell r="AU9">
            <v>5000</v>
          </cell>
          <cell r="AV9">
            <v>5000</v>
          </cell>
          <cell r="AW9">
            <v>15000</v>
          </cell>
          <cell r="AX9">
            <v>5000</v>
          </cell>
          <cell r="AY9">
            <v>5000</v>
          </cell>
          <cell r="AZ9">
            <v>5000</v>
          </cell>
          <cell r="BA9">
            <v>15000</v>
          </cell>
          <cell r="BB9">
            <v>5000</v>
          </cell>
          <cell r="BC9">
            <v>5000</v>
          </cell>
          <cell r="BD9"/>
        </row>
        <row r="10">
          <cell r="B10" t="str">
            <v>Вдовицька Олена</v>
          </cell>
          <cell r="D10">
            <v>3700</v>
          </cell>
          <cell r="E10">
            <v>3700</v>
          </cell>
          <cell r="F10">
            <v>3700</v>
          </cell>
          <cell r="G10">
            <v>11100</v>
          </cell>
          <cell r="H10">
            <v>3700</v>
          </cell>
          <cell r="I10">
            <v>3700</v>
          </cell>
          <cell r="J10">
            <v>3700</v>
          </cell>
          <cell r="K10">
            <v>11100</v>
          </cell>
          <cell r="L10">
            <v>3700</v>
          </cell>
          <cell r="M10">
            <v>3700</v>
          </cell>
          <cell r="N10">
            <v>3700</v>
          </cell>
          <cell r="O10">
            <v>11100</v>
          </cell>
          <cell r="P10">
            <v>3700</v>
          </cell>
          <cell r="Q10">
            <v>3700</v>
          </cell>
          <cell r="R10">
            <v>3700</v>
          </cell>
          <cell r="S10">
            <v>11100</v>
          </cell>
          <cell r="T10"/>
          <cell r="U10">
            <v>44400</v>
          </cell>
          <cell r="V10"/>
          <cell r="W10">
            <v>4000</v>
          </cell>
          <cell r="X10">
            <v>4000</v>
          </cell>
          <cell r="Y10">
            <v>4000</v>
          </cell>
          <cell r="Z10">
            <v>12000</v>
          </cell>
          <cell r="AA10">
            <v>4000</v>
          </cell>
          <cell r="AB10">
            <v>4000</v>
          </cell>
          <cell r="AC10">
            <v>4000</v>
          </cell>
          <cell r="AD10">
            <v>12000</v>
          </cell>
          <cell r="AE10">
            <v>4000</v>
          </cell>
          <cell r="AF10">
            <v>4000</v>
          </cell>
          <cell r="AG10">
            <v>4000</v>
          </cell>
          <cell r="AH10">
            <v>12000</v>
          </cell>
          <cell r="AI10">
            <v>4000</v>
          </cell>
          <cell r="AJ10">
            <v>4000</v>
          </cell>
          <cell r="AK10">
            <v>4000</v>
          </cell>
          <cell r="AL10">
            <v>12000</v>
          </cell>
          <cell r="AM10"/>
          <cell r="AN10">
            <v>48000</v>
          </cell>
          <cell r="AO10"/>
          <cell r="AP10">
            <v>4500</v>
          </cell>
          <cell r="AQ10">
            <v>4500</v>
          </cell>
          <cell r="AR10">
            <v>4500</v>
          </cell>
          <cell r="AS10">
            <v>13500</v>
          </cell>
          <cell r="AT10">
            <v>4500</v>
          </cell>
          <cell r="AU10">
            <v>4500</v>
          </cell>
          <cell r="AV10">
            <v>4500</v>
          </cell>
          <cell r="AW10">
            <v>13500</v>
          </cell>
          <cell r="AX10">
            <v>4800</v>
          </cell>
          <cell r="AY10">
            <v>4800</v>
          </cell>
          <cell r="AZ10">
            <v>4800</v>
          </cell>
          <cell r="BA10">
            <v>14400</v>
          </cell>
          <cell r="BB10">
            <v>4800</v>
          </cell>
          <cell r="BC10">
            <v>4800</v>
          </cell>
          <cell r="BD10"/>
        </row>
        <row r="11">
          <cell r="B11" t="str">
            <v>Гудошин Остап</v>
          </cell>
          <cell r="D11">
            <v>4500</v>
          </cell>
          <cell r="E11">
            <v>4500</v>
          </cell>
          <cell r="F11">
            <v>4500</v>
          </cell>
          <cell r="G11">
            <v>13500</v>
          </cell>
          <cell r="H11">
            <v>4500</v>
          </cell>
          <cell r="I11">
            <v>4500</v>
          </cell>
          <cell r="J11">
            <v>4500</v>
          </cell>
          <cell r="K11">
            <v>13500</v>
          </cell>
          <cell r="L11">
            <v>4500</v>
          </cell>
          <cell r="M11">
            <v>4500</v>
          </cell>
          <cell r="N11">
            <v>4500</v>
          </cell>
          <cell r="O11">
            <v>13500</v>
          </cell>
          <cell r="P11">
            <v>4500</v>
          </cell>
          <cell r="Q11">
            <v>4500</v>
          </cell>
          <cell r="R11">
            <v>4500</v>
          </cell>
          <cell r="S11">
            <v>13500</v>
          </cell>
          <cell r="T11"/>
          <cell r="U11">
            <v>54000</v>
          </cell>
          <cell r="V11"/>
          <cell r="W11">
            <v>5000</v>
          </cell>
          <cell r="X11">
            <v>5000</v>
          </cell>
          <cell r="Y11">
            <v>5000</v>
          </cell>
          <cell r="Z11">
            <v>15000</v>
          </cell>
          <cell r="AA11">
            <v>5000</v>
          </cell>
          <cell r="AB11">
            <v>5000</v>
          </cell>
          <cell r="AC11">
            <v>5000</v>
          </cell>
          <cell r="AD11">
            <v>15000</v>
          </cell>
          <cell r="AE11">
            <v>5000</v>
          </cell>
          <cell r="AF11">
            <v>5000</v>
          </cell>
          <cell r="AG11">
            <v>5000</v>
          </cell>
          <cell r="AH11">
            <v>15000</v>
          </cell>
          <cell r="AI11">
            <v>5000</v>
          </cell>
          <cell r="AJ11">
            <v>5000</v>
          </cell>
          <cell r="AK11">
            <v>5000</v>
          </cell>
          <cell r="AL11">
            <v>15000</v>
          </cell>
          <cell r="AM11"/>
          <cell r="AN11">
            <v>60000</v>
          </cell>
          <cell r="AO11"/>
          <cell r="AP11">
            <v>5300</v>
          </cell>
          <cell r="AQ11">
            <v>5300</v>
          </cell>
          <cell r="AR11">
            <v>5300</v>
          </cell>
          <cell r="AS11">
            <v>15900</v>
          </cell>
          <cell r="AT11">
            <v>5300</v>
          </cell>
          <cell r="AU11">
            <v>5300</v>
          </cell>
          <cell r="AV11">
            <v>5300</v>
          </cell>
          <cell r="AW11">
            <v>15900</v>
          </cell>
          <cell r="AX11">
            <v>5800</v>
          </cell>
          <cell r="AY11">
            <v>5800</v>
          </cell>
          <cell r="AZ11">
            <v>5800</v>
          </cell>
          <cell r="BA11">
            <v>17400</v>
          </cell>
          <cell r="BB11">
            <v>5800</v>
          </cell>
          <cell r="BC11">
            <v>5800</v>
          </cell>
          <cell r="BD11"/>
        </row>
        <row r="12">
          <cell r="B12" t="str">
            <v>Єлькін Віктор</v>
          </cell>
          <cell r="D12">
            <v>5700</v>
          </cell>
          <cell r="E12">
            <v>5700</v>
          </cell>
          <cell r="F12">
            <v>5700</v>
          </cell>
          <cell r="G12">
            <v>17100</v>
          </cell>
          <cell r="H12">
            <v>5700</v>
          </cell>
          <cell r="I12">
            <v>5700</v>
          </cell>
          <cell r="J12">
            <v>5700</v>
          </cell>
          <cell r="K12">
            <v>17100</v>
          </cell>
          <cell r="L12">
            <v>5700</v>
          </cell>
          <cell r="M12">
            <v>5700</v>
          </cell>
          <cell r="N12">
            <v>5700</v>
          </cell>
          <cell r="O12">
            <v>17100</v>
          </cell>
          <cell r="P12">
            <v>5700</v>
          </cell>
          <cell r="Q12">
            <v>5700</v>
          </cell>
          <cell r="R12">
            <v>5700</v>
          </cell>
          <cell r="S12">
            <v>17100</v>
          </cell>
          <cell r="T12"/>
          <cell r="U12">
            <v>68400</v>
          </cell>
          <cell r="V12"/>
          <cell r="W12">
            <v>6000</v>
          </cell>
          <cell r="X12">
            <v>6000</v>
          </cell>
          <cell r="Y12">
            <v>6000</v>
          </cell>
          <cell r="Z12">
            <v>18000</v>
          </cell>
          <cell r="AA12">
            <v>6000</v>
          </cell>
          <cell r="AB12">
            <v>6000</v>
          </cell>
          <cell r="AC12">
            <v>6000</v>
          </cell>
          <cell r="AD12">
            <v>18000</v>
          </cell>
          <cell r="AE12">
            <v>6000</v>
          </cell>
          <cell r="AF12">
            <v>6000</v>
          </cell>
          <cell r="AG12">
            <v>6000</v>
          </cell>
          <cell r="AH12">
            <v>18000</v>
          </cell>
          <cell r="AI12">
            <v>6000</v>
          </cell>
          <cell r="AJ12">
            <v>6000</v>
          </cell>
          <cell r="AK12">
            <v>6000</v>
          </cell>
          <cell r="AL12">
            <v>18000</v>
          </cell>
          <cell r="AM12"/>
          <cell r="AN12">
            <v>72000</v>
          </cell>
          <cell r="AO12"/>
          <cell r="AP12">
            <v>6300</v>
          </cell>
          <cell r="AQ12">
            <v>6300</v>
          </cell>
          <cell r="AR12">
            <v>6300</v>
          </cell>
          <cell r="AS12">
            <v>18900</v>
          </cell>
          <cell r="AT12">
            <v>6300</v>
          </cell>
          <cell r="AU12">
            <v>6300</v>
          </cell>
          <cell r="AV12">
            <v>6300</v>
          </cell>
          <cell r="AW12">
            <v>18900</v>
          </cell>
          <cell r="AX12">
            <v>6700</v>
          </cell>
          <cell r="AY12">
            <v>6700</v>
          </cell>
          <cell r="AZ12">
            <v>6700</v>
          </cell>
          <cell r="BA12">
            <v>20100</v>
          </cell>
          <cell r="BB12">
            <v>6700</v>
          </cell>
          <cell r="BC12">
            <v>6700</v>
          </cell>
          <cell r="BD12"/>
        </row>
        <row r="13">
          <cell r="B13" t="str">
            <v>Кобур Анатолій</v>
          </cell>
          <cell r="D13">
            <v>3500</v>
          </cell>
          <cell r="E13">
            <v>3500</v>
          </cell>
          <cell r="F13">
            <v>3500</v>
          </cell>
          <cell r="G13">
            <v>10500</v>
          </cell>
          <cell r="H13">
            <v>3500</v>
          </cell>
          <cell r="I13">
            <v>3500</v>
          </cell>
          <cell r="J13">
            <v>3500</v>
          </cell>
          <cell r="K13">
            <v>10500</v>
          </cell>
          <cell r="L13">
            <v>3500</v>
          </cell>
          <cell r="M13">
            <v>3500</v>
          </cell>
          <cell r="N13">
            <v>3500</v>
          </cell>
          <cell r="O13">
            <v>10500</v>
          </cell>
          <cell r="P13">
            <v>3500</v>
          </cell>
          <cell r="Q13">
            <v>3500</v>
          </cell>
          <cell r="R13">
            <v>3500</v>
          </cell>
          <cell r="S13">
            <v>10500</v>
          </cell>
          <cell r="T13"/>
          <cell r="U13">
            <v>42000</v>
          </cell>
          <cell r="V13"/>
          <cell r="W13">
            <v>3800</v>
          </cell>
          <cell r="X13">
            <v>3800</v>
          </cell>
          <cell r="Y13">
            <v>3800</v>
          </cell>
          <cell r="Z13">
            <v>11400</v>
          </cell>
          <cell r="AA13">
            <v>3800</v>
          </cell>
          <cell r="AB13">
            <v>3800</v>
          </cell>
          <cell r="AC13">
            <v>3800</v>
          </cell>
          <cell r="AD13">
            <v>11400</v>
          </cell>
          <cell r="AE13">
            <v>3800</v>
          </cell>
          <cell r="AF13">
            <v>3800</v>
          </cell>
          <cell r="AG13">
            <v>3800</v>
          </cell>
          <cell r="AH13">
            <v>11400</v>
          </cell>
          <cell r="AI13">
            <v>3800</v>
          </cell>
          <cell r="AJ13">
            <v>3800</v>
          </cell>
          <cell r="AK13">
            <v>3800</v>
          </cell>
          <cell r="AL13">
            <v>11400</v>
          </cell>
          <cell r="AM13"/>
          <cell r="AN13">
            <v>45600</v>
          </cell>
          <cell r="AO13"/>
          <cell r="AP13">
            <v>4000</v>
          </cell>
          <cell r="AQ13">
            <v>4000</v>
          </cell>
          <cell r="AR13">
            <v>4000</v>
          </cell>
          <cell r="AS13">
            <v>12000</v>
          </cell>
          <cell r="AT13">
            <v>4000</v>
          </cell>
          <cell r="AU13">
            <v>4000</v>
          </cell>
          <cell r="AV13">
            <v>4000</v>
          </cell>
          <cell r="AW13">
            <v>12000</v>
          </cell>
          <cell r="AX13">
            <v>4200</v>
          </cell>
          <cell r="AY13">
            <v>4200</v>
          </cell>
          <cell r="AZ13">
            <v>4200</v>
          </cell>
          <cell r="BA13">
            <v>12600</v>
          </cell>
          <cell r="BB13">
            <v>4200</v>
          </cell>
          <cell r="BC13">
            <v>4200</v>
          </cell>
          <cell r="BD13"/>
        </row>
        <row r="14">
          <cell r="B14" t="str">
            <v>Кравченко Ілля</v>
          </cell>
          <cell r="D14">
            <v>4000</v>
          </cell>
          <cell r="E14">
            <v>4000</v>
          </cell>
          <cell r="F14">
            <v>4000</v>
          </cell>
          <cell r="G14">
            <v>12000</v>
          </cell>
          <cell r="H14">
            <v>4000</v>
          </cell>
          <cell r="I14">
            <v>4000</v>
          </cell>
          <cell r="J14">
            <v>4000</v>
          </cell>
          <cell r="K14">
            <v>12000</v>
          </cell>
          <cell r="L14">
            <v>4000</v>
          </cell>
          <cell r="M14">
            <v>4000</v>
          </cell>
          <cell r="N14">
            <v>4000</v>
          </cell>
          <cell r="O14">
            <v>12000</v>
          </cell>
          <cell r="P14">
            <v>4000</v>
          </cell>
          <cell r="Q14">
            <v>4000</v>
          </cell>
          <cell r="R14">
            <v>4000</v>
          </cell>
          <cell r="S14">
            <v>12000</v>
          </cell>
          <cell r="T14"/>
          <cell r="U14">
            <v>48000</v>
          </cell>
          <cell r="V14"/>
          <cell r="W14">
            <v>4400</v>
          </cell>
          <cell r="X14">
            <v>4400</v>
          </cell>
          <cell r="Y14">
            <v>4400</v>
          </cell>
          <cell r="Z14">
            <v>13200</v>
          </cell>
          <cell r="AA14">
            <v>4400</v>
          </cell>
          <cell r="AB14">
            <v>4400</v>
          </cell>
          <cell r="AC14">
            <v>4400</v>
          </cell>
          <cell r="AD14">
            <v>13200</v>
          </cell>
          <cell r="AE14">
            <v>4400</v>
          </cell>
          <cell r="AF14">
            <v>4400</v>
          </cell>
          <cell r="AG14">
            <v>4400</v>
          </cell>
          <cell r="AH14">
            <v>13200</v>
          </cell>
          <cell r="AI14">
            <v>4400</v>
          </cell>
          <cell r="AJ14">
            <v>4400</v>
          </cell>
          <cell r="AK14">
            <v>4400</v>
          </cell>
          <cell r="AL14">
            <v>13200</v>
          </cell>
          <cell r="AM14"/>
          <cell r="AN14">
            <v>52800</v>
          </cell>
          <cell r="AO14"/>
          <cell r="AP14">
            <v>4800</v>
          </cell>
          <cell r="AQ14">
            <v>4800</v>
          </cell>
          <cell r="AR14">
            <v>4800</v>
          </cell>
          <cell r="AS14">
            <v>14400</v>
          </cell>
          <cell r="AT14">
            <v>4800</v>
          </cell>
          <cell r="AU14">
            <v>4800</v>
          </cell>
          <cell r="AV14">
            <v>4800</v>
          </cell>
          <cell r="AW14">
            <v>14400</v>
          </cell>
          <cell r="AX14">
            <v>5000</v>
          </cell>
          <cell r="AY14">
            <v>5000</v>
          </cell>
          <cell r="AZ14">
            <v>5000</v>
          </cell>
          <cell r="BA14">
            <v>15000</v>
          </cell>
          <cell r="BB14">
            <v>5000</v>
          </cell>
          <cell r="BC14">
            <v>5000</v>
          </cell>
          <cell r="BD14"/>
        </row>
        <row r="15">
          <cell r="B15" t="str">
            <v>Лєсков Станіслав</v>
          </cell>
          <cell r="D15">
            <v>4200</v>
          </cell>
          <cell r="E15">
            <v>4200</v>
          </cell>
          <cell r="F15">
            <v>4200</v>
          </cell>
          <cell r="G15">
            <v>12600</v>
          </cell>
          <cell r="H15">
            <v>4200</v>
          </cell>
          <cell r="I15">
            <v>4200</v>
          </cell>
          <cell r="J15">
            <v>4200</v>
          </cell>
          <cell r="K15">
            <v>12600</v>
          </cell>
          <cell r="L15">
            <v>4200</v>
          </cell>
          <cell r="M15">
            <v>4200</v>
          </cell>
          <cell r="N15">
            <v>4200</v>
          </cell>
          <cell r="O15">
            <v>12600</v>
          </cell>
          <cell r="P15">
            <v>4200</v>
          </cell>
          <cell r="Q15">
            <v>4200</v>
          </cell>
          <cell r="R15">
            <v>4200</v>
          </cell>
          <cell r="S15">
            <v>12600</v>
          </cell>
          <cell r="T15"/>
          <cell r="U15">
            <v>50400</v>
          </cell>
          <cell r="V15"/>
          <cell r="W15">
            <v>4500</v>
          </cell>
          <cell r="X15">
            <v>4500</v>
          </cell>
          <cell r="Y15">
            <v>4500</v>
          </cell>
          <cell r="Z15">
            <v>13500</v>
          </cell>
          <cell r="AA15">
            <v>4500</v>
          </cell>
          <cell r="AB15">
            <v>4500</v>
          </cell>
          <cell r="AC15">
            <v>4500</v>
          </cell>
          <cell r="AD15">
            <v>13500</v>
          </cell>
          <cell r="AE15">
            <v>4500</v>
          </cell>
          <cell r="AF15">
            <v>4500</v>
          </cell>
          <cell r="AG15">
            <v>4500</v>
          </cell>
          <cell r="AH15">
            <v>13500</v>
          </cell>
          <cell r="AI15">
            <v>4500</v>
          </cell>
          <cell r="AJ15">
            <v>4500</v>
          </cell>
          <cell r="AK15">
            <v>4500</v>
          </cell>
          <cell r="AL15">
            <v>13500</v>
          </cell>
          <cell r="AM15"/>
          <cell r="AN15">
            <v>54000</v>
          </cell>
          <cell r="AO15"/>
          <cell r="AP15">
            <v>4800</v>
          </cell>
          <cell r="AQ15">
            <v>4800</v>
          </cell>
          <cell r="AR15">
            <v>4800</v>
          </cell>
          <cell r="AS15">
            <v>14400</v>
          </cell>
          <cell r="AT15">
            <v>4800</v>
          </cell>
          <cell r="AU15">
            <v>4800</v>
          </cell>
          <cell r="AV15">
            <v>4800</v>
          </cell>
          <cell r="AW15">
            <v>14400</v>
          </cell>
          <cell r="AX15">
            <v>5200</v>
          </cell>
          <cell r="AY15">
            <v>5200</v>
          </cell>
          <cell r="AZ15">
            <v>5200</v>
          </cell>
          <cell r="BA15">
            <v>15600</v>
          </cell>
          <cell r="BB15">
            <v>5200</v>
          </cell>
          <cell r="BC15">
            <v>5200</v>
          </cell>
          <cell r="BD15"/>
        </row>
        <row r="16">
          <cell r="B16" t="str">
            <v>Маличенко Володимир</v>
          </cell>
          <cell r="D16">
            <v>4000</v>
          </cell>
          <cell r="E16">
            <v>4000</v>
          </cell>
          <cell r="F16">
            <v>4000</v>
          </cell>
          <cell r="G16">
            <v>12000</v>
          </cell>
          <cell r="H16">
            <v>4000</v>
          </cell>
          <cell r="I16">
            <v>4000</v>
          </cell>
          <cell r="J16">
            <v>4000</v>
          </cell>
          <cell r="K16">
            <v>12000</v>
          </cell>
          <cell r="L16">
            <v>4000</v>
          </cell>
          <cell r="M16">
            <v>4000</v>
          </cell>
          <cell r="N16">
            <v>4000</v>
          </cell>
          <cell r="O16">
            <v>12000</v>
          </cell>
          <cell r="P16">
            <v>4000</v>
          </cell>
          <cell r="Q16">
            <v>4000</v>
          </cell>
          <cell r="R16">
            <v>4000</v>
          </cell>
          <cell r="S16">
            <v>12000</v>
          </cell>
          <cell r="T16"/>
          <cell r="U16">
            <v>48000</v>
          </cell>
          <cell r="V16"/>
          <cell r="W16">
            <v>4500</v>
          </cell>
          <cell r="X16">
            <v>4500</v>
          </cell>
          <cell r="Y16">
            <v>4500</v>
          </cell>
          <cell r="Z16">
            <v>13500</v>
          </cell>
          <cell r="AA16">
            <v>4500</v>
          </cell>
          <cell r="AB16">
            <v>4500</v>
          </cell>
          <cell r="AC16">
            <v>4500</v>
          </cell>
          <cell r="AD16">
            <v>13500</v>
          </cell>
          <cell r="AE16">
            <v>4500</v>
          </cell>
          <cell r="AF16">
            <v>4500</v>
          </cell>
          <cell r="AG16">
            <v>4500</v>
          </cell>
          <cell r="AH16">
            <v>13500</v>
          </cell>
          <cell r="AI16">
            <v>4500</v>
          </cell>
          <cell r="AJ16">
            <v>4500</v>
          </cell>
          <cell r="AK16">
            <v>4500</v>
          </cell>
          <cell r="AL16">
            <v>13500</v>
          </cell>
          <cell r="AM16"/>
          <cell r="AN16">
            <v>54000</v>
          </cell>
          <cell r="AO16"/>
          <cell r="AP16">
            <v>4700</v>
          </cell>
          <cell r="AQ16">
            <v>4700</v>
          </cell>
          <cell r="AR16">
            <v>4700</v>
          </cell>
          <cell r="AS16">
            <v>14100</v>
          </cell>
          <cell r="AT16">
            <v>4700</v>
          </cell>
          <cell r="AU16">
            <v>4700</v>
          </cell>
          <cell r="AV16">
            <v>4700</v>
          </cell>
          <cell r="AW16">
            <v>14100</v>
          </cell>
          <cell r="AX16">
            <v>5000</v>
          </cell>
          <cell r="AY16">
            <v>5000</v>
          </cell>
          <cell r="AZ16">
            <v>5000</v>
          </cell>
          <cell r="BA16">
            <v>15000</v>
          </cell>
          <cell r="BB16">
            <v>5000</v>
          </cell>
          <cell r="BC16">
            <v>5000</v>
          </cell>
          <cell r="BD16"/>
        </row>
        <row r="17">
          <cell r="B17" t="str">
            <v>Мельникова Єлизавета</v>
          </cell>
          <cell r="D17">
            <v>3000</v>
          </cell>
          <cell r="E17">
            <v>3000</v>
          </cell>
          <cell r="F17">
            <v>3000</v>
          </cell>
          <cell r="G17">
            <v>9000</v>
          </cell>
          <cell r="H17">
            <v>3000</v>
          </cell>
          <cell r="I17">
            <v>3000</v>
          </cell>
          <cell r="J17">
            <v>3000</v>
          </cell>
          <cell r="K17">
            <v>9000</v>
          </cell>
          <cell r="L17">
            <v>3000</v>
          </cell>
          <cell r="M17">
            <v>3000</v>
          </cell>
          <cell r="N17">
            <v>3000</v>
          </cell>
          <cell r="O17">
            <v>9000</v>
          </cell>
          <cell r="P17">
            <v>3000</v>
          </cell>
          <cell r="Q17">
            <v>3000</v>
          </cell>
          <cell r="R17">
            <v>3000</v>
          </cell>
          <cell r="S17">
            <v>9000</v>
          </cell>
          <cell r="T17"/>
          <cell r="U17">
            <v>36000</v>
          </cell>
          <cell r="V17"/>
          <cell r="W17">
            <v>3200</v>
          </cell>
          <cell r="X17">
            <v>3200</v>
          </cell>
          <cell r="Y17">
            <v>3200</v>
          </cell>
          <cell r="Z17">
            <v>9600</v>
          </cell>
          <cell r="AA17">
            <v>3200</v>
          </cell>
          <cell r="AB17">
            <v>3200</v>
          </cell>
          <cell r="AC17">
            <v>3200</v>
          </cell>
          <cell r="AD17">
            <v>9600</v>
          </cell>
          <cell r="AE17">
            <v>3200</v>
          </cell>
          <cell r="AF17">
            <v>3200</v>
          </cell>
          <cell r="AG17">
            <v>3200</v>
          </cell>
          <cell r="AH17">
            <v>9600</v>
          </cell>
          <cell r="AI17">
            <v>3200</v>
          </cell>
          <cell r="AJ17">
            <v>3200</v>
          </cell>
          <cell r="AK17">
            <v>3200</v>
          </cell>
          <cell r="AL17">
            <v>9600</v>
          </cell>
          <cell r="AM17"/>
          <cell r="AN17">
            <v>38400</v>
          </cell>
          <cell r="AO17"/>
          <cell r="AP17">
            <v>3500</v>
          </cell>
          <cell r="AQ17">
            <v>3500</v>
          </cell>
          <cell r="AR17">
            <v>3500</v>
          </cell>
          <cell r="AS17">
            <v>10500</v>
          </cell>
          <cell r="AT17">
            <v>3500</v>
          </cell>
          <cell r="AU17">
            <v>3500</v>
          </cell>
          <cell r="AV17">
            <v>3500</v>
          </cell>
          <cell r="AW17">
            <v>10500</v>
          </cell>
          <cell r="AX17">
            <v>3900</v>
          </cell>
          <cell r="AY17">
            <v>3900</v>
          </cell>
          <cell r="AZ17">
            <v>3900</v>
          </cell>
          <cell r="BA17">
            <v>11700</v>
          </cell>
          <cell r="BB17">
            <v>3900</v>
          </cell>
          <cell r="BC17">
            <v>3900</v>
          </cell>
          <cell r="BD17"/>
        </row>
        <row r="18">
          <cell r="B18" t="str">
            <v>Рокитів Семен</v>
          </cell>
          <cell r="D18">
            <v>5000</v>
          </cell>
          <cell r="E18">
            <v>5000</v>
          </cell>
          <cell r="F18">
            <v>5000</v>
          </cell>
          <cell r="G18">
            <v>15000</v>
          </cell>
          <cell r="H18">
            <v>5000</v>
          </cell>
          <cell r="I18">
            <v>5000</v>
          </cell>
          <cell r="J18">
            <v>5000</v>
          </cell>
          <cell r="K18">
            <v>15000</v>
          </cell>
          <cell r="L18">
            <v>5000</v>
          </cell>
          <cell r="M18">
            <v>5000</v>
          </cell>
          <cell r="N18">
            <v>5000</v>
          </cell>
          <cell r="O18">
            <v>15000</v>
          </cell>
          <cell r="P18">
            <v>5000</v>
          </cell>
          <cell r="Q18">
            <v>5000</v>
          </cell>
          <cell r="R18">
            <v>5000</v>
          </cell>
          <cell r="S18">
            <v>15000</v>
          </cell>
          <cell r="T18"/>
          <cell r="U18">
            <v>60000</v>
          </cell>
          <cell r="V18"/>
          <cell r="W18">
            <v>5400</v>
          </cell>
          <cell r="X18">
            <v>5400</v>
          </cell>
          <cell r="Y18">
            <v>5400</v>
          </cell>
          <cell r="Z18">
            <v>16200</v>
          </cell>
          <cell r="AA18">
            <v>5400</v>
          </cell>
          <cell r="AB18">
            <v>5400</v>
          </cell>
          <cell r="AC18">
            <v>5400</v>
          </cell>
          <cell r="AD18">
            <v>16200</v>
          </cell>
          <cell r="AE18">
            <v>5400</v>
          </cell>
          <cell r="AF18">
            <v>5400</v>
          </cell>
          <cell r="AG18">
            <v>5400</v>
          </cell>
          <cell r="AH18">
            <v>16200</v>
          </cell>
          <cell r="AI18">
            <v>5400</v>
          </cell>
          <cell r="AJ18">
            <v>5400</v>
          </cell>
          <cell r="AK18">
            <v>5400</v>
          </cell>
          <cell r="AL18">
            <v>16200</v>
          </cell>
          <cell r="AM18"/>
          <cell r="AN18">
            <v>64800</v>
          </cell>
          <cell r="AO18"/>
          <cell r="AP18">
            <v>5800</v>
          </cell>
          <cell r="AQ18">
            <v>5800</v>
          </cell>
          <cell r="AR18">
            <v>5800</v>
          </cell>
          <cell r="AS18">
            <v>17400</v>
          </cell>
          <cell r="AT18">
            <v>5800</v>
          </cell>
          <cell r="AU18">
            <v>5800</v>
          </cell>
          <cell r="AV18">
            <v>5800</v>
          </cell>
          <cell r="AW18">
            <v>17400</v>
          </cell>
          <cell r="AX18">
            <v>6000</v>
          </cell>
          <cell r="AY18">
            <v>6000</v>
          </cell>
          <cell r="AZ18">
            <v>6000</v>
          </cell>
          <cell r="BA18">
            <v>18000</v>
          </cell>
          <cell r="BB18">
            <v>6000</v>
          </cell>
          <cell r="BC18">
            <v>6000</v>
          </cell>
          <cell r="BD18"/>
        </row>
        <row r="19">
          <cell r="B19" t="str">
            <v>Черняєв Антон</v>
          </cell>
          <cell r="D19">
            <v>4300</v>
          </cell>
          <cell r="E19">
            <v>4300</v>
          </cell>
          <cell r="F19">
            <v>4300</v>
          </cell>
          <cell r="G19">
            <v>12900</v>
          </cell>
          <cell r="H19">
            <v>4300</v>
          </cell>
          <cell r="I19">
            <v>4300</v>
          </cell>
          <cell r="J19">
            <v>4300</v>
          </cell>
          <cell r="K19">
            <v>12900</v>
          </cell>
          <cell r="L19">
            <v>4300</v>
          </cell>
          <cell r="M19">
            <v>4300</v>
          </cell>
          <cell r="N19">
            <v>4300</v>
          </cell>
          <cell r="O19">
            <v>12900</v>
          </cell>
          <cell r="P19">
            <v>4300</v>
          </cell>
          <cell r="Q19">
            <v>4300</v>
          </cell>
          <cell r="R19">
            <v>4300</v>
          </cell>
          <cell r="S19">
            <v>12900</v>
          </cell>
          <cell r="T19"/>
          <cell r="U19">
            <v>51600</v>
          </cell>
          <cell r="V19"/>
          <cell r="W19">
            <v>4500</v>
          </cell>
          <cell r="X19">
            <v>4500</v>
          </cell>
          <cell r="Y19">
            <v>4500</v>
          </cell>
          <cell r="Z19">
            <v>13500</v>
          </cell>
          <cell r="AA19">
            <v>4500</v>
          </cell>
          <cell r="AB19">
            <v>4500</v>
          </cell>
          <cell r="AC19">
            <v>4500</v>
          </cell>
          <cell r="AD19">
            <v>13500</v>
          </cell>
          <cell r="AE19">
            <v>4500</v>
          </cell>
          <cell r="AF19">
            <v>4500</v>
          </cell>
          <cell r="AG19">
            <v>4500</v>
          </cell>
          <cell r="AH19">
            <v>13500</v>
          </cell>
          <cell r="AI19">
            <v>4500</v>
          </cell>
          <cell r="AJ19">
            <v>4500</v>
          </cell>
          <cell r="AK19">
            <v>4500</v>
          </cell>
          <cell r="AL19">
            <v>13500</v>
          </cell>
          <cell r="AM19"/>
          <cell r="AN19">
            <v>54000</v>
          </cell>
          <cell r="AO19"/>
          <cell r="AP19">
            <v>4700</v>
          </cell>
          <cell r="AQ19">
            <v>4700</v>
          </cell>
          <cell r="AR19">
            <v>4700</v>
          </cell>
          <cell r="AS19">
            <v>14100</v>
          </cell>
          <cell r="AT19">
            <v>4700</v>
          </cell>
          <cell r="AU19">
            <v>4700</v>
          </cell>
          <cell r="AV19">
            <v>4700</v>
          </cell>
          <cell r="AW19">
            <v>14100</v>
          </cell>
          <cell r="AX19">
            <v>5000</v>
          </cell>
          <cell r="AY19">
            <v>5000</v>
          </cell>
          <cell r="AZ19">
            <v>5000</v>
          </cell>
          <cell r="BA19">
            <v>15000</v>
          </cell>
          <cell r="BB19">
            <v>5000</v>
          </cell>
          <cell r="BC19">
            <v>5000</v>
          </cell>
          <cell r="BD19"/>
        </row>
      </sheetData>
      <sheetData sheetId="1">
        <row r="4">
          <cell r="B4">
            <v>2014</v>
          </cell>
          <cell r="F4">
            <v>2015</v>
          </cell>
          <cell r="J4">
            <v>2016</v>
          </cell>
        </row>
        <row r="6">
          <cell r="B6">
            <v>0</v>
          </cell>
          <cell r="C6" t="str">
            <v>0 - 13 днів</v>
          </cell>
          <cell r="D6">
            <v>3000</v>
          </cell>
          <cell r="F6">
            <v>0</v>
          </cell>
          <cell r="G6" t="str">
            <v>0 - 6 днів</v>
          </cell>
          <cell r="H6">
            <v>4000</v>
          </cell>
          <cell r="J6">
            <v>0</v>
          </cell>
          <cell r="K6" t="str">
            <v>0 - 2 дня</v>
          </cell>
          <cell r="L6">
            <v>6000</v>
          </cell>
        </row>
        <row r="7">
          <cell r="B7">
            <v>14</v>
          </cell>
          <cell r="C7" t="str">
            <v>14 - 20 днів</v>
          </cell>
          <cell r="D7">
            <v>2000</v>
          </cell>
          <cell r="F7">
            <v>7</v>
          </cell>
          <cell r="G7" t="str">
            <v>7 - 13 днів</v>
          </cell>
          <cell r="H7">
            <v>3000</v>
          </cell>
          <cell r="J7">
            <v>3</v>
          </cell>
          <cell r="K7" t="str">
            <v>3 - 6 днів</v>
          </cell>
          <cell r="L7">
            <v>4000</v>
          </cell>
        </row>
        <row r="8">
          <cell r="B8">
            <v>21</v>
          </cell>
          <cell r="C8" t="str">
            <v>21 - 27 днів</v>
          </cell>
          <cell r="D8">
            <v>1000</v>
          </cell>
          <cell r="F8">
            <v>14</v>
          </cell>
          <cell r="G8" t="str">
            <v>14 - 20 днів</v>
          </cell>
          <cell r="H8">
            <v>1500</v>
          </cell>
          <cell r="J8">
            <v>7</v>
          </cell>
          <cell r="K8" t="str">
            <v>7 - 9 днів</v>
          </cell>
          <cell r="L8">
            <v>2000</v>
          </cell>
        </row>
        <row r="9">
          <cell r="B9">
            <v>28</v>
          </cell>
          <cell r="C9" t="str">
            <v>&gt;= 28 днів</v>
          </cell>
          <cell r="D9">
            <v>0</v>
          </cell>
          <cell r="F9">
            <v>21</v>
          </cell>
          <cell r="G9" t="str">
            <v>&gt;= 21 дня</v>
          </cell>
          <cell r="H9">
            <v>0</v>
          </cell>
          <cell r="J9">
            <v>10</v>
          </cell>
          <cell r="K9" t="str">
            <v>&gt;= 10 днів</v>
          </cell>
          <cell r="L9">
            <v>0</v>
          </cell>
        </row>
      </sheetData>
      <sheetData sheetId="2">
        <row r="6">
          <cell r="B6">
            <v>0</v>
          </cell>
          <cell r="C6" t="str">
            <v>&lt; 100%</v>
          </cell>
          <cell r="D6">
            <v>0</v>
          </cell>
        </row>
        <row r="7">
          <cell r="B7">
            <v>1</v>
          </cell>
          <cell r="C7" t="str">
            <v>Від 100% до 101,99%</v>
          </cell>
          <cell r="D7">
            <v>0.3</v>
          </cell>
        </row>
        <row r="8">
          <cell r="B8">
            <v>1.02</v>
          </cell>
          <cell r="C8" t="str">
            <v>Від 102% до 104,99%</v>
          </cell>
          <cell r="D8">
            <v>0.5</v>
          </cell>
        </row>
        <row r="9">
          <cell r="B9">
            <v>1.05</v>
          </cell>
          <cell r="C9" t="str">
            <v>Від 105% до 106,99%</v>
          </cell>
          <cell r="D9">
            <v>0.75</v>
          </cell>
        </row>
        <row r="10">
          <cell r="B10">
            <v>1.07</v>
          </cell>
          <cell r="C10" t="str">
            <v>Від 107% до 109,99%</v>
          </cell>
          <cell r="D10">
            <v>0.9</v>
          </cell>
        </row>
        <row r="11">
          <cell r="B11">
            <v>1.1000000000000001</v>
          </cell>
          <cell r="C11" t="str">
            <v>&gt;=110%</v>
          </cell>
          <cell r="D11">
            <v>1</v>
          </cell>
        </row>
      </sheetData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Vyshnevska" refreshedDate="45590.797733564817" createdVersion="7" refreshedVersion="7" minRefreshableVersion="3" recordCount="2167" xr:uid="{F1644ADB-8655-4292-92F6-C78F50EF0914}">
  <cacheSource type="worksheet">
    <worksheetSource name="План_Факт_Дебіторка"/>
  </cacheSource>
  <cacheFields count="25">
    <cacheField name="Рік" numFmtId="0">
      <sharedItems containsSemiMixedTypes="0" containsString="0" containsNumber="1" containsInteger="1" minValue="2014" maxValue="2016"/>
    </cacheField>
    <cacheField name="МісяцьНом" numFmtId="0">
      <sharedItems containsSemiMixedTypes="0" containsString="0" containsNumber="1" containsInteger="1" minValue="1" maxValue="12"/>
    </cacheField>
    <cacheField name="Рік_Місяць" numFmtId="14">
      <sharedItems/>
    </cacheField>
    <cacheField name="Дата" numFmtId="14">
      <sharedItems containsSemiMixedTypes="0" containsNonDate="0" containsDate="1" containsString="0" minDate="2014-01-01T00:00:00" maxDate="2016-11-02T00:00:00" count="35">
        <d v="2014-01-01T00:00:00"/>
        <d v="2014-02-01T00:00:00"/>
        <d v="2014-03-01T00:00:00"/>
        <d v="2014-04-01T00:00:00"/>
        <d v="2014-05-01T00:00:00"/>
        <d v="2014-06-01T00:00:00"/>
        <d v="2014-07-01T00:00:00"/>
        <d v="2014-08-01T00:00:00"/>
        <d v="2014-09-01T00:00:00"/>
        <d v="2014-10-01T00:00:00"/>
        <d v="2014-11-01T00:00:00"/>
        <d v="2014-12-01T00:00:00"/>
        <d v="2015-01-01T00:00:00"/>
        <d v="2015-02-01T00:00:00"/>
        <d v="2015-03-01T00:00:00"/>
        <d v="2015-04-01T00:00:00"/>
        <d v="2015-05-01T00:00:00"/>
        <d v="2015-06-01T00:00:00"/>
        <d v="2015-07-01T00:00:00"/>
        <d v="2015-08-01T00:00:00"/>
        <d v="2015-09-01T00:00:00"/>
        <d v="2015-10-01T00:00:00"/>
        <d v="2015-11-01T00:00:00"/>
        <d v="2015-12-01T00:00:00"/>
        <d v="2016-01-01T00:00:00"/>
        <d v="2016-02-01T00:00:00"/>
        <d v="2016-03-01T00:00:00"/>
        <d v="2016-04-01T00:00:00"/>
        <d v="2016-05-01T00:00:00"/>
        <d v="2016-06-01T00:00:00"/>
        <d v="2016-07-01T00:00:00"/>
        <d v="2016-08-01T00:00:00"/>
        <d v="2016-09-01T00:00:00"/>
        <d v="2016-10-01T00:00:00"/>
        <d v="2016-11-01T00:00:00"/>
      </sharedItems>
    </cacheField>
    <cacheField name="МісяцьНазва" numFmtId="0">
      <sharedItems/>
    </cacheField>
    <cacheField name="Регіон" numFmtId="0">
      <sharedItems count="4">
        <s v="Захід"/>
        <s v="Схід"/>
        <s v="Південь"/>
        <s v="Центр"/>
      </sharedItems>
    </cacheField>
    <cacheField name="Менеджер" numFmtId="0">
      <sharedItems count="12">
        <s v="Кобур Анатолій"/>
        <s v="Безкровний Вадим"/>
        <s v="Єлькін Віктор"/>
        <s v="Кравченко Ілля"/>
        <s v="Мельникова Єлизавета"/>
        <s v="Білоусов Михайло"/>
        <s v="Вдовицька Олена"/>
        <s v="Лєсков Станіслав"/>
        <s v="Гудошин Остап"/>
        <s v="Рокитів Семен"/>
        <s v="Черняєв Антон"/>
        <s v="Маличенко Володимир"/>
      </sharedItems>
    </cacheField>
    <cacheField name="МенеджерПрізвище" numFmtId="0">
      <sharedItems/>
    </cacheField>
    <cacheField name="МенеджерІм'я" numFmtId="0">
      <sharedItems/>
    </cacheField>
    <cacheField name="ТипКлиієнту" numFmtId="0">
      <sharedItems count="6">
        <s v="Аптека"/>
        <s v="Змішаний"/>
        <s v="Опт"/>
        <s v="Парфумерія"/>
        <s v="Ринок"/>
        <s v="Супермаркет"/>
      </sharedItems>
      <fieldGroup par="24"/>
    </cacheField>
    <cacheField name="Продажі, шт" numFmtId="4">
      <sharedItems containsSemiMixedTypes="0" containsString="0" containsNumber="1" containsInteger="1" minValue="-477" maxValue="66528"/>
    </cacheField>
    <cacheField name="Собівартість, грн" numFmtId="4">
      <sharedItems containsSemiMixedTypes="0" containsString="0" containsNumber="1" minValue="-6043.9599999999991" maxValue="709665.9"/>
    </cacheField>
    <cacheField name="ФактПродажів, грн" numFmtId="4">
      <sharedItems containsSemiMixedTypes="0" containsString="0" containsNumber="1" minValue="-9906.0821000000014" maxValue="1048474.2257700011"/>
    </cacheField>
    <cacheField name="ПланПродажів, грн" numFmtId="4">
      <sharedItems containsSemiMixedTypes="0" containsString="0" containsNumber="1" containsInteger="1" minValue="0" maxValue="1094500"/>
    </cacheField>
    <cacheField name="ДебіторськаЗаборгованість" numFmtId="4">
      <sharedItems containsSemiMixedTypes="0" containsString="0" containsNumber="1" minValue="0" maxValue="899283.46"/>
    </cacheField>
    <cacheField name="Оклад" numFmtId="4">
      <sharedItems containsSemiMixedTypes="0" containsString="0" containsNumber="1" minValue="-92.314962670466457" maxValue="5408.4410376827354"/>
    </cacheField>
    <cacheField name="Бонус_за_виконання_плану2222" numFmtId="4">
      <sharedItems containsSemiMixedTypes="0" containsString="0" containsNumber="1" minValue="-41.152496750317653" maxValue="3989.4051483140365"/>
    </cacheField>
    <cacheField name="Бонус за низьку дебіторську заборгованість2" numFmtId="4">
      <sharedItems containsSemiMixedTypes="0" containsString="0" containsNumber="1" minValue="-32.921997400254114" maxValue="3159.8309584874441"/>
    </cacheField>
    <cacheField name="Зарплата" numFmtId="4">
      <sharedItems containsSemiMixedTypes="0" containsString="0" containsNumber="1" minValue="-128.94448981766197" maxValue="10633.54853286358"/>
    </cacheField>
    <cacheField name="Частка з/п у продажах" numFmtId="0" formula="Зарплата/'ФактПродажів, грн'" databaseField="0"/>
    <cacheField name="Дебіторка в днях" numFmtId="0" formula="ДебіторськаЗаборгованість/'ФактПродажів, грн'*30" databaseField="0"/>
    <cacheField name="Націнка" numFmtId="0" formula=" ('ФактПродажів, грн'-'Собівартість, грн')/'Собівартість, грн'" databaseField="0"/>
    <cacheField name="Середня ціна" numFmtId="0" formula="'ФактПродажів, грн'/'Продажі, шт'" databaseField="0"/>
    <cacheField name="Виконання плану" numFmtId="0" formula="'ФактПродажів, грн'/'ПланПродажів, грн'" databaseField="0"/>
    <cacheField name="ТипКлиієнту2" numFmtId="0" databaseField="0">
      <fieldGroup base="9">
        <discretePr count="6">
          <x v="1"/>
          <x v="1"/>
          <x v="1"/>
          <x v="0"/>
          <x v="1"/>
          <x v="0"/>
        </discretePr>
        <groupItems count="2">
          <s v="Групувати1"/>
          <s v="Групувати2"/>
        </groupItems>
      </fieldGroup>
    </cacheField>
  </cacheFields>
  <extLst>
    <ext xmlns:x14="http://schemas.microsoft.com/office/spreadsheetml/2009/9/main" uri="{725AE2AE-9491-48be-B2B4-4EB974FC3084}">
      <x14:pivotCacheDefinition pivotCacheId="1360021027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167">
  <r>
    <n v="2014"/>
    <n v="1"/>
    <s v="2014-01"/>
    <x v="0"/>
    <s v="Січ"/>
    <x v="0"/>
    <x v="0"/>
    <s v="Кобур"/>
    <s v="Анатолій"/>
    <x v="0"/>
    <n v="353"/>
    <n v="4016.8"/>
    <n v="6282.5399999999981"/>
    <n v="5800"/>
    <n v="6596.66"/>
    <n v="68.576270720224599"/>
    <n v="20.57288121606738"/>
    <n v="19.593220205778454"/>
    <n v="108.74237214207044"/>
  </r>
  <r>
    <n v="2014"/>
    <n v="1"/>
    <s v="2014-01"/>
    <x v="0"/>
    <s v="Січ"/>
    <x v="1"/>
    <x v="1"/>
    <s v="Безкровний"/>
    <s v="Вадим"/>
    <x v="0"/>
    <n v="385"/>
    <n v="5797.52"/>
    <n v="8837.5336800000005"/>
    <n v="8500"/>
    <n v="8722.11"/>
    <n v="75.511965106838417"/>
    <n v="0"/>
    <n v="15.102393021367682"/>
    <n v="90.614358128206106"/>
  </r>
  <r>
    <n v="2014"/>
    <n v="1"/>
    <s v="2014-01"/>
    <x v="0"/>
    <s v="Січ"/>
    <x v="0"/>
    <x v="0"/>
    <s v="Кобур"/>
    <s v="Анатолій"/>
    <x v="1"/>
    <n v="10209"/>
    <n v="113219.71"/>
    <n v="173545.14000000025"/>
    <n v="166000"/>
    <n v="163493.1"/>
    <n v="1894.3100247382902"/>
    <n v="568.29300742148712"/>
    <n v="541.23143563951146"/>
    <n v="3003.8344677992886"/>
  </r>
  <r>
    <n v="2014"/>
    <n v="2"/>
    <s v="2014-02"/>
    <x v="1"/>
    <s v="Лют"/>
    <x v="1"/>
    <x v="1"/>
    <s v="Безкровний"/>
    <s v="Вадим"/>
    <x v="0"/>
    <n v="751"/>
    <n v="8452.2200000000012"/>
    <n v="12508.941900000002"/>
    <n v="11300"/>
    <n v="11465.95"/>
    <n v="81.18571216535463"/>
    <n v="0"/>
    <n v="32.474284866141851"/>
    <n v="113.65999703149649"/>
  </r>
  <r>
    <n v="2014"/>
    <n v="1"/>
    <s v="2014-01"/>
    <x v="0"/>
    <s v="Січ"/>
    <x v="1"/>
    <x v="2"/>
    <s v="Єлькін"/>
    <s v="Віктор"/>
    <x v="2"/>
    <n v="1769"/>
    <n v="17894.8"/>
    <n v="25130.28559000001"/>
    <n v="22900"/>
    <n v="10177.77"/>
    <n v="737.86286394248634"/>
    <n v="0"/>
    <n v="129.44962525306778"/>
    <n v="867.31248919555412"/>
  </r>
  <r>
    <n v="2014"/>
    <n v="3"/>
    <s v="2014-03"/>
    <x v="2"/>
    <s v="Бер"/>
    <x v="1"/>
    <x v="1"/>
    <s v="Безкровний"/>
    <s v="Вадим"/>
    <x v="0"/>
    <n v="1036"/>
    <n v="12490.280000000002"/>
    <n v="18408.058640000003"/>
    <n v="19200"/>
    <n v="17387.05"/>
    <n v="70.569724256109126"/>
    <n v="21.170917276832736"/>
    <n v="28.227889702443651"/>
    <n v="119.96853123538551"/>
  </r>
  <r>
    <n v="2014"/>
    <n v="1"/>
    <s v="2014-01"/>
    <x v="0"/>
    <s v="Січ"/>
    <x v="0"/>
    <x v="0"/>
    <s v="Кобур"/>
    <s v="Анатолій"/>
    <x v="2"/>
    <n v="538"/>
    <n v="6857.43"/>
    <n v="10176.06"/>
    <n v="11000"/>
    <n v="2829.68"/>
    <n v="111.07549580667197"/>
    <n v="33.32264874200159"/>
    <n v="31.735855944763419"/>
    <n v="176.13400049343696"/>
  </r>
  <r>
    <n v="2014"/>
    <n v="4"/>
    <s v="2014-04"/>
    <x v="3"/>
    <s v="Кві"/>
    <x v="1"/>
    <x v="1"/>
    <s v="Безкровний"/>
    <s v="Вадим"/>
    <x v="0"/>
    <n v="1011"/>
    <n v="12388.449999999999"/>
    <n v="18331.84158"/>
    <n v="17000"/>
    <n v="16763.2"/>
    <n v="66.273568348272605"/>
    <n v="33.136784174136302"/>
    <n v="26.509427339309042"/>
    <n v="125.91977986171796"/>
  </r>
  <r>
    <n v="2014"/>
    <n v="1"/>
    <s v="2014-01"/>
    <x v="0"/>
    <s v="Січ"/>
    <x v="1"/>
    <x v="2"/>
    <s v="Єлькін"/>
    <s v="Віктор"/>
    <x v="3"/>
    <n v="7346"/>
    <n v="87287.48"/>
    <n v="126656.63320400022"/>
    <n v="134300"/>
    <n v="126342.21"/>
    <n v="3718.8286531214299"/>
    <n v="0"/>
    <n v="652.42607949498768"/>
    <n v="4371.2547326164176"/>
  </r>
  <r>
    <n v="2014"/>
    <n v="5"/>
    <s v="2014-05"/>
    <x v="4"/>
    <s v="Тра"/>
    <x v="1"/>
    <x v="1"/>
    <s v="Безкровний"/>
    <s v="Вадим"/>
    <x v="0"/>
    <n v="1015"/>
    <n v="11856.779999999999"/>
    <n v="17596.390850000003"/>
    <n v="17800"/>
    <n v="16043.14"/>
    <n v="73.683960348110858"/>
    <n v="36.841980174055429"/>
    <n v="29.473584139244348"/>
    <n v="139.99952466141062"/>
  </r>
  <r>
    <n v="2014"/>
    <n v="1"/>
    <s v="2014-01"/>
    <x v="0"/>
    <s v="Січ"/>
    <x v="0"/>
    <x v="0"/>
    <s v="Кобур"/>
    <s v="Анатолій"/>
    <x v="3"/>
    <n v="2"/>
    <n v="16.14"/>
    <n v="25.1"/>
    <n v="0"/>
    <n v="37.65"/>
    <n v="0.27397587521569905"/>
    <n v="8.2192762564709712E-2"/>
    <n v="7.8278821490199726E-2"/>
    <n v="0.43444745927060846"/>
  </r>
  <r>
    <n v="2014"/>
    <n v="6"/>
    <s v="2014-06"/>
    <x v="5"/>
    <s v="Чер"/>
    <x v="1"/>
    <x v="1"/>
    <s v="Безкровний"/>
    <s v="Вадим"/>
    <x v="0"/>
    <n v="1809"/>
    <n v="22538.34"/>
    <n v="34424.357719999985"/>
    <n v="32900"/>
    <n v="28992.01"/>
    <n v="143.86986012882761"/>
    <n v="71.934930064413805"/>
    <n v="57.54794405153104"/>
    <n v="273.35273424477248"/>
  </r>
  <r>
    <n v="2014"/>
    <n v="1"/>
    <s v="2014-01"/>
    <x v="0"/>
    <s v="Січ"/>
    <x v="1"/>
    <x v="2"/>
    <s v="Єлькін"/>
    <s v="Віктор"/>
    <x v="4"/>
    <n v="2159"/>
    <n v="22305.399999999998"/>
    <n v="27057.63138000001"/>
    <n v="25700"/>
    <n v="11839.56"/>
    <n v="794.45262609715087"/>
    <n v="0"/>
    <n v="139.37765370125453"/>
    <n v="933.8302797984054"/>
  </r>
  <r>
    <n v="2014"/>
    <n v="7"/>
    <s v="2014-07"/>
    <x v="6"/>
    <s v="Лип"/>
    <x v="1"/>
    <x v="1"/>
    <s v="Безкровний"/>
    <s v="Вадим"/>
    <x v="0"/>
    <n v="1361"/>
    <n v="15884.830000000002"/>
    <n v="22699.257539999995"/>
    <n v="24000"/>
    <n v="19958.98"/>
    <n v="87.117171042283999"/>
    <n v="0"/>
    <n v="34.846868416913601"/>
    <n v="121.96403945919761"/>
  </r>
  <r>
    <n v="2014"/>
    <n v="1"/>
    <s v="2014-01"/>
    <x v="0"/>
    <s v="Січ"/>
    <x v="0"/>
    <x v="0"/>
    <s v="Кобур"/>
    <s v="Анатолій"/>
    <x v="4"/>
    <n v="4329"/>
    <n v="45251.95"/>
    <n v="69397.420000000202"/>
    <n v="71300"/>
    <n v="38931.94"/>
    <n v="757.49876024747061"/>
    <n v="227.24962807424117"/>
    <n v="216.42821721356304"/>
    <n v="1201.1766055352748"/>
  </r>
  <r>
    <n v="2014"/>
    <n v="8"/>
    <s v="2014-08"/>
    <x v="7"/>
    <s v="Сер"/>
    <x v="1"/>
    <x v="1"/>
    <s v="Безкровний"/>
    <s v="Вадим"/>
    <x v="0"/>
    <n v="1409"/>
    <n v="17502.940000000002"/>
    <n v="25632.399250000009"/>
    <n v="27400"/>
    <n v="20658.810000000001"/>
    <n v="92.014864376563253"/>
    <n v="27.604459312968977"/>
    <n v="36.805945750625305"/>
    <n v="156.42526944015754"/>
  </r>
  <r>
    <n v="2014"/>
    <n v="1"/>
    <s v="2014-01"/>
    <x v="0"/>
    <s v="Січ"/>
    <x v="1"/>
    <x v="2"/>
    <s v="Єлькін"/>
    <s v="Віктор"/>
    <x v="1"/>
    <n v="829"/>
    <n v="8816.14"/>
    <n v="12508.52534"/>
    <n v="13200"/>
    <n v="0"/>
    <n v="367.26905860322768"/>
    <n v="0"/>
    <n v="64.433168176004855"/>
    <n v="431.70222677923255"/>
  </r>
  <r>
    <n v="2014"/>
    <n v="9"/>
    <s v="2014-09"/>
    <x v="8"/>
    <s v="Вер"/>
    <x v="1"/>
    <x v="1"/>
    <s v="Безкровний"/>
    <s v="Вадим"/>
    <x v="0"/>
    <n v="1164"/>
    <n v="13568.300000000001"/>
    <n v="20035.66599999999"/>
    <n v="21500"/>
    <n v="15828.24"/>
    <n v="92.464849486959338"/>
    <n v="0"/>
    <n v="36.985939794783732"/>
    <n v="129.45078928174308"/>
  </r>
  <r>
    <n v="2014"/>
    <n v="1"/>
    <s v="2014-01"/>
    <x v="0"/>
    <s v="Січ"/>
    <x v="0"/>
    <x v="0"/>
    <s v="Кобур"/>
    <s v="Анатолій"/>
    <x v="5"/>
    <n v="3737"/>
    <n v="40514.459999999992"/>
    <n v="61222.410000000033"/>
    <n v="63500"/>
    <n v="83841.45"/>
    <n v="668.26547261212647"/>
    <n v="200.47964178363796"/>
    <n v="190.93299217489326"/>
    <n v="1059.6781065706577"/>
  </r>
  <r>
    <n v="2014"/>
    <n v="10"/>
    <s v="2014-10"/>
    <x v="9"/>
    <s v="Жов"/>
    <x v="1"/>
    <x v="1"/>
    <s v="Безкровний"/>
    <s v="Вадим"/>
    <x v="0"/>
    <n v="1778"/>
    <n v="21277.370000000003"/>
    <n v="31072.257639999996"/>
    <n v="32700"/>
    <n v="26278.37"/>
    <n v="160.72873952745303"/>
    <n v="0"/>
    <n v="64.291495810981218"/>
    <n v="225.02023533843425"/>
  </r>
  <r>
    <n v="2014"/>
    <n v="1"/>
    <s v="2014-01"/>
    <x v="0"/>
    <s v="Січ"/>
    <x v="1"/>
    <x v="2"/>
    <s v="Єлькін"/>
    <s v="Віктор"/>
    <x v="5"/>
    <n v="185"/>
    <n v="1874.0500000000002"/>
    <n v="2778.7"/>
    <n v="2700"/>
    <n v="3376.12"/>
    <n v="81.58679823570543"/>
    <n v="0"/>
    <n v="14.313473374685165"/>
    <n v="95.90027161039059"/>
  </r>
  <r>
    <n v="2014"/>
    <n v="11"/>
    <s v="2014-11"/>
    <x v="10"/>
    <s v="Лис"/>
    <x v="1"/>
    <x v="1"/>
    <s v="Безкровний"/>
    <s v="Вадим"/>
    <x v="0"/>
    <n v="1086"/>
    <n v="13415.800000000001"/>
    <n v="18818.94945"/>
    <n v="19300"/>
    <n v="15772.46"/>
    <n v="97.92963603009764"/>
    <n v="29.378890809029294"/>
    <n v="39.171854412039053"/>
    <n v="166.48038125116597"/>
  </r>
  <r>
    <n v="2014"/>
    <n v="1"/>
    <s v="2014-01"/>
    <x v="0"/>
    <s v="Січ"/>
    <x v="0"/>
    <x v="3"/>
    <s v="Кравченко"/>
    <s v="Ілля"/>
    <x v="0"/>
    <n v="249"/>
    <n v="3121.4199999999996"/>
    <n v="4891.26"/>
    <n v="5100"/>
    <n v="5184.33"/>
    <n v="40.303771780549397"/>
    <n v="12.091131534164818"/>
    <n v="20.151885890274698"/>
    <n v="72.546789204988912"/>
  </r>
  <r>
    <n v="2014"/>
    <n v="12"/>
    <s v="2014-12"/>
    <x v="11"/>
    <s v="Гру"/>
    <x v="1"/>
    <x v="1"/>
    <s v="Безкровний"/>
    <s v="Вадим"/>
    <x v="0"/>
    <n v="2044"/>
    <n v="23637.42"/>
    <n v="34667.707099999963"/>
    <n v="32100"/>
    <n v="31608.59"/>
    <n v="149.09085771703386"/>
    <n v="0"/>
    <n v="29.818171543406773"/>
    <n v="178.90902926044063"/>
  </r>
  <r>
    <n v="2014"/>
    <n v="1"/>
    <s v="2014-01"/>
    <x v="0"/>
    <s v="Січ"/>
    <x v="0"/>
    <x v="3"/>
    <s v="Кравченко"/>
    <s v="Ілля"/>
    <x v="1"/>
    <n v="11339"/>
    <n v="129606.02000000006"/>
    <n v="201427.49000000025"/>
    <n v="192800"/>
    <n v="170693.34"/>
    <n v="1659.7538440583623"/>
    <n v="497.92615321750873"/>
    <n v="829.87692202918117"/>
    <n v="2987.5569193050519"/>
  </r>
  <r>
    <n v="2015"/>
    <n v="1"/>
    <s v="2015-01"/>
    <x v="12"/>
    <s v="Січ"/>
    <x v="1"/>
    <x v="1"/>
    <s v="Безкровний"/>
    <s v="Вадим"/>
    <x v="0"/>
    <n v="525"/>
    <n v="6628.7099999999982"/>
    <n v="10202.233110000001"/>
    <n v="10900"/>
    <n v="5946.15"/>
    <n v="78.482852955475252"/>
    <n v="23.54485588664258"/>
    <n v="42.808828884804683"/>
    <n v="144.83653772692253"/>
  </r>
  <r>
    <n v="2014"/>
    <n v="2"/>
    <s v="2014-02"/>
    <x v="1"/>
    <s v="Лют"/>
    <x v="1"/>
    <x v="2"/>
    <s v="Єлькін"/>
    <s v="Віктор"/>
    <x v="2"/>
    <n v="1662"/>
    <n v="17018.72"/>
    <n v="23959.427310000003"/>
    <n v="25100"/>
    <n v="9250.73"/>
    <n v="372.69706470288293"/>
    <n v="0"/>
    <n v="65.385449947874193"/>
    <n v="438.0825146507571"/>
  </r>
  <r>
    <n v="2015"/>
    <n v="2"/>
    <s v="2015-02"/>
    <x v="13"/>
    <s v="Лют"/>
    <x v="1"/>
    <x v="1"/>
    <s v="Безкровний"/>
    <s v="Вадим"/>
    <x v="0"/>
    <n v="1075"/>
    <n v="12588.830000000002"/>
    <n v="19548.107500000006"/>
    <n v="19600"/>
    <n v="15768.42"/>
    <n v="117.91626940244539"/>
    <n v="0"/>
    <n v="32.158982564303287"/>
    <n v="150.07525196674868"/>
  </r>
  <r>
    <n v="2014"/>
    <n v="1"/>
    <s v="2014-01"/>
    <x v="0"/>
    <s v="Січ"/>
    <x v="0"/>
    <x v="3"/>
    <s v="Кравченко"/>
    <s v="Ілля"/>
    <x v="2"/>
    <n v="2241"/>
    <n v="22708.710000000003"/>
    <n v="33999.409999999996"/>
    <n v="35500"/>
    <n v="4589.92"/>
    <n v="280.15367437292815"/>
    <n v="84.046102311878457"/>
    <n v="140.07683718646408"/>
    <n v="504.27661387127068"/>
  </r>
  <r>
    <n v="2015"/>
    <n v="3"/>
    <s v="2015-03"/>
    <x v="14"/>
    <s v="Бер"/>
    <x v="1"/>
    <x v="1"/>
    <s v="Безкровний"/>
    <s v="Вадим"/>
    <x v="0"/>
    <n v="1583"/>
    <n v="18558.670000000002"/>
    <n v="29064.999110000004"/>
    <n v="28300"/>
    <n v="22611.14"/>
    <n v="117.39689815609744"/>
    <n v="35.219069446829231"/>
    <n v="32.017335860753846"/>
    <n v="184.63330346368053"/>
  </r>
  <r>
    <n v="2014"/>
    <n v="2"/>
    <s v="2014-02"/>
    <x v="1"/>
    <s v="Лют"/>
    <x v="1"/>
    <x v="2"/>
    <s v="Єлькін"/>
    <s v="Віктор"/>
    <x v="3"/>
    <n v="12673"/>
    <n v="159148.23000000001"/>
    <n v="232616.16659999971"/>
    <n v="241400"/>
    <n v="225504.03"/>
    <n v="3618.4238200915775"/>
    <n v="0"/>
    <n v="634.81119650729431"/>
    <n v="4253.2350165988719"/>
  </r>
  <r>
    <n v="2015"/>
    <n v="4"/>
    <s v="2015-04"/>
    <x v="15"/>
    <s v="Кві"/>
    <x v="1"/>
    <x v="1"/>
    <s v="Безкровний"/>
    <s v="Вадим"/>
    <x v="0"/>
    <n v="1782"/>
    <n v="19688.689999999995"/>
    <n v="30457.891089999997"/>
    <n v="31800"/>
    <n v="20010.13"/>
    <n v="169.17889049918847"/>
    <n v="50.753667149756545"/>
    <n v="46.139697408869587"/>
    <n v="266.07225505781463"/>
  </r>
  <r>
    <n v="2014"/>
    <n v="1"/>
    <s v="2014-01"/>
    <x v="0"/>
    <s v="Січ"/>
    <x v="0"/>
    <x v="3"/>
    <s v="Кравченко"/>
    <s v="Ілля"/>
    <x v="3"/>
    <n v="393"/>
    <n v="4122.34"/>
    <n v="6435.6500000000005"/>
    <n v="6700"/>
    <n v="4512.4399999999996"/>
    <n v="53.029478878549241"/>
    <n v="15.908843663564772"/>
    <n v="26.514739439274621"/>
    <n v="95.453061981388629"/>
  </r>
  <r>
    <n v="2015"/>
    <n v="5"/>
    <s v="2015-05"/>
    <x v="16"/>
    <s v="Тра"/>
    <x v="1"/>
    <x v="1"/>
    <s v="Безкровний"/>
    <s v="Вадим"/>
    <x v="0"/>
    <n v="1637"/>
    <n v="17012.419999999998"/>
    <n v="25703.490750000012"/>
    <n v="24100"/>
    <n v="19472.509999999998"/>
    <n v="89.597115561207531"/>
    <n v="0"/>
    <n v="24.435576971238419"/>
    <n v="114.03269253244595"/>
  </r>
  <r>
    <n v="2014"/>
    <n v="2"/>
    <s v="2014-02"/>
    <x v="1"/>
    <s v="Лют"/>
    <x v="1"/>
    <x v="2"/>
    <s v="Єлькін"/>
    <s v="Віктор"/>
    <x v="4"/>
    <n v="4422"/>
    <n v="45101.279999999992"/>
    <n v="65726.726350000114"/>
    <n v="68900"/>
    <n v="33108.44"/>
    <n v="1022.4016486800856"/>
    <n v="0"/>
    <n v="179.36871029475185"/>
    <n v="1201.7703589748376"/>
  </r>
  <r>
    <n v="2015"/>
    <n v="6"/>
    <s v="2015-06"/>
    <x v="17"/>
    <s v="Чер"/>
    <x v="1"/>
    <x v="1"/>
    <s v="Безкровний"/>
    <s v="Вадим"/>
    <x v="0"/>
    <n v="1001"/>
    <n v="11023.320000000002"/>
    <n v="16843.791219999999"/>
    <n v="17100"/>
    <n v="12142.12"/>
    <n v="112.64415913498719"/>
    <n v="0"/>
    <n v="30.721134309541963"/>
    <n v="143.36529344452916"/>
  </r>
  <r>
    <n v="2014"/>
    <n v="1"/>
    <s v="2014-01"/>
    <x v="0"/>
    <s v="Січ"/>
    <x v="0"/>
    <x v="3"/>
    <s v="Кравченко"/>
    <s v="Ілля"/>
    <x v="4"/>
    <n v="8653"/>
    <n v="93026.590000000011"/>
    <n v="142806.51000000013"/>
    <n v="135500"/>
    <n v="24784.53"/>
    <n v="1176.719493099273"/>
    <n v="353.0158479297819"/>
    <n v="588.3597465496365"/>
    <n v="2118.0950875786912"/>
  </r>
  <r>
    <n v="2015"/>
    <n v="7"/>
    <s v="2015-07"/>
    <x v="18"/>
    <s v="Лип"/>
    <x v="1"/>
    <x v="1"/>
    <s v="Безкровний"/>
    <s v="Вадим"/>
    <x v="0"/>
    <n v="10078"/>
    <n v="103915.29000000001"/>
    <n v="158528.924560001"/>
    <n v="169000"/>
    <n v="101905.94"/>
    <n v="536.19942722248766"/>
    <n v="0"/>
    <n v="146.23620742431481"/>
    <n v="682.43563464680244"/>
  </r>
  <r>
    <n v="2014"/>
    <n v="2"/>
    <s v="2014-02"/>
    <x v="1"/>
    <s v="Лют"/>
    <x v="1"/>
    <x v="2"/>
    <s v="Єлькін"/>
    <s v="Віктор"/>
    <x v="1"/>
    <n v="1601"/>
    <n v="16992.920000000002"/>
    <n v="24267.842649999991"/>
    <n v="22800"/>
    <n v="0"/>
    <n v="377.49457052136978"/>
    <n v="0"/>
    <n v="66.227117635328028"/>
    <n v="443.72168815669784"/>
  </r>
  <r>
    <n v="2015"/>
    <n v="8"/>
    <s v="2015-08"/>
    <x v="19"/>
    <s v="Сер"/>
    <x v="1"/>
    <x v="1"/>
    <s v="Безкровний"/>
    <s v="Вадим"/>
    <x v="0"/>
    <n v="1398"/>
    <n v="15507.580000000002"/>
    <n v="23466.224410000003"/>
    <n v="24700"/>
    <n v="14490.65"/>
    <n v="181.0102617429923"/>
    <n v="0"/>
    <n v="49.366435020816077"/>
    <n v="230.37669676380838"/>
  </r>
  <r>
    <n v="2014"/>
    <n v="1"/>
    <s v="2014-01"/>
    <x v="0"/>
    <s v="Січ"/>
    <x v="0"/>
    <x v="3"/>
    <s v="Кравченко"/>
    <s v="Ілля"/>
    <x v="5"/>
    <n v="5995"/>
    <n v="63341.299999999996"/>
    <n v="95879.109999999957"/>
    <n v="100900"/>
    <n v="114479.79"/>
    <n v="790.0397378103371"/>
    <n v="237.01192134310116"/>
    <n v="395.01986890516855"/>
    <n v="1422.0715280586069"/>
  </r>
  <r>
    <n v="2015"/>
    <n v="9"/>
    <s v="2015-09"/>
    <x v="20"/>
    <s v="Вер"/>
    <x v="1"/>
    <x v="1"/>
    <s v="Безкровний"/>
    <s v="Вадим"/>
    <x v="0"/>
    <n v="6272"/>
    <n v="64681.180000000008"/>
    <n v="98458.699489999504"/>
    <n v="92800"/>
    <n v="56997.98"/>
    <n v="581.55257500266987"/>
    <n v="0"/>
    <n v="158.60524772800088"/>
    <n v="740.15782273067077"/>
  </r>
  <r>
    <n v="2014"/>
    <n v="2"/>
    <s v="2014-02"/>
    <x v="1"/>
    <s v="Лют"/>
    <x v="1"/>
    <x v="2"/>
    <s v="Єлькін"/>
    <s v="Віктор"/>
    <x v="5"/>
    <n v="1139"/>
    <n v="13020.740000000002"/>
    <n v="19863.46"/>
    <n v="18500"/>
    <n v="24594.28"/>
    <n v="308.98289600408339"/>
    <n v="0"/>
    <n v="54.207525614751475"/>
    <n v="363.19042161883488"/>
  </r>
  <r>
    <n v="2015"/>
    <n v="10"/>
    <s v="2015-10"/>
    <x v="21"/>
    <s v="Жов"/>
    <x v="1"/>
    <x v="1"/>
    <s v="Безкровний"/>
    <s v="Вадим"/>
    <x v="0"/>
    <n v="4687"/>
    <n v="49618.77"/>
    <n v="75828.007609999913"/>
    <n v="80100"/>
    <n v="46972.58"/>
    <n v="321.27969422337827"/>
    <n v="96.383908267013467"/>
    <n v="87.621734788194061"/>
    <n v="505.28533727858576"/>
  </r>
  <r>
    <n v="2014"/>
    <n v="1"/>
    <s v="2014-01"/>
    <x v="0"/>
    <s v="Січ"/>
    <x v="0"/>
    <x v="4"/>
    <s v="Мельникова"/>
    <s v="Єлизавета"/>
    <x v="0"/>
    <n v="176"/>
    <n v="1677.6100000000001"/>
    <n v="2700.94992"/>
    <n v="2700"/>
    <n v="1975.09"/>
    <n v="20.191488349813792"/>
    <n v="0"/>
    <n v="13.460992233209195"/>
    <n v="33.652480583022985"/>
  </r>
  <r>
    <n v="2015"/>
    <n v="11"/>
    <s v="2015-11"/>
    <x v="22"/>
    <s v="Лис"/>
    <x v="1"/>
    <x v="1"/>
    <s v="Безкровний"/>
    <s v="Вадим"/>
    <x v="0"/>
    <n v="-477"/>
    <n v="-5763.77"/>
    <n v="-9406.9837499999994"/>
    <n v="0"/>
    <n v="0"/>
    <n v="-65.448479018774606"/>
    <n v="-32.724239509387303"/>
    <n v="-17.84958518693853"/>
    <n v="-116.02230371510043"/>
  </r>
  <r>
    <n v="2014"/>
    <n v="1"/>
    <s v="2014-01"/>
    <x v="0"/>
    <s v="Січ"/>
    <x v="0"/>
    <x v="4"/>
    <s v="Мельникова"/>
    <s v="Єлизавета"/>
    <x v="1"/>
    <n v="14736"/>
    <n v="157173.05000000008"/>
    <n v="247489.56455999994"/>
    <n v="252000"/>
    <n v="156393.06"/>
    <n v="1850.1574659013772"/>
    <n v="0"/>
    <n v="1233.4383106009182"/>
    <n v="3083.5957765022954"/>
  </r>
  <r>
    <n v="2015"/>
    <n v="12"/>
    <s v="2015-12"/>
    <x v="23"/>
    <s v="Гру"/>
    <x v="1"/>
    <x v="1"/>
    <s v="Безкровний"/>
    <s v="Вадим"/>
    <x v="0"/>
    <n v="13304"/>
    <n v="137728.56000000003"/>
    <n v="210047.31618999998"/>
    <n v="224500"/>
    <n v="148294.78"/>
    <n v="929.82469763743211"/>
    <n v="464.91234881871605"/>
    <n v="253.58855390111788"/>
    <n v="1648.325600357266"/>
  </r>
  <r>
    <n v="2014"/>
    <n v="3"/>
    <s v="2014-03"/>
    <x v="2"/>
    <s v="Бер"/>
    <x v="1"/>
    <x v="2"/>
    <s v="Єлькін"/>
    <s v="Віктор"/>
    <x v="2"/>
    <n v="2495"/>
    <n v="25421.759999999995"/>
    <n v="35881.232959999994"/>
    <n v="38700"/>
    <n v="14047.5"/>
    <n v="209.09296467392267"/>
    <n v="104.54648233696133"/>
    <n v="0"/>
    <n v="313.639447010884"/>
  </r>
  <r>
    <n v="2016"/>
    <n v="1"/>
    <s v="2016-01"/>
    <x v="24"/>
    <s v="Січ"/>
    <x v="1"/>
    <x v="1"/>
    <s v="Безкровний"/>
    <s v="Вадим"/>
    <x v="0"/>
    <n v="1881"/>
    <n v="14055.149999999996"/>
    <n v="20730.616619999997"/>
    <n v="21900"/>
    <n v="8043.69"/>
    <n v="225.93908684700725"/>
    <n v="0"/>
    <n v="75.313028949002415"/>
    <n v="301.25211579600966"/>
  </r>
  <r>
    <n v="2014"/>
    <n v="1"/>
    <s v="2014-01"/>
    <x v="0"/>
    <s v="Січ"/>
    <x v="0"/>
    <x v="4"/>
    <s v="Мельникова"/>
    <s v="Єлизавета"/>
    <x v="2"/>
    <n v="3228"/>
    <n v="33442.660000000003"/>
    <n v="49027.15148"/>
    <n v="50300"/>
    <n v="11332.6"/>
    <n v="366.51222246022837"/>
    <n v="0"/>
    <n v="244.3414816401523"/>
    <n v="610.8537041003807"/>
  </r>
  <r>
    <n v="2016"/>
    <n v="2"/>
    <s v="2016-02"/>
    <x v="25"/>
    <s v="Лют"/>
    <x v="1"/>
    <x v="1"/>
    <s v="Безкровний"/>
    <s v="Вадим"/>
    <x v="0"/>
    <n v="267"/>
    <n v="1143.2800000000002"/>
    <n v="1082.5748800000013"/>
    <n v="1700"/>
    <n v="848.75"/>
    <n v="9.741165881520244"/>
    <n v="8.7670492933682187"/>
    <n v="0"/>
    <n v="18.508215174888463"/>
  </r>
  <r>
    <n v="2014"/>
    <n v="3"/>
    <s v="2014-03"/>
    <x v="2"/>
    <s v="Бер"/>
    <x v="1"/>
    <x v="2"/>
    <s v="Єлькін"/>
    <s v="Віктор"/>
    <x v="3"/>
    <n v="43356"/>
    <n v="559850.44000000006"/>
    <n v="810182.91301000013"/>
    <n v="759000"/>
    <n v="880530.2"/>
    <n v="4721.2298250248232"/>
    <n v="2360.6149125124116"/>
    <n v="0"/>
    <n v="7081.8447375372343"/>
  </r>
  <r>
    <n v="2016"/>
    <n v="3"/>
    <s v="2016-03"/>
    <x v="26"/>
    <s v="Бер"/>
    <x v="1"/>
    <x v="1"/>
    <s v="Безкровний"/>
    <s v="Вадим"/>
    <x v="0"/>
    <n v="4123"/>
    <n v="42369.840000000011"/>
    <n v="64725.758360000007"/>
    <n v="67000"/>
    <n v="29793.58"/>
    <n v="271.06610178295563"/>
    <n v="0"/>
    <n v="0"/>
    <n v="271.06610178295563"/>
  </r>
  <r>
    <n v="2014"/>
    <n v="1"/>
    <s v="2014-01"/>
    <x v="0"/>
    <s v="Січ"/>
    <x v="0"/>
    <x v="4"/>
    <s v="Мельникова"/>
    <s v="Єлизавета"/>
    <x v="3"/>
    <n v="393"/>
    <n v="4137.04"/>
    <n v="6553.7265499999994"/>
    <n v="6200"/>
    <n v="5011.5"/>
    <n v="48.993686370234641"/>
    <n v="0"/>
    <n v="32.662457580156428"/>
    <n v="81.656143950391069"/>
  </r>
  <r>
    <n v="2016"/>
    <n v="4"/>
    <s v="2016-04"/>
    <x v="27"/>
    <s v="Кві"/>
    <x v="1"/>
    <x v="1"/>
    <s v="Безкровний"/>
    <s v="Вадим"/>
    <x v="0"/>
    <n v="2377"/>
    <n v="27274.67"/>
    <n v="40598.108310000003"/>
    <n v="40300"/>
    <n v="13118.22"/>
    <n v="251.20870864202575"/>
    <n v="0"/>
    <n v="83.736236214008585"/>
    <n v="334.94494485603434"/>
  </r>
  <r>
    <n v="2014"/>
    <n v="3"/>
    <s v="2014-03"/>
    <x v="2"/>
    <s v="Бер"/>
    <x v="1"/>
    <x v="2"/>
    <s v="Єлькін"/>
    <s v="Віктор"/>
    <x v="4"/>
    <n v="4189"/>
    <n v="45120.089999999989"/>
    <n v="67379.018730000185"/>
    <n v="68100"/>
    <n v="35085.86"/>
    <n v="392.64199195108995"/>
    <n v="196.32099597554497"/>
    <n v="0"/>
    <n v="588.96298792663492"/>
  </r>
  <r>
    <n v="2016"/>
    <n v="5"/>
    <s v="2016-05"/>
    <x v="28"/>
    <s v="Тра"/>
    <x v="1"/>
    <x v="1"/>
    <s v="Безкровний"/>
    <s v="Вадим"/>
    <x v="0"/>
    <n v="483"/>
    <n v="4781.2100000000009"/>
    <n v="7252.9167800000005"/>
    <n v="6700"/>
    <n v="2878.47"/>
    <n v="45.594093059470318"/>
    <n v="22.797046529735159"/>
    <n v="15.198031019823439"/>
    <n v="83.589170609028912"/>
  </r>
  <r>
    <n v="2014"/>
    <n v="1"/>
    <s v="2014-01"/>
    <x v="0"/>
    <s v="Січ"/>
    <x v="0"/>
    <x v="4"/>
    <s v="Мельникова"/>
    <s v="Єлизавета"/>
    <x v="4"/>
    <n v="2307"/>
    <n v="26780.77"/>
    <n v="41595.056250000009"/>
    <n v="42800"/>
    <n v="14221.2"/>
    <n v="310.9521163138503"/>
    <n v="0"/>
    <n v="207.30141087590019"/>
    <n v="518.25352718975046"/>
  </r>
  <r>
    <n v="2016"/>
    <n v="6"/>
    <s v="2016-06"/>
    <x v="29"/>
    <s v="Чер"/>
    <x v="1"/>
    <x v="1"/>
    <s v="Безкровний"/>
    <s v="Вадим"/>
    <x v="0"/>
    <n v="3683"/>
    <n v="43642.57"/>
    <n v="64676.608109999994"/>
    <n v="66400"/>
    <n v="20889.82"/>
    <n v="332.31467742722521"/>
    <n v="166.1573387136126"/>
    <n v="221.54311828481681"/>
    <n v="720.01513442565465"/>
  </r>
  <r>
    <n v="2014"/>
    <n v="3"/>
    <s v="2014-03"/>
    <x v="2"/>
    <s v="Бер"/>
    <x v="1"/>
    <x v="2"/>
    <s v="Єлькін"/>
    <s v="Віктор"/>
    <x v="1"/>
    <n v="2094"/>
    <n v="22467.53"/>
    <n v="33268.560679999973"/>
    <n v="33100"/>
    <n v="0"/>
    <n v="193.86797523848207"/>
    <n v="96.933987619241037"/>
    <n v="0"/>
    <n v="290.80196285772308"/>
  </r>
  <r>
    <n v="2016"/>
    <n v="7"/>
    <s v="2016-07"/>
    <x v="30"/>
    <s v="Лип"/>
    <x v="1"/>
    <x v="1"/>
    <s v="Безкровний"/>
    <s v="Вадим"/>
    <x v="0"/>
    <n v="3080"/>
    <n v="34716.519999999997"/>
    <n v="53311.08324"/>
    <n v="52000"/>
    <n v="13825.95"/>
    <n v="345.07288961797843"/>
    <n v="258.80466721348381"/>
    <n v="206.01366544356921"/>
    <n v="809.8912222750314"/>
  </r>
  <r>
    <n v="2014"/>
    <n v="1"/>
    <s v="2014-01"/>
    <x v="0"/>
    <s v="Січ"/>
    <x v="0"/>
    <x v="4"/>
    <s v="Мельникова"/>
    <s v="Єлизавета"/>
    <x v="5"/>
    <n v="3448"/>
    <n v="34999.230000000003"/>
    <n v="53933.822899999999"/>
    <n v="51300"/>
    <n v="44998.26"/>
    <n v="403.19302060449547"/>
    <n v="0"/>
    <n v="268.79534706966365"/>
    <n v="671.98836767415912"/>
  </r>
  <r>
    <n v="2016"/>
    <n v="8"/>
    <s v="2016-08"/>
    <x v="31"/>
    <s v="Сер"/>
    <x v="1"/>
    <x v="1"/>
    <s v="Безкровний"/>
    <s v="Вадим"/>
    <x v="0"/>
    <n v="2278"/>
    <n v="25809.66"/>
    <n v="39445.274870000001"/>
    <n v="40200"/>
    <n v="6349.6"/>
    <n v="194.08944606907144"/>
    <n v="58.226833820721431"/>
    <n v="115.87429616063967"/>
    <n v="368.19057605043253"/>
  </r>
  <r>
    <n v="2014"/>
    <n v="3"/>
    <s v="2014-03"/>
    <x v="2"/>
    <s v="Бер"/>
    <x v="1"/>
    <x v="2"/>
    <s v="Єлькін"/>
    <s v="Віктор"/>
    <x v="5"/>
    <n v="1711"/>
    <n v="20898.21"/>
    <n v="31432.270000000008"/>
    <n v="34300"/>
    <n v="38883.629999999997"/>
    <n v="183.16724311168156"/>
    <n v="91.583621555840779"/>
    <n v="0"/>
    <n v="274.75086466752236"/>
  </r>
  <r>
    <n v="2016"/>
    <n v="9"/>
    <s v="2016-09"/>
    <x v="32"/>
    <s v="Вер"/>
    <x v="1"/>
    <x v="1"/>
    <s v="Безкровний"/>
    <s v="Вадим"/>
    <x v="0"/>
    <n v="2348"/>
    <n v="28094.67"/>
    <n v="42986.450040000003"/>
    <n v="46900"/>
    <n v="7486.92"/>
    <n v="271.79047031198093"/>
    <n v="0"/>
    <n v="162.26296735043638"/>
    <n v="434.05343766241731"/>
  </r>
  <r>
    <n v="2014"/>
    <n v="4"/>
    <s v="2014-04"/>
    <x v="3"/>
    <s v="Кві"/>
    <x v="1"/>
    <x v="2"/>
    <s v="Єлькін"/>
    <s v="Віктор"/>
    <x v="2"/>
    <n v="4062"/>
    <n v="44973.689999999995"/>
    <n v="62546.801910000002"/>
    <n v="58900"/>
    <n v="23642.69"/>
    <n v="479.33159655716213"/>
    <n v="239.66579827858106"/>
    <n v="84.093262553888096"/>
    <n v="803.09065738963125"/>
  </r>
  <r>
    <n v="2016"/>
    <n v="10"/>
    <s v="2016-10"/>
    <x v="33"/>
    <s v="Жов"/>
    <x v="1"/>
    <x v="1"/>
    <s v="Безкровний"/>
    <s v="Вадим"/>
    <x v="0"/>
    <n v="1851"/>
    <n v="22267.72"/>
    <n v="34171.09966"/>
    <n v="35900"/>
    <n v="7739.09"/>
    <n v="158.84118399878295"/>
    <n v="47.652355199634883"/>
    <n v="94.830557611213692"/>
    <n v="301.32409680963156"/>
  </r>
  <r>
    <n v="2014"/>
    <n v="4"/>
    <s v="2014-04"/>
    <x v="3"/>
    <s v="Кві"/>
    <x v="1"/>
    <x v="2"/>
    <s v="Єлькін"/>
    <s v="Віктор"/>
    <x v="3"/>
    <n v="30559"/>
    <n v="382813.44000000006"/>
    <n v="565665.26131000044"/>
    <n v="552100"/>
    <n v="596014.07999999996"/>
    <n v="4335.0135345176886"/>
    <n v="2167.5067672588443"/>
    <n v="760.52869026626115"/>
    <n v="7263.0489920427935"/>
  </r>
  <r>
    <n v="2016"/>
    <n v="11"/>
    <s v="2016-11"/>
    <x v="34"/>
    <s v="Лис"/>
    <x v="1"/>
    <x v="1"/>
    <s v="Безкровний"/>
    <s v="Вадим"/>
    <x v="0"/>
    <n v="2645"/>
    <n v="32834.44"/>
    <n v="47186.458250000003"/>
    <n v="43400"/>
    <n v="10647.23"/>
    <n v="306.98879353056446"/>
    <n v="0"/>
    <n v="183.27689166003847"/>
    <n v="490.26568519060294"/>
  </r>
  <r>
    <n v="2014"/>
    <n v="4"/>
    <s v="2014-04"/>
    <x v="3"/>
    <s v="Кві"/>
    <x v="1"/>
    <x v="2"/>
    <s v="Єлькін"/>
    <s v="Віктор"/>
    <x v="4"/>
    <n v="4929"/>
    <n v="51526.179999999993"/>
    <n v="77087.712880000006"/>
    <n v="73600"/>
    <n v="34306.730000000003"/>
    <n v="590.76683957206194"/>
    <n v="295.38341978603097"/>
    <n v="103.64330518808106"/>
    <n v="989.79356454617391"/>
  </r>
  <r>
    <n v="2014"/>
    <n v="4"/>
    <s v="2014-04"/>
    <x v="3"/>
    <s v="Кві"/>
    <x v="1"/>
    <x v="2"/>
    <s v="Єлькін"/>
    <s v="Віктор"/>
    <x v="1"/>
    <n v="1830"/>
    <n v="19671.68"/>
    <n v="28710.674159999999"/>
    <n v="27400"/>
    <n v="0"/>
    <n v="220.02617021326867"/>
    <n v="110.01308510663434"/>
    <n v="38.601082493555907"/>
    <n v="368.64033781345893"/>
  </r>
  <r>
    <n v="2014"/>
    <n v="2"/>
    <s v="2014-02"/>
    <x v="1"/>
    <s v="Лют"/>
    <x v="1"/>
    <x v="1"/>
    <s v="Безкровний"/>
    <s v="Вадим"/>
    <x v="2"/>
    <n v="-31"/>
    <n v="-945.88999999999987"/>
    <n v="-1274.09166"/>
    <n v="0"/>
    <n v="0"/>
    <n v="-8.2691277653978759"/>
    <n v="0"/>
    <n v="-3.3076511061591507"/>
    <n v="-11.576778871557027"/>
  </r>
  <r>
    <n v="2014"/>
    <n v="1"/>
    <s v="2014-01"/>
    <x v="0"/>
    <s v="Січ"/>
    <x v="2"/>
    <x v="5"/>
    <s v="Білоусов"/>
    <s v="Михайло"/>
    <x v="0"/>
    <n v="12"/>
    <n v="121.56"/>
    <n v="190.16664"/>
    <n v="100"/>
    <n v="128.36000000000001"/>
    <n v="1.3115968826028606"/>
    <n v="0"/>
    <n v="0.32789922065071514"/>
    <n v="1.6394961032535758"/>
  </r>
  <r>
    <n v="2014"/>
    <n v="3"/>
    <s v="2014-03"/>
    <x v="2"/>
    <s v="Бер"/>
    <x v="1"/>
    <x v="1"/>
    <s v="Безкровний"/>
    <s v="Вадим"/>
    <x v="2"/>
    <n v="11553"/>
    <n v="124453.06999999999"/>
    <n v="184814.58316000001"/>
    <n v="176600"/>
    <n v="64168.87"/>
    <n v="708.51111609175894"/>
    <n v="212.55333482752769"/>
    <n v="283.40444643670355"/>
    <n v="1204.4688973559901"/>
  </r>
  <r>
    <n v="2014"/>
    <n v="4"/>
    <s v="2014-04"/>
    <x v="3"/>
    <s v="Кві"/>
    <x v="1"/>
    <x v="2"/>
    <s v="Єлькін"/>
    <s v="Віктор"/>
    <x v="5"/>
    <n v="579"/>
    <n v="6614.21"/>
    <n v="9768.5400000000009"/>
    <n v="9000"/>
    <n v="11234.18"/>
    <n v="74.86185913981771"/>
    <n v="37.430929569908855"/>
    <n v="13.13365949821363"/>
    <n v="125.4264482079402"/>
  </r>
  <r>
    <n v="2014"/>
    <n v="4"/>
    <s v="2014-04"/>
    <x v="3"/>
    <s v="Кві"/>
    <x v="1"/>
    <x v="1"/>
    <s v="Безкровний"/>
    <s v="Вадим"/>
    <x v="2"/>
    <n v="17824"/>
    <n v="191039.91"/>
    <n v="279693.86651000008"/>
    <n v="267200"/>
    <n v="93804.55"/>
    <n v="1011.1537620402632"/>
    <n v="505.57688102013162"/>
    <n v="404.46150481610533"/>
    <n v="1921.1921478765003"/>
  </r>
  <r>
    <n v="2014"/>
    <n v="1"/>
    <s v="2014-01"/>
    <x v="0"/>
    <s v="Січ"/>
    <x v="2"/>
    <x v="5"/>
    <s v="Білоусов"/>
    <s v="Михайло"/>
    <x v="1"/>
    <n v="4254"/>
    <n v="48510.790000000008"/>
    <n v="76471.329020000121"/>
    <n v="74800"/>
    <n v="50873.94"/>
    <n v="527.42982024149876"/>
    <n v="0"/>
    <n v="131.85745506037469"/>
    <n v="659.28727530187348"/>
  </r>
  <r>
    <n v="2014"/>
    <n v="5"/>
    <s v="2014-05"/>
    <x v="4"/>
    <s v="Тра"/>
    <x v="1"/>
    <x v="1"/>
    <s v="Безкровний"/>
    <s v="Вадим"/>
    <x v="2"/>
    <n v="9318"/>
    <n v="99892.22"/>
    <n v="148314.29137999998"/>
    <n v="149900"/>
    <n v="49833.599999999999"/>
    <n v="621.05828736476815"/>
    <n v="310.52914368238407"/>
    <n v="248.42331494590729"/>
    <n v="1180.0107459930596"/>
  </r>
  <r>
    <n v="2014"/>
    <n v="1"/>
    <s v="2014-01"/>
    <x v="0"/>
    <s v="Січ"/>
    <x v="2"/>
    <x v="5"/>
    <s v="Білоусов"/>
    <s v="Михайло"/>
    <x v="2"/>
    <n v="2500"/>
    <n v="24590.7"/>
    <n v="36888.115909999993"/>
    <n v="38400"/>
    <n v="6013.38"/>
    <n v="254.42074294760098"/>
    <n v="0"/>
    <n v="63.605185736900246"/>
    <n v="318.02592868450125"/>
  </r>
  <r>
    <n v="2014"/>
    <n v="6"/>
    <s v="2014-06"/>
    <x v="5"/>
    <s v="Чер"/>
    <x v="1"/>
    <x v="1"/>
    <s v="Безкровний"/>
    <s v="Вадим"/>
    <x v="2"/>
    <n v="5594"/>
    <n v="59540.200000000004"/>
    <n v="88393.174759999994"/>
    <n v="85500"/>
    <n v="27578.67"/>
    <n v="369.42195966304928"/>
    <n v="184.71097983152464"/>
    <n v="147.76878386521972"/>
    <n v="701.90172335979366"/>
  </r>
  <r>
    <n v="2014"/>
    <n v="5"/>
    <s v="2014-05"/>
    <x v="4"/>
    <s v="Тра"/>
    <x v="1"/>
    <x v="2"/>
    <s v="Єлькін"/>
    <s v="Віктор"/>
    <x v="2"/>
    <n v="3302"/>
    <n v="34035.129999999997"/>
    <n v="47716.216920000006"/>
    <n v="47300"/>
    <n v="18036.73"/>
    <n v="429.72157307340603"/>
    <n v="214.86078653670302"/>
    <n v="75.389749662001066"/>
    <n v="719.97210927211017"/>
  </r>
  <r>
    <n v="2014"/>
    <n v="7"/>
    <s v="2014-07"/>
    <x v="6"/>
    <s v="Лип"/>
    <x v="1"/>
    <x v="1"/>
    <s v="Безкровний"/>
    <s v="Вадим"/>
    <x v="2"/>
    <n v="12944"/>
    <n v="146556.62"/>
    <n v="215186.42475000003"/>
    <n v="218600"/>
    <n v="69473.86"/>
    <n v="825.86104580244057"/>
    <n v="0"/>
    <n v="330.34441832097622"/>
    <n v="1156.2054641234167"/>
  </r>
  <r>
    <n v="2014"/>
    <n v="1"/>
    <s v="2014-01"/>
    <x v="0"/>
    <s v="Січ"/>
    <x v="2"/>
    <x v="5"/>
    <s v="Білоусов"/>
    <s v="Михайло"/>
    <x v="3"/>
    <n v="991"/>
    <n v="10906.630000000001"/>
    <n v="17135.382560000002"/>
    <n v="17900"/>
    <n v="14952.75"/>
    <n v="118.18431638642522"/>
    <n v="0"/>
    <n v="29.546079096606306"/>
    <n v="147.73039548303154"/>
  </r>
  <r>
    <n v="2014"/>
    <n v="8"/>
    <s v="2014-08"/>
    <x v="7"/>
    <s v="Сер"/>
    <x v="1"/>
    <x v="1"/>
    <s v="Безкровний"/>
    <s v="Вадим"/>
    <x v="2"/>
    <n v="13638"/>
    <n v="144173.80000000002"/>
    <n v="214630.14142000003"/>
    <n v="224600"/>
    <n v="64389.04"/>
    <n v="770.47658165998212"/>
    <n v="231.14297449799463"/>
    <n v="308.1906326639928"/>
    <n v="1309.8101888219694"/>
  </r>
  <r>
    <n v="2014"/>
    <n v="5"/>
    <s v="2014-05"/>
    <x v="4"/>
    <s v="Тра"/>
    <x v="1"/>
    <x v="2"/>
    <s v="Єлькін"/>
    <s v="Віктор"/>
    <x v="3"/>
    <n v="25655"/>
    <n v="323456.64999999997"/>
    <n v="465180.75384000008"/>
    <n v="440900"/>
    <n v="475855.43"/>
    <n v="4189.3137848447368"/>
    <n v="2094.6568924223684"/>
    <n v="734.96733067451532"/>
    <n v="7018.9380079416205"/>
  </r>
  <r>
    <n v="2014"/>
    <n v="9"/>
    <s v="2014-09"/>
    <x v="8"/>
    <s v="Вер"/>
    <x v="1"/>
    <x v="1"/>
    <s v="Безкровний"/>
    <s v="Вадим"/>
    <x v="2"/>
    <n v="16202"/>
    <n v="173492.5"/>
    <n v="255685.31615"/>
    <n v="241700"/>
    <n v="73637.37"/>
    <n v="1179.9909358558571"/>
    <n v="0"/>
    <n v="471.99637434234285"/>
    <n v="1651.9873101981998"/>
  </r>
  <r>
    <n v="2014"/>
    <n v="1"/>
    <s v="2014-01"/>
    <x v="0"/>
    <s v="Січ"/>
    <x v="2"/>
    <x v="5"/>
    <s v="Білоусов"/>
    <s v="Михайло"/>
    <x v="4"/>
    <n v="3169"/>
    <n v="35153.86"/>
    <n v="55394.92299000021"/>
    <n v="50300"/>
    <n v="3346.13"/>
    <n v="382.06390093293862"/>
    <n v="0"/>
    <n v="95.515975233234656"/>
    <n v="477.57987616617328"/>
  </r>
  <r>
    <n v="2014"/>
    <n v="10"/>
    <s v="2014-10"/>
    <x v="9"/>
    <s v="Жов"/>
    <x v="1"/>
    <x v="1"/>
    <s v="Безкровний"/>
    <s v="Вадим"/>
    <x v="2"/>
    <n v="5247"/>
    <n v="57265.540000000015"/>
    <n v="84221.249949999983"/>
    <n v="92200"/>
    <n v="25266.37"/>
    <n v="435.65470854180478"/>
    <n v="0"/>
    <n v="174.2618834167219"/>
    <n v="609.91659195852662"/>
  </r>
  <r>
    <n v="2014"/>
    <n v="5"/>
    <s v="2014-05"/>
    <x v="4"/>
    <s v="Тра"/>
    <x v="1"/>
    <x v="2"/>
    <s v="Єлькін"/>
    <s v="Віктор"/>
    <x v="4"/>
    <n v="5751"/>
    <n v="62474.000000000007"/>
    <n v="84263.722290000122"/>
    <n v="90900"/>
    <n v="37954.480000000003"/>
    <n v="758.86022892779397"/>
    <n v="379.43011446389698"/>
    <n v="133.13337349610421"/>
    <n v="1271.4237168877951"/>
  </r>
  <r>
    <n v="2014"/>
    <n v="11"/>
    <s v="2014-11"/>
    <x v="10"/>
    <s v="Лис"/>
    <x v="1"/>
    <x v="1"/>
    <s v="Безкровний"/>
    <s v="Вадим"/>
    <x v="2"/>
    <n v="11605"/>
    <n v="127062.19"/>
    <n v="186677.02466"/>
    <n v="171700"/>
    <n v="58243.23"/>
    <n v="971.42580294966262"/>
    <n v="291.42774088489881"/>
    <n v="388.57032117986506"/>
    <n v="1651.4238650144264"/>
  </r>
  <r>
    <n v="2014"/>
    <n v="1"/>
    <s v="2014-01"/>
    <x v="0"/>
    <s v="Січ"/>
    <x v="2"/>
    <x v="5"/>
    <s v="Білоусов"/>
    <s v="Михайло"/>
    <x v="5"/>
    <n v="21370"/>
    <n v="265935.13"/>
    <n v="393874.61775999976"/>
    <n v="425100"/>
    <n v="429707.27"/>
    <n v="2716.5896226089335"/>
    <n v="0"/>
    <n v="679.14740565223337"/>
    <n v="3395.7370282611669"/>
  </r>
  <r>
    <n v="2014"/>
    <n v="12"/>
    <s v="2014-12"/>
    <x v="11"/>
    <s v="Гру"/>
    <x v="1"/>
    <x v="1"/>
    <s v="Безкровний"/>
    <s v="Вадим"/>
    <x v="2"/>
    <n v="1583"/>
    <n v="19504.949999999997"/>
    <n v="28648.908220000001"/>
    <n v="31100"/>
    <n v="9626.0300000000007"/>
    <n v="123.20659935356342"/>
    <n v="0"/>
    <n v="24.641319870712685"/>
    <n v="147.8479192242761"/>
  </r>
  <r>
    <n v="2014"/>
    <n v="5"/>
    <s v="2014-05"/>
    <x v="4"/>
    <s v="Тра"/>
    <x v="1"/>
    <x v="2"/>
    <s v="Єлькін"/>
    <s v="Віктор"/>
    <x v="1"/>
    <n v="2074"/>
    <n v="23038.720000000001"/>
    <n v="30763.204149999892"/>
    <n v="31000"/>
    <n v="0"/>
    <n v="277.0465333050189"/>
    <n v="138.52326665250945"/>
    <n v="48.604654965792783"/>
    <n v="464.17445492332115"/>
  </r>
  <r>
    <n v="2015"/>
    <n v="1"/>
    <s v="2015-01"/>
    <x v="12"/>
    <s v="Січ"/>
    <x v="1"/>
    <x v="1"/>
    <s v="Безкровний"/>
    <s v="Вадим"/>
    <x v="2"/>
    <n v="107"/>
    <n v="1025.3800000000001"/>
    <n v="1513.0583300000001"/>
    <n v="1300"/>
    <n v="326.82"/>
    <n v="11.639523734274579"/>
    <n v="3.4918571202823738"/>
    <n v="6.3488311277861342"/>
    <n v="21.480211982343086"/>
  </r>
  <r>
    <n v="2014"/>
    <n v="1"/>
    <s v="2014-01"/>
    <x v="0"/>
    <s v="Січ"/>
    <x v="2"/>
    <x v="6"/>
    <s v="Вдовицька"/>
    <s v="Олена"/>
    <x v="1"/>
    <n v="4989"/>
    <n v="54944.460000000006"/>
    <n v="83252.360000000219"/>
    <n v="81100"/>
    <n v="57888.44"/>
    <n v="686.97788763105859"/>
    <n v="343.4889438155293"/>
    <n v="185.66969935974558"/>
    <n v="1216.1365308063337"/>
  </r>
  <r>
    <n v="2015"/>
    <n v="2"/>
    <s v="2015-02"/>
    <x v="13"/>
    <s v="Лют"/>
    <x v="1"/>
    <x v="1"/>
    <s v="Безкровний"/>
    <s v="Вадим"/>
    <x v="2"/>
    <n v="2223"/>
    <n v="24832.400000000001"/>
    <n v="39043.999860000004"/>
    <n v="38200"/>
    <n v="11713.2"/>
    <n v="235.5175715112473"/>
    <n v="0"/>
    <n v="64.232064957612891"/>
    <n v="299.74963646886022"/>
  </r>
  <r>
    <n v="2014"/>
    <n v="5"/>
    <s v="2014-05"/>
    <x v="4"/>
    <s v="Тра"/>
    <x v="1"/>
    <x v="2"/>
    <s v="Єлькін"/>
    <s v="Віктор"/>
    <x v="5"/>
    <n v="293"/>
    <n v="3386.8199999999997"/>
    <n v="5003.22"/>
    <n v="5200"/>
    <n v="5647.73"/>
    <n v="45.057879849044966"/>
    <n v="22.528939924522483"/>
    <n v="7.9048912015868362"/>
    <n v="75.491710975154277"/>
  </r>
  <r>
    <n v="2015"/>
    <n v="3"/>
    <s v="2015-03"/>
    <x v="14"/>
    <s v="Бер"/>
    <x v="1"/>
    <x v="1"/>
    <s v="Безкровний"/>
    <s v="Вадим"/>
    <x v="2"/>
    <n v="24985"/>
    <n v="260416.86000000004"/>
    <n v="334515.44134000002"/>
    <n v="333700"/>
    <n v="96340.45"/>
    <n v="1351.1466162447773"/>
    <n v="405.34398487343327"/>
    <n v="368.49453170312108"/>
    <n v="2124.9851328213317"/>
  </r>
  <r>
    <n v="2014"/>
    <n v="1"/>
    <s v="2014-01"/>
    <x v="0"/>
    <s v="Січ"/>
    <x v="2"/>
    <x v="6"/>
    <s v="Вдовицька"/>
    <s v="Олена"/>
    <x v="4"/>
    <n v="4091"/>
    <n v="47830.04"/>
    <n v="66534.819000000018"/>
    <n v="63400"/>
    <n v="10277.67"/>
    <n v="549.02887330202668"/>
    <n v="274.51443665101334"/>
    <n v="148.38618197352071"/>
    <n v="971.92949192656079"/>
  </r>
  <r>
    <n v="2015"/>
    <n v="4"/>
    <s v="2015-04"/>
    <x v="15"/>
    <s v="Кві"/>
    <x v="1"/>
    <x v="1"/>
    <s v="Безкровний"/>
    <s v="Вадим"/>
    <x v="2"/>
    <n v="1225"/>
    <n v="15191.37"/>
    <n v="23505.766579999989"/>
    <n v="22900"/>
    <n v="5641.38"/>
    <n v="130.56319292056745"/>
    <n v="39.168957876170232"/>
    <n v="35.608143523791128"/>
    <n v="205.34029432052881"/>
  </r>
  <r>
    <n v="2014"/>
    <n v="6"/>
    <s v="2014-06"/>
    <x v="5"/>
    <s v="Чер"/>
    <x v="1"/>
    <x v="2"/>
    <s v="Єлькін"/>
    <s v="Віктор"/>
    <x v="0"/>
    <n v="33"/>
    <n v="277.65000000000003"/>
    <n v="400.74"/>
    <n v="0"/>
    <n v="328.21"/>
    <n v="2.9916477214781252"/>
    <n v="0"/>
    <n v="0.52485047745230273"/>
    <n v="3.516498198930428"/>
  </r>
  <r>
    <n v="2015"/>
    <n v="5"/>
    <s v="2015-05"/>
    <x v="16"/>
    <s v="Тра"/>
    <x v="1"/>
    <x v="1"/>
    <s v="Безкровний"/>
    <s v="Вадим"/>
    <x v="2"/>
    <n v="4780"/>
    <n v="50507.3"/>
    <n v="79073.758159999998"/>
    <n v="78900"/>
    <n v="21824.36"/>
    <n v="275.63496011608828"/>
    <n v="0"/>
    <n v="75.173170940751348"/>
    <n v="350.80813105683961"/>
  </r>
  <r>
    <n v="2014"/>
    <n v="1"/>
    <s v="2014-01"/>
    <x v="0"/>
    <s v="Січ"/>
    <x v="2"/>
    <x v="6"/>
    <s v="Вдовицька"/>
    <s v="Олена"/>
    <x v="5"/>
    <n v="18218"/>
    <n v="212377.59000000003"/>
    <n v="298602.40899999999"/>
    <n v="283100"/>
    <n v="343018.12"/>
    <n v="2463.9932390669146"/>
    <n v="1231.9966195334573"/>
    <n v="665.94411866673374"/>
    <n v="4361.9339772671055"/>
  </r>
  <r>
    <n v="2015"/>
    <n v="6"/>
    <s v="2015-06"/>
    <x v="17"/>
    <s v="Чер"/>
    <x v="1"/>
    <x v="1"/>
    <s v="Безкровний"/>
    <s v="Вадим"/>
    <x v="2"/>
    <n v="719"/>
    <n v="10052.61"/>
    <n v="15300.36656"/>
    <n v="16100"/>
    <n v="4039.3"/>
    <n v="102.32238710972794"/>
    <n v="0"/>
    <n v="27.906105575380348"/>
    <n v="130.22849268510828"/>
  </r>
  <r>
    <n v="2014"/>
    <n v="6"/>
    <s v="2014-06"/>
    <x v="5"/>
    <s v="Чер"/>
    <x v="1"/>
    <x v="2"/>
    <s v="Єлькін"/>
    <s v="Віктор"/>
    <x v="2"/>
    <n v="2235"/>
    <n v="22242.770000000004"/>
    <n v="31406.646520000002"/>
    <n v="30200"/>
    <n v="11023.73"/>
    <n v="234.46030468839371"/>
    <n v="0"/>
    <n v="41.133386787437495"/>
    <n v="275.59369147583118"/>
  </r>
  <r>
    <n v="2015"/>
    <n v="7"/>
    <s v="2015-07"/>
    <x v="18"/>
    <s v="Лип"/>
    <x v="1"/>
    <x v="1"/>
    <s v="Безкровний"/>
    <s v="Вадим"/>
    <x v="2"/>
    <n v="2928"/>
    <n v="25517.16"/>
    <n v="38850.558140000001"/>
    <n v="38800"/>
    <n v="9232.99"/>
    <n v="131.40596947692953"/>
    <n v="0"/>
    <n v="35.837991675526233"/>
    <n v="167.24396115245577"/>
  </r>
  <r>
    <n v="2014"/>
    <n v="1"/>
    <s v="2014-01"/>
    <x v="0"/>
    <s v="Січ"/>
    <x v="2"/>
    <x v="7"/>
    <s v="Лєсков"/>
    <s v="Станіслав"/>
    <x v="0"/>
    <n v="4"/>
    <n v="40.520000000000003"/>
    <n v="60.067999999999998"/>
    <n v="0"/>
    <n v="56.76"/>
    <n v="0.59638627300848868"/>
    <n v="0"/>
    <n v="0.28399346333737557"/>
    <n v="0.88037973634586431"/>
  </r>
  <r>
    <n v="2015"/>
    <n v="8"/>
    <s v="2015-08"/>
    <x v="19"/>
    <s v="Сер"/>
    <x v="1"/>
    <x v="1"/>
    <s v="Безкровний"/>
    <s v="Вадим"/>
    <x v="2"/>
    <n v="2631"/>
    <n v="26467.48"/>
    <n v="39581.849979999999"/>
    <n v="39000"/>
    <n v="9024.66"/>
    <n v="305.3205705344933"/>
    <n v="0"/>
    <n v="83.269246509407267"/>
    <n v="388.58981704390055"/>
  </r>
  <r>
    <n v="2014"/>
    <n v="6"/>
    <s v="2014-06"/>
    <x v="5"/>
    <s v="Чер"/>
    <x v="1"/>
    <x v="2"/>
    <s v="Єлькін"/>
    <s v="Віктор"/>
    <x v="3"/>
    <n v="34079"/>
    <n v="414400.21999999991"/>
    <n v="610391.0997100001"/>
    <n v="646200"/>
    <n v="595801.69999999995"/>
    <n v="4556.7578546138366"/>
    <n v="0"/>
    <n v="799.43120256383099"/>
    <n v="5356.1890571776676"/>
  </r>
  <r>
    <n v="2015"/>
    <n v="9"/>
    <s v="2015-09"/>
    <x v="20"/>
    <s v="Вер"/>
    <x v="1"/>
    <x v="1"/>
    <s v="Безкровний"/>
    <s v="Вадим"/>
    <x v="2"/>
    <n v="1553"/>
    <n v="12735.05"/>
    <n v="19763.008360000003"/>
    <n v="20100"/>
    <n v="4268.8100000000004"/>
    <n v="116.73146670726304"/>
    <n v="0"/>
    <n v="31.835854556526286"/>
    <n v="148.56732126378932"/>
  </r>
  <r>
    <n v="2015"/>
    <n v="10"/>
    <s v="2015-10"/>
    <x v="21"/>
    <s v="Жов"/>
    <x v="1"/>
    <x v="1"/>
    <s v="Безкровний"/>
    <s v="Вадим"/>
    <x v="2"/>
    <n v="390"/>
    <n v="5759.61"/>
    <n v="8770.9333700000007"/>
    <n v="8700"/>
    <n v="1963.94"/>
    <n v="37.162031286123458"/>
    <n v="11.148609385837039"/>
    <n v="10.135099441670036"/>
    <n v="58.445740113630535"/>
  </r>
  <r>
    <n v="2014"/>
    <n v="6"/>
    <s v="2014-06"/>
    <x v="5"/>
    <s v="Чер"/>
    <x v="1"/>
    <x v="2"/>
    <s v="Єлькін"/>
    <s v="Віктор"/>
    <x v="4"/>
    <n v="5461"/>
    <n v="57228.160000000003"/>
    <n v="71982.793739999935"/>
    <n v="65400"/>
    <n v="31653.99"/>
    <n v="537.37376073738756"/>
    <n v="0"/>
    <n v="94.276098374980265"/>
    <n v="631.64985911236784"/>
  </r>
  <r>
    <n v="2015"/>
    <n v="11"/>
    <s v="2015-11"/>
    <x v="22"/>
    <s v="Лис"/>
    <x v="1"/>
    <x v="1"/>
    <s v="Безкровний"/>
    <s v="Вадим"/>
    <x v="2"/>
    <n v="258"/>
    <n v="3619.04"/>
    <n v="5362.2166099999995"/>
    <n v="4900"/>
    <n v="1286.93"/>
    <n v="37.307274108314438"/>
    <n v="18.653637054157219"/>
    <n v="10.174711120449391"/>
    <n v="66.135622282921048"/>
  </r>
  <r>
    <n v="2014"/>
    <n v="1"/>
    <s v="2014-01"/>
    <x v="0"/>
    <s v="Січ"/>
    <x v="2"/>
    <x v="7"/>
    <s v="Лєсков"/>
    <s v="Станіслав"/>
    <x v="2"/>
    <n v="2603"/>
    <n v="26280.190000000002"/>
    <n v="39420.191999999995"/>
    <n v="40700"/>
    <n v="1051.43"/>
    <n v="391.38412113203435"/>
    <n v="0"/>
    <n v="186.37339101525444"/>
    <n v="577.75751214728882"/>
  </r>
  <r>
    <n v="2015"/>
    <n v="12"/>
    <s v="2015-12"/>
    <x v="23"/>
    <s v="Гру"/>
    <x v="1"/>
    <x v="1"/>
    <s v="Безкровний"/>
    <s v="Вадим"/>
    <x v="2"/>
    <n v="546"/>
    <n v="9275.61"/>
    <n v="14183.72494"/>
    <n v="13100"/>
    <n v="3744.5"/>
    <n v="62.787651815452634"/>
    <n v="31.393825907726317"/>
    <n v="17.123905040577991"/>
    <n v="111.30538276375694"/>
  </r>
  <r>
    <n v="2014"/>
    <n v="6"/>
    <s v="2014-06"/>
    <x v="5"/>
    <s v="Чер"/>
    <x v="1"/>
    <x v="2"/>
    <s v="Єлькін"/>
    <s v="Віктор"/>
    <x v="1"/>
    <n v="2012"/>
    <n v="21308.260000000002"/>
    <n v="31963.643290000015"/>
    <n v="30800"/>
    <n v="0"/>
    <n v="238.6184574004794"/>
    <n v="0"/>
    <n v="41.862887263242001"/>
    <n v="280.48134466372142"/>
  </r>
  <r>
    <n v="2016"/>
    <n v="1"/>
    <s v="2016-01"/>
    <x v="24"/>
    <s v="Січ"/>
    <x v="1"/>
    <x v="1"/>
    <s v="Безкровний"/>
    <s v="Вадим"/>
    <x v="2"/>
    <n v="449"/>
    <n v="3657.4999999999995"/>
    <n v="5511.23333"/>
    <n v="5500"/>
    <n v="793.62"/>
    <n v="60.065894266727852"/>
    <n v="0"/>
    <n v="20.021964755575951"/>
    <n v="80.087859022303803"/>
  </r>
  <r>
    <n v="2014"/>
    <n v="1"/>
    <s v="2014-01"/>
    <x v="0"/>
    <s v="Січ"/>
    <x v="2"/>
    <x v="7"/>
    <s v="Лєсков"/>
    <s v="Станіслав"/>
    <x v="3"/>
    <n v="1534"/>
    <n v="17574.830000000005"/>
    <n v="25678.882999999994"/>
    <n v="24100"/>
    <n v="23041.45"/>
    <n v="254.95327507809546"/>
    <n v="0"/>
    <n v="121.40632146575973"/>
    <n v="376.35959654385522"/>
  </r>
  <r>
    <n v="2016"/>
    <n v="2"/>
    <s v="2016-02"/>
    <x v="25"/>
    <s v="Лют"/>
    <x v="1"/>
    <x v="1"/>
    <s v="Безкровний"/>
    <s v="Вадим"/>
    <x v="2"/>
    <n v="168"/>
    <n v="2748.8399999999997"/>
    <n v="4117.0750399999997"/>
    <n v="4100"/>
    <n v="642.26"/>
    <n v="37.046038710326016"/>
    <n v="33.341434839293413"/>
    <n v="0"/>
    <n v="70.387473549619429"/>
  </r>
  <r>
    <n v="2014"/>
    <n v="6"/>
    <s v="2014-06"/>
    <x v="5"/>
    <s v="Чер"/>
    <x v="1"/>
    <x v="2"/>
    <s v="Єлькін"/>
    <s v="Віктор"/>
    <x v="5"/>
    <n v="1067"/>
    <n v="11630.099999999997"/>
    <n v="17386.820000000003"/>
    <n v="16900"/>
    <n v="18825.55"/>
    <n v="129.79797483842469"/>
    <n v="0"/>
    <n v="22.771574533056963"/>
    <n v="152.56954937148166"/>
  </r>
  <r>
    <n v="2016"/>
    <n v="3"/>
    <s v="2016-03"/>
    <x v="26"/>
    <s v="Бер"/>
    <x v="1"/>
    <x v="1"/>
    <s v="Безкровний"/>
    <s v="Вадим"/>
    <x v="2"/>
    <n v="5082"/>
    <n v="52495.6"/>
    <n v="80122.675019999995"/>
    <n v="73400"/>
    <n v="13344.77"/>
    <n v="335.54711033738732"/>
    <n v="0"/>
    <n v="0"/>
    <n v="335.54711033738732"/>
  </r>
  <r>
    <n v="2016"/>
    <n v="4"/>
    <s v="2016-04"/>
    <x v="27"/>
    <s v="Кві"/>
    <x v="1"/>
    <x v="1"/>
    <s v="Безкровний"/>
    <s v="Вадим"/>
    <x v="2"/>
    <n v="177"/>
    <n v="1789.0900000000001"/>
    <n v="2655.2500200000004"/>
    <n v="2600"/>
    <n v="318.63"/>
    <n v="16.429877066011333"/>
    <n v="0"/>
    <n v="5.4766256886704445"/>
    <n v="21.906502754681778"/>
  </r>
  <r>
    <n v="2016"/>
    <n v="5"/>
    <s v="2016-05"/>
    <x v="28"/>
    <s v="Тра"/>
    <x v="1"/>
    <x v="1"/>
    <s v="Безкровний"/>
    <s v="Вадим"/>
    <x v="2"/>
    <n v="368"/>
    <n v="3470.4500000000003"/>
    <n v="5202.0416500000001"/>
    <n v="5100"/>
    <n v="749.09"/>
    <n v="32.701653456630524"/>
    <n v="16.350826728315262"/>
    <n v="10.900551152210175"/>
    <n v="59.953031337155963"/>
  </r>
  <r>
    <n v="2014"/>
    <n v="7"/>
    <s v="2014-07"/>
    <x v="6"/>
    <s v="Лип"/>
    <x v="1"/>
    <x v="2"/>
    <s v="Єлькін"/>
    <s v="Віктор"/>
    <x v="2"/>
    <n v="1507"/>
    <n v="16154.099999999999"/>
    <n v="22119.908160000003"/>
    <n v="23300"/>
    <n v="8062.71"/>
    <n v="199.83899450720179"/>
    <n v="179.85509505648162"/>
    <n v="35.059472720561722"/>
    <n v="414.75356228424511"/>
  </r>
  <r>
    <n v="2016"/>
    <n v="6"/>
    <s v="2016-06"/>
    <x v="29"/>
    <s v="Чер"/>
    <x v="1"/>
    <x v="1"/>
    <s v="Безкровний"/>
    <s v="Вадим"/>
    <x v="2"/>
    <n v="5310"/>
    <n v="59118.01"/>
    <n v="77685.791719999994"/>
    <n v="75400"/>
    <n v="9253.92"/>
    <n v="399.15712296172239"/>
    <n v="199.5785614808612"/>
    <n v="266.10474864114832"/>
    <n v="864.8404330837318"/>
  </r>
  <r>
    <n v="2016"/>
    <n v="7"/>
    <s v="2016-07"/>
    <x v="30"/>
    <s v="Лип"/>
    <x v="1"/>
    <x v="1"/>
    <s v="Безкровний"/>
    <s v="Вадим"/>
    <x v="2"/>
    <n v="60"/>
    <n v="519.33999999999992"/>
    <n v="793.26668999999993"/>
    <n v="700"/>
    <n v="76.150000000000006"/>
    <n v="5.1346701721229007"/>
    <n v="3.8510026290921751"/>
    <n v="3.0654747296256124"/>
    <n v="12.051147530840687"/>
  </r>
  <r>
    <n v="2014"/>
    <n v="7"/>
    <s v="2014-07"/>
    <x v="6"/>
    <s v="Лип"/>
    <x v="1"/>
    <x v="2"/>
    <s v="Єлькін"/>
    <s v="Віктор"/>
    <x v="3"/>
    <n v="27395"/>
    <n v="331025.58"/>
    <n v="490646.51444000058"/>
    <n v="450300"/>
    <n v="491428.17"/>
    <n v="4432.6723870155965"/>
    <n v="3989.4051483140365"/>
    <n v="777.66182228343803"/>
    <n v="9199.7393576130726"/>
  </r>
  <r>
    <n v="2016"/>
    <n v="8"/>
    <s v="2016-08"/>
    <x v="31"/>
    <s v="Сер"/>
    <x v="1"/>
    <x v="1"/>
    <s v="Безкровний"/>
    <s v="Вадим"/>
    <x v="2"/>
    <n v="7631"/>
    <n v="86614.35"/>
    <n v="132188.25826"/>
    <n v="144900"/>
    <n v="7925.95"/>
    <n v="650.42887664173998"/>
    <n v="195.12866299252201"/>
    <n v="388.31574724879999"/>
    <n v="1233.8732868830621"/>
  </r>
  <r>
    <n v="2016"/>
    <n v="9"/>
    <s v="2016-09"/>
    <x v="32"/>
    <s v="Вер"/>
    <x v="1"/>
    <x v="1"/>
    <s v="Безкровний"/>
    <s v="Вадим"/>
    <x v="2"/>
    <n v="80"/>
    <n v="955.05000000000007"/>
    <n v="1463.8333299999999"/>
    <n v="1300"/>
    <n v="90.84"/>
    <n v="9.2553804477652353"/>
    <n v="0"/>
    <n v="5.5256002673225284"/>
    <n v="14.780980715087765"/>
  </r>
  <r>
    <n v="2014"/>
    <n v="7"/>
    <s v="2014-07"/>
    <x v="6"/>
    <s v="Лип"/>
    <x v="1"/>
    <x v="2"/>
    <s v="Єлькін"/>
    <s v="Віктор"/>
    <x v="4"/>
    <n v="4836"/>
    <n v="51542.930000000015"/>
    <n v="78047.925389999975"/>
    <n v="73900"/>
    <n v="34666.089999999997"/>
    <n v="705.11228258692279"/>
    <n v="634.60105432823048"/>
    <n v="123.70390922577592"/>
    <n v="1463.4172461409294"/>
  </r>
  <r>
    <n v="2016"/>
    <n v="10"/>
    <s v="2016-10"/>
    <x v="33"/>
    <s v="Жов"/>
    <x v="1"/>
    <x v="1"/>
    <s v="Безкровний"/>
    <s v="Вадим"/>
    <x v="2"/>
    <n v="3550"/>
    <n v="45300.499999999993"/>
    <n v="69225.916599999997"/>
    <n v="75500"/>
    <n v="5814.98"/>
    <n v="321.79024572090702"/>
    <n v="96.537073716272118"/>
    <n v="192.11357953486987"/>
    <n v="610.44089897204901"/>
  </r>
  <r>
    <n v="2016"/>
    <n v="11"/>
    <s v="2016-11"/>
    <x v="34"/>
    <s v="Лис"/>
    <x v="1"/>
    <x v="1"/>
    <s v="Безкровний"/>
    <s v="Вадим"/>
    <x v="2"/>
    <n v="3834"/>
    <n v="51312.57"/>
    <n v="74375.583210000012"/>
    <n v="80000"/>
    <n v="6247.55"/>
    <n v="483.87760820701158"/>
    <n v="0"/>
    <n v="288.88215415343973"/>
    <n v="772.7597623604513"/>
  </r>
  <r>
    <n v="2014"/>
    <n v="7"/>
    <s v="2014-07"/>
    <x v="6"/>
    <s v="Лип"/>
    <x v="1"/>
    <x v="2"/>
    <s v="Єлькін"/>
    <s v="Віктор"/>
    <x v="1"/>
    <n v="1457"/>
    <n v="15402.939999999999"/>
    <n v="23821.316760000002"/>
    <n v="23100"/>
    <n v="0"/>
    <n v="215.21011546351528"/>
    <n v="193.68910391716375"/>
    <n v="37.756160607634257"/>
    <n v="446.65537998831326"/>
  </r>
  <r>
    <n v="2014"/>
    <n v="1"/>
    <s v="2014-01"/>
    <x v="0"/>
    <s v="Січ"/>
    <x v="1"/>
    <x v="1"/>
    <s v="Безкровний"/>
    <s v="Вадим"/>
    <x v="4"/>
    <n v="3830"/>
    <n v="42259.630000000005"/>
    <n v="63153.259900000106"/>
    <n v="59200"/>
    <n v="5834.68"/>
    <n v="539.61058940506416"/>
    <n v="0"/>
    <n v="107.92211788101282"/>
    <n v="647.53270728607697"/>
  </r>
  <r>
    <n v="2014"/>
    <n v="2"/>
    <s v="2014-02"/>
    <x v="1"/>
    <s v="Лют"/>
    <x v="1"/>
    <x v="1"/>
    <s v="Безкровний"/>
    <s v="Вадим"/>
    <x v="4"/>
    <n v="8388"/>
    <n v="88479.19"/>
    <n v="131017.7347199998"/>
    <n v="131300"/>
    <n v="10343.09"/>
    <n v="850.33316043579134"/>
    <n v="0"/>
    <n v="340.13326417431654"/>
    <n v="1190.4664246101079"/>
  </r>
  <r>
    <n v="2014"/>
    <n v="7"/>
    <s v="2014-07"/>
    <x v="6"/>
    <s v="Лип"/>
    <x v="1"/>
    <x v="2"/>
    <s v="Єлькін"/>
    <s v="Віктор"/>
    <x v="5"/>
    <n v="998"/>
    <n v="11117.68"/>
    <n v="16289.629999999997"/>
    <n v="15500"/>
    <n v="17877.97"/>
    <n v="147.1662204267646"/>
    <n v="132.44959838408812"/>
    <n v="25.818635162590279"/>
    <n v="305.434453973443"/>
  </r>
  <r>
    <n v="2014"/>
    <n v="3"/>
    <s v="2014-03"/>
    <x v="2"/>
    <s v="Бер"/>
    <x v="1"/>
    <x v="1"/>
    <s v="Безкровний"/>
    <s v="Вадим"/>
    <x v="4"/>
    <n v="12622"/>
    <n v="140539.22999999998"/>
    <n v="208436.57101999971"/>
    <n v="212800"/>
    <n v="32382.71"/>
    <n v="799.06912670342751"/>
    <n v="239.72073801102823"/>
    <n v="319.62765068137099"/>
    <n v="1358.4175153958267"/>
  </r>
  <r>
    <n v="2014"/>
    <n v="4"/>
    <s v="2014-04"/>
    <x v="3"/>
    <s v="Кві"/>
    <x v="1"/>
    <x v="1"/>
    <s v="Безкровний"/>
    <s v="Вадим"/>
    <x v="4"/>
    <n v="13950"/>
    <n v="146343.88"/>
    <n v="217043.81626999928"/>
    <n v="204700"/>
    <n v="21369.919999999998"/>
    <n v="784.66029336806628"/>
    <n v="392.33014668403314"/>
    <n v="313.86411734722657"/>
    <n v="1490.854557399326"/>
  </r>
  <r>
    <n v="2014"/>
    <n v="8"/>
    <s v="2014-08"/>
    <x v="7"/>
    <s v="Сер"/>
    <x v="1"/>
    <x v="2"/>
    <s v="Єлькін"/>
    <s v="Віктор"/>
    <x v="0"/>
    <n v="18"/>
    <n v="151.78"/>
    <n v="216.98000000000002"/>
    <n v="0"/>
    <n v="170.87"/>
    <n v="1.8174019799156496"/>
    <n v="0"/>
    <n v="0.31884245261678068"/>
    <n v="2.1362444325324303"/>
  </r>
  <r>
    <n v="2014"/>
    <n v="5"/>
    <s v="2014-05"/>
    <x v="4"/>
    <s v="Тра"/>
    <x v="1"/>
    <x v="1"/>
    <s v="Безкровний"/>
    <s v="Вадим"/>
    <x v="4"/>
    <n v="13186"/>
    <n v="134910.43"/>
    <n v="202061.44700000051"/>
    <n v="194000"/>
    <n v="43601.440000000002"/>
    <n v="846.12167208311007"/>
    <n v="423.06083604155504"/>
    <n v="338.44866883324408"/>
    <n v="1607.6311769579092"/>
  </r>
  <r>
    <n v="2014"/>
    <n v="6"/>
    <s v="2014-06"/>
    <x v="5"/>
    <s v="Чер"/>
    <x v="1"/>
    <x v="1"/>
    <s v="Безкровний"/>
    <s v="Вадим"/>
    <x v="4"/>
    <n v="14033"/>
    <n v="151380.68"/>
    <n v="224868.61250000037"/>
    <n v="213700"/>
    <n v="61916.56"/>
    <n v="939.79431921086268"/>
    <n v="469.89715960543134"/>
    <n v="375.91772768434504"/>
    <n v="1785.6092065006389"/>
  </r>
  <r>
    <n v="2014"/>
    <n v="8"/>
    <s v="2014-08"/>
    <x v="7"/>
    <s v="Сер"/>
    <x v="1"/>
    <x v="2"/>
    <s v="Єлькін"/>
    <s v="Віктор"/>
    <x v="2"/>
    <n v="4043"/>
    <n v="43802.96"/>
    <n v="61503.517209999998"/>
    <n v="67400"/>
    <n v="20757.439999999999"/>
    <n v="515.14708244644771"/>
    <n v="0"/>
    <n v="90.376681130955745"/>
    <n v="605.52376357740343"/>
  </r>
  <r>
    <n v="2014"/>
    <n v="7"/>
    <s v="2014-07"/>
    <x v="6"/>
    <s v="Лип"/>
    <x v="1"/>
    <x v="1"/>
    <s v="Безкровний"/>
    <s v="Вадим"/>
    <x v="4"/>
    <n v="12593"/>
    <n v="130393.91"/>
    <n v="195611.26419000042"/>
    <n v="187000"/>
    <n v="48498.27"/>
    <n v="750.73380396730249"/>
    <n v="0"/>
    <n v="300.29352158692103"/>
    <n v="1051.0273255542236"/>
  </r>
  <r>
    <n v="2014"/>
    <n v="1"/>
    <s v="2014-01"/>
    <x v="0"/>
    <s v="Січ"/>
    <x v="1"/>
    <x v="1"/>
    <s v="Безкровний"/>
    <s v="Вадим"/>
    <x v="1"/>
    <n v="11328"/>
    <n v="125830.88000000002"/>
    <n v="187770.11350000033"/>
    <n v="191600"/>
    <n v="121773.86"/>
    <n v="1604.3944806464503"/>
    <n v="0"/>
    <n v="320.87889612929007"/>
    <n v="1925.2733767757404"/>
  </r>
  <r>
    <n v="2014"/>
    <n v="8"/>
    <s v="2014-08"/>
    <x v="7"/>
    <s v="Сер"/>
    <x v="1"/>
    <x v="1"/>
    <s v="Безкровний"/>
    <s v="Вадим"/>
    <x v="4"/>
    <n v="19937"/>
    <n v="207542.08"/>
    <n v="308897.88921999914"/>
    <n v="298700"/>
    <n v="21509.599999999999"/>
    <n v="1108.8777568406856"/>
    <n v="332.66332705220572"/>
    <n v="443.55110273627423"/>
    <n v="1885.0921866291656"/>
  </r>
  <r>
    <n v="2014"/>
    <n v="8"/>
    <s v="2014-08"/>
    <x v="7"/>
    <s v="Сер"/>
    <x v="1"/>
    <x v="2"/>
    <s v="Єлькін"/>
    <s v="Віктор"/>
    <x v="3"/>
    <n v="26804"/>
    <n v="337417.18000000011"/>
    <n v="501220.99983000086"/>
    <n v="511200"/>
    <n v="454801.98"/>
    <n v="4198.1751196716059"/>
    <n v="0"/>
    <n v="736.52195081957996"/>
    <n v="4934.6970704911855"/>
  </r>
  <r>
    <n v="2014"/>
    <n v="9"/>
    <s v="2014-09"/>
    <x v="8"/>
    <s v="Вер"/>
    <x v="1"/>
    <x v="1"/>
    <s v="Безкровний"/>
    <s v="Вадим"/>
    <x v="4"/>
    <n v="4591"/>
    <n v="50467.98"/>
    <n v="74933.672720000119"/>
    <n v="74800"/>
    <n v="4356.3500000000004"/>
    <n v="345.81983796095852"/>
    <n v="0"/>
    <n v="138.32793518438339"/>
    <n v="484.14777314534194"/>
  </r>
  <r>
    <n v="2014"/>
    <n v="10"/>
    <s v="2014-10"/>
    <x v="9"/>
    <s v="Жов"/>
    <x v="1"/>
    <x v="1"/>
    <s v="Безкровний"/>
    <s v="Вадим"/>
    <x v="4"/>
    <n v="6090"/>
    <n v="67455.61"/>
    <n v="99912.981000000771"/>
    <n v="90700"/>
    <n v="8438.2199999999993"/>
    <n v="516.82396833268831"/>
    <n v="0"/>
    <n v="206.7295873330753"/>
    <n v="723.55355566576361"/>
  </r>
  <r>
    <n v="2014"/>
    <n v="8"/>
    <s v="2014-08"/>
    <x v="7"/>
    <s v="Сер"/>
    <x v="1"/>
    <x v="2"/>
    <s v="Єлькін"/>
    <s v="Віктор"/>
    <x v="4"/>
    <n v="5346"/>
    <n v="54929.920000000006"/>
    <n v="73512.189100000105"/>
    <n v="66700"/>
    <n v="29342.82"/>
    <n v="615.73047293885986"/>
    <n v="0"/>
    <n v="108.02288998927365"/>
    <n v="723.75336292813347"/>
  </r>
  <r>
    <n v="2014"/>
    <n v="11"/>
    <s v="2014-11"/>
    <x v="10"/>
    <s v="Лис"/>
    <x v="1"/>
    <x v="1"/>
    <s v="Безкровний"/>
    <s v="Вадим"/>
    <x v="4"/>
    <n v="6990"/>
    <n v="73991.51999999999"/>
    <n v="109595.37311000012"/>
    <n v="109600"/>
    <n v="26393.87"/>
    <n v="570.30999672753046"/>
    <n v="171.09299901825915"/>
    <n v="228.12399869101222"/>
    <n v="969.52699443680194"/>
  </r>
  <r>
    <n v="2014"/>
    <n v="1"/>
    <s v="2014-01"/>
    <x v="0"/>
    <s v="Січ"/>
    <x v="1"/>
    <x v="1"/>
    <s v="Безкровний"/>
    <s v="Вадим"/>
    <x v="5"/>
    <n v="19073"/>
    <n v="220976.59999999998"/>
    <n v="325413.48664000002"/>
    <n v="339900"/>
    <n v="302972.33"/>
    <n v="2780.4829648416467"/>
    <n v="0"/>
    <n v="556.09659296832933"/>
    <n v="3336.579557809976"/>
  </r>
  <r>
    <n v="2014"/>
    <n v="12"/>
    <s v="2014-12"/>
    <x v="11"/>
    <s v="Гру"/>
    <x v="1"/>
    <x v="1"/>
    <s v="Безкровний"/>
    <s v="Вадим"/>
    <x v="4"/>
    <n v="5634"/>
    <n v="59831.78"/>
    <n v="87759.872780000369"/>
    <n v="79000"/>
    <n v="3872.98"/>
    <n v="377.4173662009519"/>
    <n v="0"/>
    <n v="75.483473240190392"/>
    <n v="452.9008394411423"/>
  </r>
  <r>
    <n v="2014"/>
    <n v="8"/>
    <s v="2014-08"/>
    <x v="7"/>
    <s v="Сер"/>
    <x v="1"/>
    <x v="2"/>
    <s v="Єлькін"/>
    <s v="Віктор"/>
    <x v="1"/>
    <n v="1978"/>
    <n v="20733.249999999996"/>
    <n v="31991.548199999997"/>
    <n v="29700"/>
    <n v="0"/>
    <n v="267.9578903090005"/>
    <n v="0"/>
    <n v="47.010156194561496"/>
    <n v="314.96804650356199"/>
  </r>
  <r>
    <n v="2015"/>
    <n v="1"/>
    <s v="2015-01"/>
    <x v="12"/>
    <s v="Січ"/>
    <x v="1"/>
    <x v="1"/>
    <s v="Безкровний"/>
    <s v="Вадим"/>
    <x v="4"/>
    <n v="6706"/>
    <n v="69617.669999999984"/>
    <n v="102952.91418999998"/>
    <n v="97200"/>
    <n v="16118.66"/>
    <n v="791.9872383421191"/>
    <n v="237.59617150263577"/>
    <n v="431.99303909570136"/>
    <n v="1461.5764489404562"/>
  </r>
  <r>
    <n v="2014"/>
    <n v="8"/>
    <s v="2014-08"/>
    <x v="7"/>
    <s v="Сер"/>
    <x v="1"/>
    <x v="2"/>
    <s v="Єлькін"/>
    <s v="Віктор"/>
    <x v="5"/>
    <n v="697"/>
    <n v="8224.8799999999992"/>
    <n v="12078.95"/>
    <n v="11900"/>
    <n v="12186.44"/>
    <n v="101.17203265417152"/>
    <n v="0"/>
    <n v="17.749479413012548"/>
    <n v="118.92151206718407"/>
  </r>
  <r>
    <n v="2015"/>
    <n v="2"/>
    <s v="2015-02"/>
    <x v="13"/>
    <s v="Лют"/>
    <x v="1"/>
    <x v="1"/>
    <s v="Безкровний"/>
    <s v="Вадим"/>
    <x v="4"/>
    <n v="4461"/>
    <n v="46298.719999999994"/>
    <n v="72284.122649999917"/>
    <n v="69000"/>
    <n v="6769.47"/>
    <n v="436.02553750621604"/>
    <n v="0"/>
    <n v="118.91605568351346"/>
    <n v="554.94159318972947"/>
  </r>
  <r>
    <n v="2014"/>
    <n v="9"/>
    <s v="2014-09"/>
    <x v="8"/>
    <s v="Вер"/>
    <x v="1"/>
    <x v="2"/>
    <s v="Єлькін"/>
    <s v="Віктор"/>
    <x v="2"/>
    <n v="5466"/>
    <n v="60473.919999999998"/>
    <n v="83396.649919999996"/>
    <n v="79900"/>
    <n v="27020.51"/>
    <n v="677.60896601008051"/>
    <n v="0"/>
    <n v="118.8787659666808"/>
    <n v="796.48773197676132"/>
  </r>
  <r>
    <n v="2015"/>
    <n v="3"/>
    <s v="2015-03"/>
    <x v="14"/>
    <s v="Бер"/>
    <x v="1"/>
    <x v="1"/>
    <s v="Безкровний"/>
    <s v="Вадим"/>
    <x v="4"/>
    <n v="14416"/>
    <n v="151883.91000000003"/>
    <n v="195665.94221000001"/>
    <n v="212500"/>
    <n v="9470.3799999999992"/>
    <n v="790.31740559527623"/>
    <n v="237.09522167858287"/>
    <n v="215.54111061689355"/>
    <n v="1242.9537378907526"/>
  </r>
  <r>
    <n v="2014"/>
    <n v="9"/>
    <s v="2014-09"/>
    <x v="8"/>
    <s v="Вер"/>
    <x v="1"/>
    <x v="2"/>
    <s v="Єлькін"/>
    <s v="Віктор"/>
    <x v="3"/>
    <n v="28084"/>
    <n v="351969.7900000001"/>
    <n v="516846.53275999997"/>
    <n v="533500"/>
    <n v="466216.11"/>
    <n v="4199.4473996899706"/>
    <n v="0"/>
    <n v="736.74515784034577"/>
    <n v="4936.1925575303167"/>
  </r>
  <r>
    <n v="2015"/>
    <n v="4"/>
    <s v="2015-04"/>
    <x v="15"/>
    <s v="Кві"/>
    <x v="1"/>
    <x v="1"/>
    <s v="Безкровний"/>
    <s v="Вадим"/>
    <x v="4"/>
    <n v="4651"/>
    <n v="49988.510000000009"/>
    <n v="77940.621980000084"/>
    <n v="72600"/>
    <n v="5881.54"/>
    <n v="432.92255239964084"/>
    <n v="129.87676571989226"/>
    <n v="118.06978701808386"/>
    <n v="680.869105137617"/>
  </r>
  <r>
    <n v="2014"/>
    <n v="9"/>
    <s v="2014-09"/>
    <x v="8"/>
    <s v="Вер"/>
    <x v="1"/>
    <x v="2"/>
    <s v="Єлькін"/>
    <s v="Віктор"/>
    <x v="4"/>
    <n v="4384"/>
    <n v="46116.330000000009"/>
    <n v="67780.914660000126"/>
    <n v="65900"/>
    <n v="30797.33"/>
    <n v="550.72902259309592"/>
    <n v="0"/>
    <n v="96.619126770718594"/>
    <n v="647.34814936381451"/>
  </r>
  <r>
    <n v="2015"/>
    <n v="5"/>
    <s v="2015-05"/>
    <x v="16"/>
    <s v="Тра"/>
    <x v="1"/>
    <x v="1"/>
    <s v="Безкровний"/>
    <s v="Вадим"/>
    <x v="4"/>
    <n v="11934"/>
    <n v="118807.96999999999"/>
    <n v="183889.65289000023"/>
    <n v="183700"/>
    <n v="36592.28"/>
    <n v="641.00174722360168"/>
    <n v="0"/>
    <n v="174.81865833370955"/>
    <n v="815.82040555731123"/>
  </r>
  <r>
    <n v="2014"/>
    <n v="1"/>
    <s v="2014-01"/>
    <x v="0"/>
    <s v="Січ"/>
    <x v="3"/>
    <x v="8"/>
    <s v="Гудошин"/>
    <s v="Остап"/>
    <x v="0"/>
    <n v="400"/>
    <n v="4987.29"/>
    <n v="7723.3400000000011"/>
    <n v="7100"/>
    <n v="5497.59"/>
    <n v="94.096834971556945"/>
    <n v="28.229050491467085"/>
    <n v="41.820815542914197"/>
    <n v="164.14670100593824"/>
  </r>
  <r>
    <n v="2015"/>
    <n v="6"/>
    <s v="2015-06"/>
    <x v="17"/>
    <s v="Чер"/>
    <x v="1"/>
    <x v="1"/>
    <s v="Безкровний"/>
    <s v="Вадим"/>
    <x v="4"/>
    <n v="7256"/>
    <n v="74136.23"/>
    <n v="115096.73044000003"/>
    <n v="123500"/>
    <n v="27399.95"/>
    <n v="769.71830452313634"/>
    <n v="0"/>
    <n v="209.92317396085537"/>
    <n v="979.6414784839917"/>
  </r>
  <r>
    <n v="2014"/>
    <n v="9"/>
    <s v="2014-09"/>
    <x v="8"/>
    <s v="Вер"/>
    <x v="1"/>
    <x v="2"/>
    <s v="Єлькін"/>
    <s v="Віктор"/>
    <x v="1"/>
    <n v="1252"/>
    <n v="13681.399999999998"/>
    <n v="20457.123780000009"/>
    <n v="20400"/>
    <n v="0"/>
    <n v="166.216874483608"/>
    <n v="0"/>
    <n v="29.160855172562805"/>
    <n v="195.3777296561708"/>
  </r>
  <r>
    <n v="2015"/>
    <n v="7"/>
    <s v="2015-07"/>
    <x v="18"/>
    <s v="Лип"/>
    <x v="1"/>
    <x v="1"/>
    <s v="Безкровний"/>
    <s v="Вадим"/>
    <x v="4"/>
    <n v="10768"/>
    <n v="106188.89000000003"/>
    <n v="161984.93649000031"/>
    <n v="174800"/>
    <n v="12385.68"/>
    <n v="547.88884997283458"/>
    <n v="0"/>
    <n v="149.42423181077308"/>
    <n v="697.31308178360769"/>
  </r>
  <r>
    <n v="2014"/>
    <n v="1"/>
    <s v="2014-01"/>
    <x v="0"/>
    <s v="Січ"/>
    <x v="3"/>
    <x v="8"/>
    <s v="Гудошин"/>
    <s v="Остап"/>
    <x v="1"/>
    <n v="3039"/>
    <n v="33130.82"/>
    <n v="53846.900000000111"/>
    <n v="55700"/>
    <n v="4447.34"/>
    <n v="656.0403741166308"/>
    <n v="196.81211223498923"/>
    <n v="291.57349960739145"/>
    <n v="1144.4259859590115"/>
  </r>
  <r>
    <n v="2015"/>
    <n v="8"/>
    <s v="2015-08"/>
    <x v="19"/>
    <s v="Сер"/>
    <x v="1"/>
    <x v="1"/>
    <s v="Безкровний"/>
    <s v="Вадим"/>
    <x v="4"/>
    <n v="4202"/>
    <n v="47751.94000000001"/>
    <n v="72436.565499999997"/>
    <n v="66400"/>
    <n v="3781.82"/>
    <n v="558.75037465894604"/>
    <n v="0"/>
    <n v="152.38646581607617"/>
    <n v="711.13684047502215"/>
  </r>
  <r>
    <n v="2014"/>
    <n v="9"/>
    <s v="2014-09"/>
    <x v="8"/>
    <s v="Вер"/>
    <x v="1"/>
    <x v="2"/>
    <s v="Єлькін"/>
    <s v="Віктор"/>
    <x v="5"/>
    <n v="731"/>
    <n v="8924.2899999999991"/>
    <n v="13045.659999999998"/>
    <n v="11700"/>
    <n v="12760.05"/>
    <n v="105.9977372232444"/>
    <n v="0"/>
    <n v="18.596094249692001"/>
    <n v="124.5938314729364"/>
  </r>
  <r>
    <n v="2015"/>
    <n v="9"/>
    <s v="2015-09"/>
    <x v="20"/>
    <s v="Вер"/>
    <x v="1"/>
    <x v="1"/>
    <s v="Безкровний"/>
    <s v="Вадим"/>
    <x v="4"/>
    <n v="4585"/>
    <n v="49215.87999999999"/>
    <n v="75279.332610000143"/>
    <n v="74700"/>
    <n v="4693.29"/>
    <n v="444.64216926077398"/>
    <n v="0"/>
    <n v="121.26604616202927"/>
    <n v="565.90821542280321"/>
  </r>
  <r>
    <n v="2014"/>
    <n v="1"/>
    <s v="2014-01"/>
    <x v="0"/>
    <s v="Січ"/>
    <x v="3"/>
    <x v="8"/>
    <s v="Гудошин"/>
    <s v="Остап"/>
    <x v="2"/>
    <n v="3439"/>
    <n v="33616.859999999993"/>
    <n v="49229.649999999994"/>
    <n v="49700"/>
    <n v="6693.86"/>
    <n v="599.78639445596161"/>
    <n v="179.93591833678849"/>
    <n v="266.5717308693163"/>
    <n v="1046.2940436620665"/>
  </r>
  <r>
    <n v="2015"/>
    <n v="10"/>
    <s v="2015-10"/>
    <x v="21"/>
    <s v="Жов"/>
    <x v="1"/>
    <x v="1"/>
    <s v="Безкровний"/>
    <s v="Вадим"/>
    <x v="4"/>
    <n v="5831"/>
    <n v="61975.780000000006"/>
    <n v="93498.86745000018"/>
    <n v="91500"/>
    <n v="6119.45"/>
    <n v="396.15029448046266"/>
    <n v="118.8450883441388"/>
    <n v="108.04098940376255"/>
    <n v="623.03637222836403"/>
  </r>
  <r>
    <n v="2014"/>
    <n v="1"/>
    <s v="2014-01"/>
    <x v="0"/>
    <s v="Січ"/>
    <x v="3"/>
    <x v="8"/>
    <s v="Гудошин"/>
    <s v="Остап"/>
    <x v="3"/>
    <n v="9072"/>
    <n v="104807.01000000002"/>
    <n v="160737.85336000004"/>
    <n v="153600"/>
    <n v="132488.48000000001"/>
    <n v="1958.3396899914078"/>
    <n v="587.50190699742234"/>
    <n v="870.3731955517369"/>
    <n v="3416.214792540567"/>
  </r>
  <r>
    <n v="2015"/>
    <n v="11"/>
    <s v="2015-11"/>
    <x v="22"/>
    <s v="Лис"/>
    <x v="1"/>
    <x v="1"/>
    <s v="Безкровний"/>
    <s v="Вадим"/>
    <x v="4"/>
    <n v="3477"/>
    <n v="36848.449999999997"/>
    <n v="49035.608640000006"/>
    <n v="50200"/>
    <n v="4458.72"/>
    <n v="341.16206517821223"/>
    <n v="170.58103258910612"/>
    <n v="93.044199594057872"/>
    <n v="604.7872973613762"/>
  </r>
  <r>
    <n v="2014"/>
    <n v="10"/>
    <s v="2014-10"/>
    <x v="9"/>
    <s v="Жов"/>
    <x v="1"/>
    <x v="2"/>
    <s v="Єлькін"/>
    <s v="Віктор"/>
    <x v="2"/>
    <n v="1383"/>
    <n v="15052.320000000002"/>
    <n v="20891.458210000001"/>
    <n v="20900"/>
    <n v="7050.87"/>
    <n v="175.53615889670365"/>
    <n v="0"/>
    <n v="30.795817350298886"/>
    <n v="206.33197624700253"/>
  </r>
  <r>
    <n v="2015"/>
    <n v="12"/>
    <s v="2015-12"/>
    <x v="23"/>
    <s v="Гру"/>
    <x v="1"/>
    <x v="1"/>
    <s v="Безкровний"/>
    <s v="Вадим"/>
    <x v="4"/>
    <n v="3976"/>
    <n v="42837.66"/>
    <n v="65876.274900000208"/>
    <n v="63800"/>
    <n v="3481.42"/>
    <n v="291.61709133653397"/>
    <n v="145.80854566826699"/>
    <n v="79.531934000872894"/>
    <n v="516.9575710056738"/>
  </r>
  <r>
    <n v="2014"/>
    <n v="1"/>
    <s v="2014-01"/>
    <x v="0"/>
    <s v="Січ"/>
    <x v="3"/>
    <x v="8"/>
    <s v="Гудошин"/>
    <s v="Остап"/>
    <x v="4"/>
    <n v="3295"/>
    <n v="35590.420000000006"/>
    <n v="52909.65"/>
    <n v="53100"/>
    <n v="12048.94"/>
    <n v="644.62144673843659"/>
    <n v="193.38643402153099"/>
    <n v="286.4984207726385"/>
    <n v="1124.5063015326059"/>
  </r>
  <r>
    <n v="2016"/>
    <n v="1"/>
    <s v="2016-01"/>
    <x v="24"/>
    <s v="Січ"/>
    <x v="1"/>
    <x v="1"/>
    <s v="Безкровний"/>
    <s v="Вадим"/>
    <x v="4"/>
    <n v="2159"/>
    <n v="21082.769999999993"/>
    <n v="30136.741430000016"/>
    <n v="31800"/>
    <n v="1434.57"/>
    <n v="328.45466992378232"/>
    <n v="0"/>
    <n v="109.48488997459411"/>
    <n v="437.93955989837644"/>
  </r>
  <r>
    <n v="2014"/>
    <n v="10"/>
    <s v="2014-10"/>
    <x v="9"/>
    <s v="Жов"/>
    <x v="1"/>
    <x v="2"/>
    <s v="Єлькін"/>
    <s v="Віктор"/>
    <x v="3"/>
    <n v="29223"/>
    <n v="374311.09"/>
    <n v="551153.28976999992"/>
    <n v="598000"/>
    <n v="517476.42"/>
    <n v="4630.9515820776041"/>
    <n v="0"/>
    <n v="812.44764597852691"/>
    <n v="5443.3992280561306"/>
  </r>
  <r>
    <n v="2016"/>
    <n v="2"/>
    <s v="2016-02"/>
    <x v="25"/>
    <s v="Лют"/>
    <x v="1"/>
    <x v="1"/>
    <s v="Безкровний"/>
    <s v="Вадим"/>
    <x v="4"/>
    <n v="2189"/>
    <n v="23412.48"/>
    <n v="36365.825189999981"/>
    <n v="36400"/>
    <n v="1763.95"/>
    <n v="327.22497273736559"/>
    <n v="294.50247546362903"/>
    <n v="0"/>
    <n v="621.72744820099456"/>
  </r>
  <r>
    <n v="2014"/>
    <n v="1"/>
    <s v="2014-01"/>
    <x v="0"/>
    <s v="Січ"/>
    <x v="3"/>
    <x v="8"/>
    <s v="Гудошин"/>
    <s v="Остап"/>
    <x v="5"/>
    <n v="2895"/>
    <n v="29073.179999999997"/>
    <n v="44906.475029999994"/>
    <n v="44800"/>
    <n v="41136.01"/>
    <n v="547.115259726006"/>
    <n v="164.13457791780181"/>
    <n v="243.16233765600268"/>
    <n v="954.41217529981054"/>
  </r>
  <r>
    <n v="2016"/>
    <n v="3"/>
    <s v="2016-03"/>
    <x v="26"/>
    <s v="Бер"/>
    <x v="1"/>
    <x v="1"/>
    <s v="Безкровний"/>
    <s v="Вадим"/>
    <x v="4"/>
    <n v="6609"/>
    <n v="68295.23000000001"/>
    <n v="104381.5753000002"/>
    <n v="102500"/>
    <n v="3981.24"/>
    <n v="437.14137047517005"/>
    <n v="0"/>
    <n v="0"/>
    <n v="437.14137047517005"/>
  </r>
  <r>
    <n v="2014"/>
    <n v="10"/>
    <s v="2014-10"/>
    <x v="9"/>
    <s v="Жов"/>
    <x v="1"/>
    <x v="2"/>
    <s v="Єлькін"/>
    <s v="Віктор"/>
    <x v="4"/>
    <n v="4537"/>
    <n v="49085.820000000007"/>
    <n v="64182.918429999903"/>
    <n v="62700"/>
    <n v="23859.42"/>
    <n v="539.28370412122763"/>
    <n v="0"/>
    <n v="94.611176161618886"/>
    <n v="633.89488028284654"/>
  </r>
  <r>
    <n v="2016"/>
    <n v="4"/>
    <s v="2016-04"/>
    <x v="27"/>
    <s v="Кві"/>
    <x v="1"/>
    <x v="1"/>
    <s v="Безкровний"/>
    <s v="Вадим"/>
    <x v="4"/>
    <n v="3110"/>
    <n v="36305.42"/>
    <n v="55589.999210000016"/>
    <n v="58000"/>
    <n v="2235.71"/>
    <n v="343.97395583861714"/>
    <n v="0"/>
    <n v="114.65798527953905"/>
    <n v="458.63194111815619"/>
  </r>
  <r>
    <n v="2014"/>
    <n v="1"/>
    <s v="2014-01"/>
    <x v="0"/>
    <s v="Січ"/>
    <x v="3"/>
    <x v="9"/>
    <s v="Рокитів"/>
    <s v="Семен"/>
    <x v="0"/>
    <n v="1752"/>
    <n v="19363.150000000001"/>
    <n v="28933.33"/>
    <n v="31500"/>
    <n v="24340.1"/>
    <n v="233.91955791138793"/>
    <n v="70.175867373416381"/>
    <n v="46.78391158227759"/>
    <n v="350.87933686708192"/>
  </r>
  <r>
    <n v="2016"/>
    <n v="5"/>
    <s v="2016-05"/>
    <x v="28"/>
    <s v="Тра"/>
    <x v="1"/>
    <x v="1"/>
    <s v="Безкровний"/>
    <s v="Вадим"/>
    <x v="4"/>
    <n v="5724"/>
    <n v="62313.62999999999"/>
    <n v="97149.974640000015"/>
    <n v="91100"/>
    <n v="4362.22"/>
    <n v="610.71498802738802"/>
    <n v="305.35749401369401"/>
    <n v="203.57166267579603"/>
    <n v="1119.6441447168781"/>
  </r>
  <r>
    <n v="2014"/>
    <n v="10"/>
    <s v="2014-10"/>
    <x v="9"/>
    <s v="Жов"/>
    <x v="1"/>
    <x v="2"/>
    <s v="Єлькін"/>
    <s v="Віктор"/>
    <x v="1"/>
    <n v="1434"/>
    <n v="15373.140000000001"/>
    <n v="23137.04638"/>
    <n v="22600"/>
    <n v="0"/>
    <n v="194.40424928385511"/>
    <n v="0"/>
    <n v="34.10600864629037"/>
    <n v="228.51025793014549"/>
  </r>
  <r>
    <n v="2016"/>
    <n v="6"/>
    <s v="2016-06"/>
    <x v="29"/>
    <s v="Чер"/>
    <x v="1"/>
    <x v="1"/>
    <s v="Безкровний"/>
    <s v="Вадим"/>
    <x v="4"/>
    <n v="15354"/>
    <n v="168041.65"/>
    <n v="238784.40799000012"/>
    <n v="231500"/>
    <n v="5082.72"/>
    <n v="1226.8974183199143"/>
    <n v="613.44870915995716"/>
    <n v="817.93161221327625"/>
    <n v="2658.2777396931479"/>
  </r>
  <r>
    <n v="2014"/>
    <n v="1"/>
    <s v="2014-01"/>
    <x v="0"/>
    <s v="Січ"/>
    <x v="3"/>
    <x v="9"/>
    <s v="Рокитів"/>
    <s v="Семен"/>
    <x v="1"/>
    <n v="2847"/>
    <n v="34087.78"/>
    <n v="50647.980000000134"/>
    <n v="48100"/>
    <n v="49376.82"/>
    <n v="409.47768855865712"/>
    <n v="122.84330656759714"/>
    <n v="81.895537711731421"/>
    <n v="614.21653283798571"/>
  </r>
  <r>
    <n v="2016"/>
    <n v="7"/>
    <s v="2016-07"/>
    <x v="30"/>
    <s v="Лип"/>
    <x v="1"/>
    <x v="1"/>
    <s v="Безкровний"/>
    <s v="Вадим"/>
    <x v="4"/>
    <n v="8715"/>
    <n v="92598.909999999989"/>
    <n v="142642.54955000003"/>
    <n v="138100"/>
    <n v="3269.95"/>
    <n v="923.29912964068615"/>
    <n v="692.47434723051458"/>
    <n v="551.22336097951415"/>
    <n v="2166.9968378507147"/>
  </r>
  <r>
    <n v="2014"/>
    <n v="10"/>
    <s v="2014-10"/>
    <x v="9"/>
    <s v="Жов"/>
    <x v="1"/>
    <x v="2"/>
    <s v="Єлькін"/>
    <s v="Віктор"/>
    <x v="5"/>
    <n v="1048"/>
    <n v="12952.419999999998"/>
    <n v="19021.509999999995"/>
    <n v="18300"/>
    <n v="19623.63"/>
    <n v="159.82430562060972"/>
    <n v="0"/>
    <n v="28.039351863264866"/>
    <n v="187.86365748387459"/>
  </r>
  <r>
    <n v="2016"/>
    <n v="8"/>
    <s v="2016-08"/>
    <x v="31"/>
    <s v="Сер"/>
    <x v="1"/>
    <x v="1"/>
    <s v="Безкровний"/>
    <s v="Вадим"/>
    <x v="4"/>
    <n v="10312"/>
    <n v="118732.40999999997"/>
    <n v="188299.47285999992"/>
    <n v="194000"/>
    <n v="2169.86"/>
    <n v="926.52264442175851"/>
    <n v="277.95679332652753"/>
    <n v="553.14784741597521"/>
    <n v="1757.6272851642611"/>
  </r>
  <r>
    <n v="2014"/>
    <n v="1"/>
    <s v="2014-01"/>
    <x v="0"/>
    <s v="Січ"/>
    <x v="3"/>
    <x v="9"/>
    <s v="Рокитів"/>
    <s v="Семен"/>
    <x v="2"/>
    <n v="4665"/>
    <n v="50247.35"/>
    <n v="73856.159999999989"/>
    <n v="75400"/>
    <n v="17679.29"/>
    <n v="597.1106781083522"/>
    <n v="179.13320343250567"/>
    <n v="119.42213562167044"/>
    <n v="895.66601716252831"/>
  </r>
  <r>
    <n v="2016"/>
    <n v="9"/>
    <s v="2016-09"/>
    <x v="32"/>
    <s v="Вер"/>
    <x v="1"/>
    <x v="1"/>
    <s v="Безкровний"/>
    <s v="Вадим"/>
    <x v="4"/>
    <n v="7343"/>
    <n v="89561.76"/>
    <n v="139276.71620999993"/>
    <n v="137200"/>
    <n v="1677.1"/>
    <n v="880.60503174837595"/>
    <n v="0"/>
    <n v="525.73434731246323"/>
    <n v="1406.3393790608393"/>
  </r>
  <r>
    <n v="2014"/>
    <n v="1"/>
    <s v="2014-01"/>
    <x v="0"/>
    <s v="Січ"/>
    <x v="3"/>
    <x v="9"/>
    <s v="Рокитів"/>
    <s v="Семен"/>
    <x v="3"/>
    <n v="379"/>
    <n v="4241.7700000000004"/>
    <n v="6295.93"/>
    <n v="6900"/>
    <n v="5850.33"/>
    <n v="50.901198107547408"/>
    <n v="15.270359432264224"/>
    <n v="10.180239621509482"/>
    <n v="76.351797161321116"/>
  </r>
  <r>
    <n v="2016"/>
    <n v="10"/>
    <s v="2016-10"/>
    <x v="33"/>
    <s v="Жов"/>
    <x v="1"/>
    <x v="1"/>
    <s v="Безкровний"/>
    <s v="Вадим"/>
    <x v="4"/>
    <n v="6461"/>
    <n v="79968.909999999989"/>
    <n v="123783.89974999979"/>
    <n v="120200"/>
    <n v="2217.71"/>
    <n v="575.3979647102941"/>
    <n v="172.61938941308821"/>
    <n v="343.52117296136959"/>
    <n v="1091.5385270847519"/>
  </r>
  <r>
    <n v="2014"/>
    <n v="11"/>
    <s v="2014-11"/>
    <x v="10"/>
    <s v="Лис"/>
    <x v="1"/>
    <x v="2"/>
    <s v="Єлькін"/>
    <s v="Віктор"/>
    <x v="2"/>
    <n v="763"/>
    <n v="8321.24"/>
    <n v="8683.5116600000001"/>
    <n v="8700"/>
    <n v="3047.91"/>
    <n v="90.824066174054181"/>
    <n v="68.118049630540654"/>
    <n v="15.93404669720249"/>
    <n v="174.87616250179732"/>
  </r>
  <r>
    <n v="2016"/>
    <n v="11"/>
    <s v="2016-11"/>
    <x v="34"/>
    <s v="Лис"/>
    <x v="1"/>
    <x v="1"/>
    <s v="Безкровний"/>
    <s v="Вадим"/>
    <x v="4"/>
    <n v="4219"/>
    <n v="58993.920000000006"/>
    <n v="89993.841359999991"/>
    <n v="86100"/>
    <n v="1648.43"/>
    <n v="585.48790921995953"/>
    <n v="0"/>
    <n v="349.54502042982654"/>
    <n v="935.03292964978607"/>
  </r>
  <r>
    <n v="2014"/>
    <n v="1"/>
    <s v="2014-01"/>
    <x v="0"/>
    <s v="Січ"/>
    <x v="3"/>
    <x v="9"/>
    <s v="Рокитів"/>
    <s v="Семен"/>
    <x v="4"/>
    <n v="1992"/>
    <n v="23206.130000000005"/>
    <n v="34539.3100000001"/>
    <n v="37200"/>
    <n v="9301.36"/>
    <n v="279.24266324562035"/>
    <n v="83.772798973686093"/>
    <n v="55.84853264912406"/>
    <n v="418.8639948684305"/>
  </r>
  <r>
    <n v="2014"/>
    <n v="11"/>
    <s v="2014-11"/>
    <x v="10"/>
    <s v="Лис"/>
    <x v="1"/>
    <x v="2"/>
    <s v="Єлькін"/>
    <s v="Віктор"/>
    <x v="3"/>
    <n v="22993"/>
    <n v="299488.8"/>
    <n v="438571.50250000035"/>
    <n v="415700"/>
    <n v="422983.46"/>
    <n v="4587.1818596849107"/>
    <n v="3440.3863947636828"/>
    <n v="804.76874731314228"/>
    <n v="8832.3370017617362"/>
  </r>
  <r>
    <n v="2014"/>
    <n v="2"/>
    <s v="2014-02"/>
    <x v="1"/>
    <s v="Лют"/>
    <x v="1"/>
    <x v="1"/>
    <s v="Безкровний"/>
    <s v="Вадим"/>
    <x v="1"/>
    <n v="13947"/>
    <n v="149157.00999999992"/>
    <n v="217985.52922000052"/>
    <n v="206300"/>
    <n v="139498.74"/>
    <n v="1414.7727739839818"/>
    <n v="0"/>
    <n v="565.9091095935928"/>
    <n v="1980.6818835775746"/>
  </r>
  <r>
    <n v="2014"/>
    <n v="1"/>
    <s v="2014-01"/>
    <x v="0"/>
    <s v="Січ"/>
    <x v="3"/>
    <x v="9"/>
    <s v="Рокитів"/>
    <s v="Семен"/>
    <x v="5"/>
    <n v="26216"/>
    <n v="287546.26"/>
    <n v="424173.44000000012"/>
    <n v="413700"/>
    <n v="410090.64"/>
    <n v="3429.3482140684346"/>
    <n v="1028.8044642205302"/>
    <n v="685.86964281368694"/>
    <n v="5144.0223211026523"/>
  </r>
  <r>
    <n v="2014"/>
    <n v="3"/>
    <s v="2014-03"/>
    <x v="2"/>
    <s v="Бер"/>
    <x v="1"/>
    <x v="1"/>
    <s v="Безкровний"/>
    <s v="Вадим"/>
    <x v="1"/>
    <n v="19989"/>
    <n v="230314.71000000002"/>
    <n v="341661.0389200006"/>
    <n v="324300"/>
    <n v="216647.67"/>
    <n v="1309.8027215780428"/>
    <n v="392.94081647341284"/>
    <n v="523.92108863121712"/>
    <n v="2226.6646266826729"/>
  </r>
  <r>
    <n v="2014"/>
    <n v="11"/>
    <s v="2014-11"/>
    <x v="10"/>
    <s v="Лис"/>
    <x v="1"/>
    <x v="2"/>
    <s v="Єлькін"/>
    <s v="Віктор"/>
    <x v="4"/>
    <n v="4085"/>
    <n v="45927.63"/>
    <n v="61047.217849999914"/>
    <n v="55100"/>
    <n v="23661.360000000001"/>
    <n v="638.51547286922107"/>
    <n v="478.88660465191572"/>
    <n v="112.02025839810895"/>
    <n v="1229.4223359192458"/>
  </r>
  <r>
    <n v="2014"/>
    <n v="4"/>
    <s v="2014-04"/>
    <x v="3"/>
    <s v="Кві"/>
    <x v="1"/>
    <x v="1"/>
    <s v="Безкровний"/>
    <s v="Вадим"/>
    <x v="1"/>
    <n v="15933"/>
    <n v="180612.37999999998"/>
    <n v="268671.58372000034"/>
    <n v="278600"/>
    <n v="158511.10999999999"/>
    <n v="971.30582812433875"/>
    <n v="485.65291406216937"/>
    <n v="388.52233124973543"/>
    <n v="1845.4810734362436"/>
  </r>
  <r>
    <n v="2014"/>
    <n v="2"/>
    <s v="2014-02"/>
    <x v="1"/>
    <s v="Лют"/>
    <x v="0"/>
    <x v="0"/>
    <s v="Кобур"/>
    <s v="Анатолій"/>
    <x v="0"/>
    <n v="695"/>
    <n v="6944.26"/>
    <n v="10780.030000000002"/>
    <n v="10900"/>
    <n v="10846.97"/>
    <n v="58.376481086343574"/>
    <n v="29.188240543171787"/>
    <n v="16.678994596098164"/>
    <n v="104.24371622561353"/>
  </r>
  <r>
    <n v="2014"/>
    <n v="5"/>
    <s v="2014-05"/>
    <x v="4"/>
    <s v="Тра"/>
    <x v="1"/>
    <x v="1"/>
    <s v="Безкровний"/>
    <s v="Вадим"/>
    <x v="1"/>
    <n v="18420"/>
    <n v="202001.99000000005"/>
    <n v="301454.72786000132"/>
    <n v="293400"/>
    <n v="182276.52"/>
    <n v="1262.3258032704409"/>
    <n v="631.16290163522046"/>
    <n v="504.93032130817636"/>
    <n v="2398.4190262138377"/>
  </r>
  <r>
    <n v="2014"/>
    <n v="11"/>
    <s v="2014-11"/>
    <x v="10"/>
    <s v="Лис"/>
    <x v="1"/>
    <x v="2"/>
    <s v="Єлькін"/>
    <s v="Віктор"/>
    <x v="1"/>
    <n v="1452"/>
    <n v="16433.86"/>
    <n v="25146.510439999998"/>
    <n v="22900"/>
    <n v="0"/>
    <n v="263.01667086712985"/>
    <n v="197.26250315034741"/>
    <n v="46.143275590724535"/>
    <n v="506.42244960820182"/>
  </r>
  <r>
    <n v="2014"/>
    <n v="6"/>
    <s v="2014-06"/>
    <x v="5"/>
    <s v="Чер"/>
    <x v="1"/>
    <x v="1"/>
    <s v="Безкровний"/>
    <s v="Вадим"/>
    <x v="1"/>
    <n v="16543"/>
    <n v="186655.75000000006"/>
    <n v="277588.40294000035"/>
    <n v="254800"/>
    <n v="154407.13"/>
    <n v="1160.1263567267656"/>
    <n v="580.0631783633828"/>
    <n v="464.05054269070627"/>
    <n v="2204.2400777808548"/>
  </r>
  <r>
    <n v="2014"/>
    <n v="2"/>
    <s v="2014-02"/>
    <x v="1"/>
    <s v="Лют"/>
    <x v="0"/>
    <x v="0"/>
    <s v="Кобур"/>
    <s v="Анатолій"/>
    <x v="1"/>
    <n v="13984"/>
    <n v="152077.76999999996"/>
    <n v="232845.63999999975"/>
    <n v="215500"/>
    <n v="201630.55"/>
    <n v="1260.9157024143299"/>
    <n v="630.45785120716494"/>
    <n v="360.26162926123709"/>
    <n v="2251.6351828827319"/>
  </r>
  <r>
    <n v="2014"/>
    <n v="7"/>
    <s v="2014-07"/>
    <x v="6"/>
    <s v="Лип"/>
    <x v="1"/>
    <x v="1"/>
    <s v="Безкровний"/>
    <s v="Вадим"/>
    <x v="1"/>
    <n v="18037"/>
    <n v="196422.39999999997"/>
    <n v="295943.89364000049"/>
    <n v="312600"/>
    <n v="172835.38"/>
    <n v="1135.7990346478721"/>
    <n v="0"/>
    <n v="454.31961385914883"/>
    <n v="1590.1186485070209"/>
  </r>
  <r>
    <n v="2014"/>
    <n v="11"/>
    <s v="2014-11"/>
    <x v="10"/>
    <s v="Лис"/>
    <x v="1"/>
    <x v="2"/>
    <s v="Єлькін"/>
    <s v="Віктор"/>
    <x v="5"/>
    <n v="665"/>
    <n v="7933.71"/>
    <n v="11517.130000000005"/>
    <n v="11900"/>
    <n v="12380.98"/>
    <n v="120.46193040468437"/>
    <n v="90.346447803513271"/>
    <n v="21.133672000821818"/>
    <n v="231.94205020901944"/>
  </r>
  <r>
    <n v="2014"/>
    <n v="8"/>
    <s v="2014-08"/>
    <x v="7"/>
    <s v="Сер"/>
    <x v="1"/>
    <x v="1"/>
    <s v="Безкровний"/>
    <s v="Вадим"/>
    <x v="1"/>
    <n v="17966"/>
    <n v="198190.42"/>
    <n v="297823.627830001"/>
    <n v="299700"/>
    <n v="158094.92000000001"/>
    <n v="1069.1235126151364"/>
    <n v="320.73705378454088"/>
    <n v="427.64940504605448"/>
    <n v="1817.5099714457317"/>
  </r>
  <r>
    <n v="2014"/>
    <n v="2"/>
    <s v="2014-02"/>
    <x v="1"/>
    <s v="Лют"/>
    <x v="0"/>
    <x v="0"/>
    <s v="Кобур"/>
    <s v="Анатолій"/>
    <x v="2"/>
    <n v="3290"/>
    <n v="34417.47"/>
    <n v="50303.090000000004"/>
    <n v="48300"/>
    <n v="14136.96"/>
    <n v="272.40345175010066"/>
    <n v="136.20172587505033"/>
    <n v="77.829557642885916"/>
    <n v="486.43473526803689"/>
  </r>
  <r>
    <n v="2014"/>
    <n v="9"/>
    <s v="2014-09"/>
    <x v="8"/>
    <s v="Вер"/>
    <x v="1"/>
    <x v="1"/>
    <s v="Безкровний"/>
    <s v="Вадим"/>
    <x v="1"/>
    <n v="13258"/>
    <n v="150000.81999999998"/>
    <n v="223032.49594000037"/>
    <n v="226100"/>
    <n v="109808.98"/>
    <n v="1029.2977616912269"/>
    <n v="0"/>
    <n v="411.7191046764907"/>
    <n v="1441.0168663677177"/>
  </r>
  <r>
    <n v="2014"/>
    <n v="12"/>
    <s v="2014-12"/>
    <x v="11"/>
    <s v="Гру"/>
    <x v="1"/>
    <x v="2"/>
    <s v="Єлькін"/>
    <s v="Віктор"/>
    <x v="0"/>
    <n v="6"/>
    <n v="51.16"/>
    <n v="68.72"/>
    <n v="0"/>
    <n v="60.61"/>
    <n v="0.39640730475444858"/>
    <n v="0"/>
    <n v="0"/>
    <n v="0.39640730475444858"/>
  </r>
  <r>
    <n v="2014"/>
    <n v="10"/>
    <s v="2014-10"/>
    <x v="9"/>
    <s v="Жов"/>
    <x v="1"/>
    <x v="1"/>
    <s v="Безкровний"/>
    <s v="Вадим"/>
    <x v="1"/>
    <n v="14430"/>
    <n v="160595.75000000003"/>
    <n v="238352.46970000089"/>
    <n v="226300"/>
    <n v="125441.65"/>
    <n v="1232.9355807355037"/>
    <n v="0"/>
    <n v="493.17423229420143"/>
    <n v="1726.109813029705"/>
  </r>
  <r>
    <n v="2014"/>
    <n v="2"/>
    <s v="2014-02"/>
    <x v="1"/>
    <s v="Лют"/>
    <x v="0"/>
    <x v="0"/>
    <s v="Кобур"/>
    <s v="Анатолій"/>
    <x v="3"/>
    <n v="226"/>
    <n v="2323.92"/>
    <n v="3422.0499999999997"/>
    <n v="3100"/>
    <n v="4051.76"/>
    <n v="18.531232018976009"/>
    <n v="9.2656160094880047"/>
    <n v="5.2946377197074312"/>
    <n v="33.091485748171444"/>
  </r>
  <r>
    <n v="2014"/>
    <n v="11"/>
    <s v="2014-11"/>
    <x v="10"/>
    <s v="Лис"/>
    <x v="1"/>
    <x v="1"/>
    <s v="Безкровний"/>
    <s v="Вадим"/>
    <x v="1"/>
    <n v="11061"/>
    <n v="125040.23"/>
    <n v="185068.06254000019"/>
    <n v="177400"/>
    <n v="102432.06"/>
    <n v="963.05312118990605"/>
    <n v="288.91593635697183"/>
    <n v="385.22124847596245"/>
    <n v="1637.1903060228403"/>
  </r>
  <r>
    <n v="2014"/>
    <n v="12"/>
    <s v="2014-12"/>
    <x v="11"/>
    <s v="Гру"/>
    <x v="1"/>
    <x v="2"/>
    <s v="Єлькін"/>
    <s v="Віктор"/>
    <x v="2"/>
    <n v="692"/>
    <n v="7201.88"/>
    <n v="9055.9015099999997"/>
    <n v="9800"/>
    <n v="3423.13"/>
    <n v="52.23843873255008"/>
    <n v="0"/>
    <n v="0"/>
    <n v="52.23843873255008"/>
  </r>
  <r>
    <n v="2014"/>
    <n v="12"/>
    <s v="2014-12"/>
    <x v="11"/>
    <s v="Гру"/>
    <x v="1"/>
    <x v="1"/>
    <s v="Безкровний"/>
    <s v="Вадим"/>
    <x v="1"/>
    <n v="16647"/>
    <n v="182600.50000000006"/>
    <n v="270449.26979000116"/>
    <n v="283000"/>
    <n v="158915.71"/>
    <n v="1163.0856775623563"/>
    <n v="0"/>
    <n v="232.61713551247124"/>
    <n v="1395.7028130748276"/>
  </r>
  <r>
    <n v="2014"/>
    <n v="2"/>
    <s v="2014-02"/>
    <x v="1"/>
    <s v="Лют"/>
    <x v="0"/>
    <x v="0"/>
    <s v="Кобур"/>
    <s v="Анатолій"/>
    <x v="4"/>
    <n v="14921"/>
    <n v="152729.34999999995"/>
    <n v="229653.08999999988"/>
    <n v="228600"/>
    <n v="110721.77"/>
    <n v="1243.6272686444609"/>
    <n v="621.81363432223043"/>
    <n v="355.32207675556026"/>
    <n v="2220.7629797222517"/>
  </r>
  <r>
    <n v="2015"/>
    <n v="1"/>
    <s v="2015-01"/>
    <x v="12"/>
    <s v="Січ"/>
    <x v="1"/>
    <x v="1"/>
    <s v="Безкровний"/>
    <s v="Вадим"/>
    <x v="1"/>
    <n v="11835"/>
    <n v="125974.87999999998"/>
    <n v="189999.74529000022"/>
    <n v="178700"/>
    <n v="71201.94"/>
    <n v="1461.6135418976758"/>
    <n v="438.48406256930269"/>
    <n v="797.24375012600501"/>
    <n v="2697.3413545929834"/>
  </r>
  <r>
    <n v="2014"/>
    <n v="12"/>
    <s v="2014-12"/>
    <x v="11"/>
    <s v="Гру"/>
    <x v="1"/>
    <x v="2"/>
    <s v="Єлькін"/>
    <s v="Віктор"/>
    <x v="3"/>
    <n v="48062"/>
    <n v="589852.4800000001"/>
    <n v="858563.66605999868"/>
    <n v="898800"/>
    <n v="899283.46"/>
    <n v="4952.5743425922947"/>
    <n v="0"/>
    <n v="0"/>
    <n v="4952.5743425922947"/>
  </r>
  <r>
    <n v="2015"/>
    <n v="2"/>
    <s v="2015-02"/>
    <x v="13"/>
    <s v="Лют"/>
    <x v="1"/>
    <x v="1"/>
    <s v="Безкровний"/>
    <s v="Вадим"/>
    <x v="1"/>
    <n v="12249"/>
    <n v="128925.15999999997"/>
    <n v="202455.99201000019"/>
    <n v="216300"/>
    <n v="108522.83"/>
    <n v="1221.2361373596143"/>
    <n v="0"/>
    <n v="333.06440109807664"/>
    <n v="1554.3005384576909"/>
  </r>
  <r>
    <n v="2014"/>
    <n v="2"/>
    <s v="2014-02"/>
    <x v="1"/>
    <s v="Лют"/>
    <x v="0"/>
    <x v="0"/>
    <s v="Кобур"/>
    <s v="Анатолій"/>
    <x v="5"/>
    <n v="7171"/>
    <n v="78317.35000000002"/>
    <n v="119319.83"/>
    <n v="117700"/>
    <n v="154298.38"/>
    <n v="646.14586408578907"/>
    <n v="323.07293204289454"/>
    <n v="184.61310402451116"/>
    <n v="1153.8319001531947"/>
  </r>
  <r>
    <n v="2015"/>
    <n v="3"/>
    <s v="2015-03"/>
    <x v="14"/>
    <s v="Бер"/>
    <x v="1"/>
    <x v="1"/>
    <s v="Безкровний"/>
    <s v="Вадим"/>
    <x v="1"/>
    <n v="15631"/>
    <n v="166163.99999999997"/>
    <n v="233629.04236000037"/>
    <n v="239100"/>
    <n v="116125.38"/>
    <n v="943.6547645655005"/>
    <n v="283.0964293696502"/>
    <n v="257.36039033604561"/>
    <n v="1484.1115842711963"/>
  </r>
  <r>
    <n v="2014"/>
    <n v="12"/>
    <s v="2014-12"/>
    <x v="11"/>
    <s v="Гру"/>
    <x v="1"/>
    <x v="2"/>
    <s v="Єлькін"/>
    <s v="Віктор"/>
    <x v="4"/>
    <n v="4520"/>
    <n v="48672.060000000005"/>
    <n v="67983.839629999973"/>
    <n v="67400"/>
    <n v="36183.519999999997"/>
    <n v="392.16080667326776"/>
    <n v="0"/>
    <n v="0"/>
    <n v="392.16080667326776"/>
  </r>
  <r>
    <n v="2015"/>
    <n v="4"/>
    <s v="2015-04"/>
    <x v="15"/>
    <s v="Кві"/>
    <x v="1"/>
    <x v="1"/>
    <s v="Безкровний"/>
    <s v="Вадим"/>
    <x v="1"/>
    <n v="13296"/>
    <n v="143303.85000000003"/>
    <n v="222569.1820700005"/>
    <n v="218800"/>
    <n v="95153.79"/>
    <n v="1236.26442719395"/>
    <n v="370.87932815818499"/>
    <n v="337.16302559834998"/>
    <n v="1944.3067809504851"/>
  </r>
  <r>
    <n v="2014"/>
    <n v="2"/>
    <s v="2014-02"/>
    <x v="1"/>
    <s v="Лют"/>
    <x v="0"/>
    <x v="3"/>
    <s v="Кравченко"/>
    <s v="Ілля"/>
    <x v="0"/>
    <n v="623"/>
    <n v="6689.61"/>
    <n v="10687.269999999999"/>
    <n v="10200"/>
    <n v="8466.27"/>
    <n v="65.823261862411556"/>
    <n v="0"/>
    <n v="16.455815465602889"/>
    <n v="82.279077328014438"/>
  </r>
  <r>
    <n v="2015"/>
    <n v="5"/>
    <s v="2015-05"/>
    <x v="16"/>
    <s v="Тра"/>
    <x v="1"/>
    <x v="1"/>
    <s v="Безкровний"/>
    <s v="Вадим"/>
    <x v="1"/>
    <n v="25296"/>
    <n v="257536.03999999998"/>
    <n v="396631.57026000082"/>
    <n v="386900"/>
    <n v="200042.87"/>
    <n v="1382.5765916953706"/>
    <n v="0"/>
    <n v="377.06634318964649"/>
    <n v="1759.642934885017"/>
  </r>
  <r>
    <n v="2014"/>
    <n v="12"/>
    <s v="2014-12"/>
    <x v="11"/>
    <s v="Гру"/>
    <x v="1"/>
    <x v="2"/>
    <s v="Єлькін"/>
    <s v="Віктор"/>
    <x v="1"/>
    <n v="1812"/>
    <n v="19466.16"/>
    <n v="28944.484129999997"/>
    <n v="31700"/>
    <n v="0"/>
    <n v="166.96456550467417"/>
    <n v="0"/>
    <n v="0"/>
    <n v="166.96456550467417"/>
  </r>
  <r>
    <n v="2015"/>
    <n v="6"/>
    <s v="2015-06"/>
    <x v="17"/>
    <s v="Чер"/>
    <x v="1"/>
    <x v="1"/>
    <s v="Безкровний"/>
    <s v="Вадим"/>
    <x v="1"/>
    <n v="10316"/>
    <n v="109121.42000000003"/>
    <n v="169465.61718999999"/>
    <n v="156300"/>
    <n v="79767.839999999997"/>
    <n v="1133.3144481150355"/>
    <n v="0"/>
    <n v="309.08575857682791"/>
    <n v="1442.4002066918633"/>
  </r>
  <r>
    <n v="2014"/>
    <n v="2"/>
    <s v="2014-02"/>
    <x v="1"/>
    <s v="Лют"/>
    <x v="0"/>
    <x v="3"/>
    <s v="Кравченко"/>
    <s v="Ілля"/>
    <x v="1"/>
    <n v="19638"/>
    <n v="214844.10999999996"/>
    <n v="330114.72000000003"/>
    <n v="348100"/>
    <n v="291304.77"/>
    <n v="2033.187863616871"/>
    <n v="0"/>
    <n v="508.29696590421776"/>
    <n v="2541.4848295210886"/>
  </r>
  <r>
    <n v="2015"/>
    <n v="7"/>
    <s v="2015-07"/>
    <x v="18"/>
    <s v="Лип"/>
    <x v="1"/>
    <x v="1"/>
    <s v="Безкровний"/>
    <s v="Вадим"/>
    <x v="1"/>
    <n v="22225"/>
    <n v="229475.33"/>
    <n v="353341.3441700007"/>
    <n v="356100"/>
    <n v="153051.24"/>
    <n v="1195.122132341658"/>
    <n v="0"/>
    <n v="325.94239972954313"/>
    <n v="1521.064532071201"/>
  </r>
  <r>
    <n v="2014"/>
    <n v="12"/>
    <s v="2014-12"/>
    <x v="11"/>
    <s v="Гру"/>
    <x v="1"/>
    <x v="2"/>
    <s v="Єлькін"/>
    <s v="Віктор"/>
    <x v="5"/>
    <n v="1327"/>
    <n v="16325.07"/>
    <n v="23518.559999999994"/>
    <n v="25000"/>
    <n v="27129.22"/>
    <n v="135.66543919245899"/>
    <n v="0"/>
    <n v="0"/>
    <n v="135.66543919245899"/>
  </r>
  <r>
    <n v="2015"/>
    <n v="8"/>
    <s v="2015-08"/>
    <x v="19"/>
    <s v="Сер"/>
    <x v="1"/>
    <x v="1"/>
    <s v="Безкровний"/>
    <s v="Вадим"/>
    <x v="1"/>
    <n v="11510"/>
    <n v="124333.30000000003"/>
    <n v="191280.6889700004"/>
    <n v="192900"/>
    <n v="75169.350000000006"/>
    <n v="1475.4724480553823"/>
    <n v="0"/>
    <n v="402.40157674237696"/>
    <n v="1877.8740247977594"/>
  </r>
  <r>
    <n v="2014"/>
    <n v="2"/>
    <s v="2014-02"/>
    <x v="1"/>
    <s v="Лют"/>
    <x v="0"/>
    <x v="3"/>
    <s v="Кравченко"/>
    <s v="Ілля"/>
    <x v="2"/>
    <n v="233"/>
    <n v="3414.72"/>
    <n v="5123.63"/>
    <n v="5100"/>
    <n v="659.41"/>
    <n v="31.556612603228682"/>
    <n v="0"/>
    <n v="7.8891531508071706"/>
    <n v="39.445765754035854"/>
  </r>
  <r>
    <n v="2015"/>
    <n v="9"/>
    <s v="2015-09"/>
    <x v="20"/>
    <s v="Вер"/>
    <x v="1"/>
    <x v="1"/>
    <s v="Безкровний"/>
    <s v="Вадим"/>
    <x v="1"/>
    <n v="13480"/>
    <n v="138526.77999999994"/>
    <n v="212798.8771300001"/>
    <n v="223500"/>
    <n v="83902.78"/>
    <n v="1256.910111484847"/>
    <n v="0"/>
    <n v="342.79366676859462"/>
    <n v="1599.7037782534417"/>
  </r>
  <r>
    <n v="2014"/>
    <n v="2"/>
    <s v="2014-02"/>
    <x v="1"/>
    <s v="Лют"/>
    <x v="0"/>
    <x v="3"/>
    <s v="Кравченко"/>
    <s v="Ілля"/>
    <x v="3"/>
    <n v="719"/>
    <n v="8057.17"/>
    <n v="12327.92"/>
    <n v="12300"/>
    <n v="10364.27"/>
    <n v="75.928081388311597"/>
    <n v="0"/>
    <n v="18.982020347077899"/>
    <n v="94.910101735389503"/>
  </r>
  <r>
    <n v="2015"/>
    <n v="10"/>
    <s v="2015-10"/>
    <x v="21"/>
    <s v="Жов"/>
    <x v="1"/>
    <x v="1"/>
    <s v="Безкровний"/>
    <s v="Вадим"/>
    <x v="1"/>
    <n v="15198"/>
    <n v="162723.41999999995"/>
    <n v="244662.02043000067"/>
    <n v="236700"/>
    <n v="98509.45"/>
    <n v="1036.6214488465394"/>
    <n v="310.98643465396185"/>
    <n v="282.71494059451078"/>
    <n v="1630.322824095012"/>
  </r>
  <r>
    <n v="2015"/>
    <n v="1"/>
    <s v="2015-01"/>
    <x v="12"/>
    <s v="Січ"/>
    <x v="1"/>
    <x v="2"/>
    <s v="Єлькін"/>
    <s v="Віктор"/>
    <x v="2"/>
    <n v="3567"/>
    <n v="36895.32"/>
    <n v="54532.693370000008"/>
    <n v="51600"/>
    <n v="13251.44"/>
    <n v="670.42817400572721"/>
    <n v="0"/>
    <n v="167.6070435014318"/>
    <n v="838.03521750715902"/>
  </r>
  <r>
    <n v="2015"/>
    <n v="11"/>
    <s v="2015-11"/>
    <x v="22"/>
    <s v="Лис"/>
    <x v="1"/>
    <x v="1"/>
    <s v="Безкровний"/>
    <s v="Вадим"/>
    <x v="1"/>
    <n v="9822"/>
    <n v="101885.22"/>
    <n v="155727.95862000008"/>
    <n v="152800"/>
    <n v="69299.25"/>
    <n v="1083.4671668671347"/>
    <n v="541.73358343356733"/>
    <n v="295.49104550921857"/>
    <n v="1920.6917958099207"/>
  </r>
  <r>
    <n v="2014"/>
    <n v="2"/>
    <s v="2014-02"/>
    <x v="1"/>
    <s v="Лют"/>
    <x v="0"/>
    <x v="3"/>
    <s v="Кравченко"/>
    <s v="Ілля"/>
    <x v="4"/>
    <n v="10117"/>
    <n v="107593.84999999996"/>
    <n v="165703.02000000005"/>
    <n v="162100"/>
    <n v="28752.12"/>
    <n v="1020.5705738558514"/>
    <n v="0"/>
    <n v="255.14264346396286"/>
    <n v="1275.7132173198142"/>
  </r>
  <r>
    <n v="2015"/>
    <n v="12"/>
    <s v="2015-12"/>
    <x v="23"/>
    <s v="Гру"/>
    <x v="1"/>
    <x v="1"/>
    <s v="Безкровний"/>
    <s v="Вадим"/>
    <x v="1"/>
    <n v="12032"/>
    <n v="128299.72000000002"/>
    <n v="197471.00165000037"/>
    <n v="192900"/>
    <n v="90661.52"/>
    <n v="874.15263252058628"/>
    <n v="437.07631626029314"/>
    <n v="238.40526341470539"/>
    <n v="1549.6342121955847"/>
  </r>
  <r>
    <n v="2015"/>
    <n v="1"/>
    <s v="2015-01"/>
    <x v="12"/>
    <s v="Січ"/>
    <x v="1"/>
    <x v="2"/>
    <s v="Єлькін"/>
    <s v="Віктор"/>
    <x v="3"/>
    <n v="20507"/>
    <n v="249912.48"/>
    <n v="377004.33848000009"/>
    <n v="382700"/>
    <n v="250688"/>
    <n v="4634.9137484273051"/>
    <n v="0"/>
    <n v="1158.7284371068263"/>
    <n v="5793.6421855341314"/>
  </r>
  <r>
    <n v="2016"/>
    <n v="1"/>
    <s v="2016-01"/>
    <x v="24"/>
    <s v="Січ"/>
    <x v="1"/>
    <x v="1"/>
    <s v="Безкровний"/>
    <s v="Вадим"/>
    <x v="1"/>
    <n v="10109"/>
    <n v="103713.96999999999"/>
    <n v="157866.03287999998"/>
    <n v="163800"/>
    <n v="42372.75"/>
    <n v="1720.5521652769257"/>
    <n v="0"/>
    <n v="573.51738842564191"/>
    <n v="2294.0695537025676"/>
  </r>
  <r>
    <n v="2014"/>
    <n v="2"/>
    <s v="2014-02"/>
    <x v="1"/>
    <s v="Лют"/>
    <x v="0"/>
    <x v="3"/>
    <s v="Кравченко"/>
    <s v="Ілля"/>
    <x v="5"/>
    <n v="7938"/>
    <n v="83132.519999999975"/>
    <n v="125495.91000000003"/>
    <n v="136000"/>
    <n v="146520.70000000001"/>
    <n v="772.93360667332604"/>
    <n v="0"/>
    <n v="193.23340166833151"/>
    <n v="966.16700834165749"/>
  </r>
  <r>
    <n v="2016"/>
    <n v="2"/>
    <s v="2016-02"/>
    <x v="25"/>
    <s v="Лют"/>
    <x v="1"/>
    <x v="1"/>
    <s v="Безкровний"/>
    <s v="Вадим"/>
    <x v="1"/>
    <n v="9043"/>
    <n v="94267.830000000016"/>
    <n v="144798.34296000033"/>
    <n v="142200"/>
    <n v="39722.18"/>
    <n v="1302.9165041614679"/>
    <n v="1172.6248537453209"/>
    <n v="0"/>
    <n v="2475.541357906789"/>
  </r>
  <r>
    <n v="2015"/>
    <n v="1"/>
    <s v="2015-01"/>
    <x v="12"/>
    <s v="Січ"/>
    <x v="1"/>
    <x v="2"/>
    <s v="Єлькін"/>
    <s v="Віктор"/>
    <x v="4"/>
    <n v="1896"/>
    <n v="20063.66"/>
    <n v="29431.306439999909"/>
    <n v="29800"/>
    <n v="9909.6200000000008"/>
    <n v="361.83023092761897"/>
    <n v="0"/>
    <n v="90.457557731904743"/>
    <n v="452.2877886595237"/>
  </r>
  <r>
    <n v="2016"/>
    <n v="3"/>
    <s v="2016-03"/>
    <x v="26"/>
    <s v="Бер"/>
    <x v="1"/>
    <x v="1"/>
    <s v="Безкровний"/>
    <s v="Вадим"/>
    <x v="1"/>
    <n v="16228"/>
    <n v="168201.07000000004"/>
    <n v="258719.43557000105"/>
    <n v="275500"/>
    <n v="79632.740000000005"/>
    <n v="1083.495514496537"/>
    <n v="0"/>
    <n v="0"/>
    <n v="1083.495514496537"/>
  </r>
  <r>
    <n v="2014"/>
    <n v="2"/>
    <s v="2014-02"/>
    <x v="1"/>
    <s v="Лют"/>
    <x v="0"/>
    <x v="4"/>
    <s v="Мельникова"/>
    <s v="Єлизавета"/>
    <x v="0"/>
    <n v="401"/>
    <n v="4419.9100000000008"/>
    <n v="6920.8850000000002"/>
    <n v="7200"/>
    <n v="3818.97"/>
    <n v="27.46775405377042"/>
    <n v="8.2403262161311268"/>
    <n v="18.311836035846948"/>
    <n v="54.019916305748495"/>
  </r>
  <r>
    <n v="2016"/>
    <n v="4"/>
    <s v="2016-04"/>
    <x v="27"/>
    <s v="Кві"/>
    <x v="1"/>
    <x v="1"/>
    <s v="Безкровний"/>
    <s v="Вадим"/>
    <x v="1"/>
    <n v="12264"/>
    <n v="133063.47999999998"/>
    <n v="205612.15008000034"/>
    <n v="212000"/>
    <n v="45375.360000000001"/>
    <n v="1272.2652569992929"/>
    <n v="0"/>
    <n v="424.08841899976426"/>
    <n v="1696.353675999057"/>
  </r>
  <r>
    <n v="2015"/>
    <n v="1"/>
    <s v="2015-01"/>
    <x v="12"/>
    <s v="Січ"/>
    <x v="1"/>
    <x v="2"/>
    <s v="Єлькін"/>
    <s v="Віктор"/>
    <x v="1"/>
    <n v="1000"/>
    <n v="10689.590000000002"/>
    <n v="16666.189660000022"/>
    <n v="15300"/>
    <n v="0"/>
    <n v="204.89512640748822"/>
    <n v="0"/>
    <n v="51.223781601872055"/>
    <n v="256.11890800936027"/>
  </r>
  <r>
    <n v="2016"/>
    <n v="5"/>
    <s v="2016-05"/>
    <x v="28"/>
    <s v="Тра"/>
    <x v="1"/>
    <x v="1"/>
    <s v="Безкровний"/>
    <s v="Вадим"/>
    <x v="1"/>
    <n v="14883"/>
    <n v="166376.57000000004"/>
    <n v="261418.24075999984"/>
    <n v="257000"/>
    <n v="71330.55"/>
    <n v="1643.3564534369921"/>
    <n v="821.67822671849603"/>
    <n v="547.78548447899743"/>
    <n v="3012.8201646344851"/>
  </r>
  <r>
    <n v="2014"/>
    <n v="2"/>
    <s v="2014-02"/>
    <x v="1"/>
    <s v="Лют"/>
    <x v="0"/>
    <x v="4"/>
    <s v="Мельникова"/>
    <s v="Єлизавета"/>
    <x v="1"/>
    <n v="28628"/>
    <n v="302265.84000000003"/>
    <n v="468467.09831999865"/>
    <n v="463300"/>
    <n v="313178.88"/>
    <n v="1859.2620797682969"/>
    <n v="557.77862393048906"/>
    <n v="1239.5080531788644"/>
    <n v="3656.5487568776502"/>
  </r>
  <r>
    <n v="2016"/>
    <n v="6"/>
    <s v="2016-06"/>
    <x v="29"/>
    <s v="Чер"/>
    <x v="1"/>
    <x v="1"/>
    <s v="Безкровний"/>
    <s v="Вадим"/>
    <x v="1"/>
    <n v="14880"/>
    <n v="163471.84"/>
    <n v="242881.41874000008"/>
    <n v="225600"/>
    <n v="56000.58"/>
    <n v="1247.9482564140599"/>
    <n v="623.97412820702993"/>
    <n v="831.96550427603995"/>
    <n v="2703.8878888971299"/>
  </r>
  <r>
    <n v="2015"/>
    <n v="1"/>
    <s v="2015-01"/>
    <x v="12"/>
    <s v="Січ"/>
    <x v="1"/>
    <x v="2"/>
    <s v="Єлькін"/>
    <s v="Віктор"/>
    <x v="5"/>
    <n v="641"/>
    <n v="7125.3700000000008"/>
    <n v="10406.06"/>
    <n v="9300"/>
    <n v="7730.07"/>
    <n v="127.93272023186037"/>
    <n v="0"/>
    <n v="31.983180057965093"/>
    <n v="159.91590028982546"/>
  </r>
  <r>
    <n v="2016"/>
    <n v="7"/>
    <s v="2016-07"/>
    <x v="30"/>
    <s v="Лип"/>
    <x v="1"/>
    <x v="1"/>
    <s v="Безкровний"/>
    <s v="Вадим"/>
    <x v="1"/>
    <n v="14121"/>
    <n v="156197.18"/>
    <n v="246957.31466000012"/>
    <n v="242400"/>
    <n v="43843.28"/>
    <n v="1598.5095219014834"/>
    <n v="1198.8821414261124"/>
    <n v="954.33404292625869"/>
    <n v="3751.7257062538547"/>
  </r>
  <r>
    <n v="2014"/>
    <n v="2"/>
    <s v="2014-02"/>
    <x v="1"/>
    <s v="Лют"/>
    <x v="0"/>
    <x v="4"/>
    <s v="Мельникова"/>
    <s v="Єлизавета"/>
    <x v="2"/>
    <n v="10470"/>
    <n v="108162.44"/>
    <n v="157639.15169999999"/>
    <n v="152900"/>
    <n v="36025.03"/>
    <n v="625.64158314154986"/>
    <n v="187.69247494246497"/>
    <n v="417.0943887610332"/>
    <n v="1230.428446845048"/>
  </r>
  <r>
    <n v="2016"/>
    <n v="8"/>
    <s v="2016-08"/>
    <x v="31"/>
    <s v="Сер"/>
    <x v="1"/>
    <x v="1"/>
    <s v="Безкровний"/>
    <s v="Вадим"/>
    <x v="1"/>
    <n v="17194"/>
    <n v="193728.28000000003"/>
    <n v="303231.64901999995"/>
    <n v="305900"/>
    <n v="33078.54"/>
    <n v="1492.0434192148116"/>
    <n v="447.61302576444342"/>
    <n v="890.77219057600701"/>
    <n v="2830.4286355552622"/>
  </r>
  <r>
    <n v="2014"/>
    <n v="2"/>
    <s v="2014-02"/>
    <x v="1"/>
    <s v="Лют"/>
    <x v="0"/>
    <x v="4"/>
    <s v="Мельникова"/>
    <s v="Єлизавета"/>
    <x v="3"/>
    <n v="740"/>
    <n v="8010.3900000000012"/>
    <n v="12479.899849999998"/>
    <n v="12900"/>
    <n v="9629.4500000000007"/>
    <n v="49.530489192565163"/>
    <n v="14.859146757769548"/>
    <n v="33.020326128376773"/>
    <n v="97.409962078711487"/>
  </r>
  <r>
    <n v="2016"/>
    <n v="9"/>
    <s v="2016-09"/>
    <x v="32"/>
    <s v="Вер"/>
    <x v="1"/>
    <x v="1"/>
    <s v="Безкровний"/>
    <s v="Вадим"/>
    <x v="1"/>
    <n v="12298"/>
    <n v="147683.56000000003"/>
    <n v="232282.51583000031"/>
    <n v="231200"/>
    <n v="27787.89"/>
    <n v="1468.6528932707822"/>
    <n v="0"/>
    <n v="876.80769747509385"/>
    <n v="2345.4605907458763"/>
  </r>
  <r>
    <n v="2015"/>
    <n v="2"/>
    <s v="2015-02"/>
    <x v="13"/>
    <s v="Лют"/>
    <x v="1"/>
    <x v="2"/>
    <s v="Єлькін"/>
    <s v="Віктор"/>
    <x v="2"/>
    <n v="836"/>
    <n v="8434.5500000000011"/>
    <n v="11382.82834"/>
    <n v="12100"/>
    <n v="3841.7"/>
    <n v="98.461276031333767"/>
    <n v="0"/>
    <n v="0"/>
    <n v="98.461276031333767"/>
  </r>
  <r>
    <n v="2016"/>
    <n v="10"/>
    <s v="2016-10"/>
    <x v="33"/>
    <s v="Жов"/>
    <x v="1"/>
    <x v="1"/>
    <s v="Безкровний"/>
    <s v="Вадим"/>
    <x v="1"/>
    <n v="17763"/>
    <n v="214576.45000000007"/>
    <n v="331857.99065000028"/>
    <n v="344200"/>
    <n v="59755.33"/>
    <n v="1542.6110566762804"/>
    <n v="462.78331700288413"/>
    <n v="920.96182488136151"/>
    <n v="2926.3561985605261"/>
  </r>
  <r>
    <n v="2014"/>
    <n v="2"/>
    <s v="2014-02"/>
    <x v="1"/>
    <s v="Лют"/>
    <x v="0"/>
    <x v="4"/>
    <s v="Мельникова"/>
    <s v="Єлизавета"/>
    <x v="4"/>
    <n v="2836"/>
    <n v="31018.77"/>
    <n v="48283.20283799999"/>
    <n v="49500"/>
    <n v="16307.32"/>
    <n v="191.62739165330643"/>
    <n v="57.48821749599194"/>
    <n v="127.75159443553764"/>
    <n v="376.86720358483603"/>
  </r>
  <r>
    <n v="2016"/>
    <n v="11"/>
    <s v="2016-11"/>
    <x v="34"/>
    <s v="Лис"/>
    <x v="1"/>
    <x v="1"/>
    <s v="Безкровний"/>
    <s v="Вадим"/>
    <x v="1"/>
    <n v="11241"/>
    <n v="142834.96000000002"/>
    <n v="216615.27544000008"/>
    <n v="229700"/>
    <n v="42305.79"/>
    <n v="1409.2700434370181"/>
    <n v="0"/>
    <n v="841.35524981314506"/>
    <n v="2250.6252932501629"/>
  </r>
  <r>
    <n v="2015"/>
    <n v="2"/>
    <s v="2015-02"/>
    <x v="13"/>
    <s v="Лют"/>
    <x v="1"/>
    <x v="2"/>
    <s v="Єлькін"/>
    <s v="Віктор"/>
    <x v="3"/>
    <n v="30690"/>
    <n v="366735.12999999989"/>
    <n v="563855.13264000008"/>
    <n v="563500"/>
    <n v="508519.11"/>
    <n v="4877.3375296768609"/>
    <n v="0"/>
    <n v="0"/>
    <n v="4877.3375296768609"/>
  </r>
  <r>
    <n v="2014"/>
    <n v="2"/>
    <s v="2014-02"/>
    <x v="1"/>
    <s v="Лют"/>
    <x v="0"/>
    <x v="4"/>
    <s v="Мельникова"/>
    <s v="Єлизавета"/>
    <x v="5"/>
    <n v="4105"/>
    <n v="40527.950000000019"/>
    <n v="62101.74237"/>
    <n v="58600"/>
    <n v="50551.44"/>
    <n v="246.47070219051091"/>
    <n v="73.941210657153263"/>
    <n v="164.31380146034058"/>
    <n v="484.72571430800474"/>
  </r>
  <r>
    <n v="2014"/>
    <n v="2"/>
    <s v="2014-02"/>
    <x v="1"/>
    <s v="Лют"/>
    <x v="1"/>
    <x v="1"/>
    <s v="Безкровний"/>
    <s v="Вадим"/>
    <x v="5"/>
    <n v="23870"/>
    <n v="278624.9200000001"/>
    <n v="410152.48573999992"/>
    <n v="427700"/>
    <n v="368451.85"/>
    <n v="2661.9774811802704"/>
    <n v="0"/>
    <n v="1064.7909924721082"/>
    <n v="3726.7684736523788"/>
  </r>
  <r>
    <n v="2015"/>
    <n v="2"/>
    <s v="2015-02"/>
    <x v="13"/>
    <s v="Лют"/>
    <x v="1"/>
    <x v="2"/>
    <s v="Єлькін"/>
    <s v="Віктор"/>
    <x v="4"/>
    <n v="4789"/>
    <n v="50057.99"/>
    <n v="74668.183319999895"/>
    <n v="78700"/>
    <n v="36140.050000000003"/>
    <n v="645.87854521126349"/>
    <n v="0"/>
    <n v="0"/>
    <n v="645.87854521126349"/>
  </r>
  <r>
    <n v="2014"/>
    <n v="3"/>
    <s v="2014-03"/>
    <x v="2"/>
    <s v="Бер"/>
    <x v="1"/>
    <x v="1"/>
    <s v="Безкровний"/>
    <s v="Вадим"/>
    <x v="5"/>
    <n v="31467"/>
    <n v="375383.87999999995"/>
    <n v="550925.9270599999"/>
    <n v="551300"/>
    <n v="496444.76"/>
    <n v="2112.0473113706616"/>
    <n v="633.61419341119836"/>
    <n v="844.81892454826459"/>
    <n v="3590.4804293301245"/>
  </r>
  <r>
    <n v="2015"/>
    <n v="2"/>
    <s v="2015-02"/>
    <x v="13"/>
    <s v="Лют"/>
    <x v="1"/>
    <x v="2"/>
    <s v="Єлькін"/>
    <s v="Віктор"/>
    <x v="1"/>
    <n v="1759"/>
    <n v="18343.2"/>
    <n v="28740.266439999999"/>
    <n v="31300"/>
    <n v="0"/>
    <n v="248.60282722693839"/>
    <n v="0"/>
    <n v="0"/>
    <n v="248.60282722693839"/>
  </r>
  <r>
    <n v="2014"/>
    <n v="4"/>
    <s v="2014-04"/>
    <x v="3"/>
    <s v="Кві"/>
    <x v="1"/>
    <x v="1"/>
    <s v="Безкровний"/>
    <s v="Вадим"/>
    <x v="5"/>
    <n v="34408"/>
    <n v="408169.76999999996"/>
    <n v="599302.08975000016"/>
    <n v="584400"/>
    <n v="526194.22"/>
    <n v="2166.606548119059"/>
    <n v="1083.3032740595295"/>
    <n v="866.64261924762343"/>
    <n v="4116.5524414262118"/>
  </r>
  <r>
    <n v="2015"/>
    <n v="2"/>
    <s v="2015-02"/>
    <x v="13"/>
    <s v="Лют"/>
    <x v="1"/>
    <x v="2"/>
    <s v="Єлькін"/>
    <s v="Віктор"/>
    <x v="5"/>
    <n v="772"/>
    <n v="9836.0500000000029"/>
    <n v="14996.539999999999"/>
    <n v="15600"/>
    <n v="15724.9"/>
    <n v="129.71982185360253"/>
    <n v="0"/>
    <n v="0"/>
    <n v="129.71982185360253"/>
  </r>
  <r>
    <n v="2014"/>
    <n v="5"/>
    <s v="2014-05"/>
    <x v="4"/>
    <s v="Тра"/>
    <x v="1"/>
    <x v="1"/>
    <s v="Безкровний"/>
    <s v="Вадим"/>
    <x v="5"/>
    <n v="31769"/>
    <n v="356662.17"/>
    <n v="524618.00470000017"/>
    <n v="496300"/>
    <n v="461361.9"/>
    <n v="2196.8102769335705"/>
    <n v="1098.4051384667853"/>
    <n v="878.72411077342815"/>
    <n v="4173.9395261737836"/>
  </r>
  <r>
    <n v="2015"/>
    <n v="3"/>
    <s v="2015-03"/>
    <x v="14"/>
    <s v="Бер"/>
    <x v="1"/>
    <x v="2"/>
    <s v="Єлькін"/>
    <s v="Віктор"/>
    <x v="0"/>
    <n v="78"/>
    <n v="666.92"/>
    <n v="1026.8"/>
    <n v="900"/>
    <n v="776.26"/>
    <n v="10.187556843014628"/>
    <n v="7.6406676322609712"/>
    <n v="0"/>
    <n v="17.828224475275597"/>
  </r>
  <r>
    <n v="2014"/>
    <n v="6"/>
    <s v="2014-06"/>
    <x v="5"/>
    <s v="Чер"/>
    <x v="1"/>
    <x v="1"/>
    <s v="Безкровний"/>
    <s v="Вадим"/>
    <x v="5"/>
    <n v="34706"/>
    <n v="391106.94999999995"/>
    <n v="571096.87028999999"/>
    <n v="567100"/>
    <n v="468933.01"/>
    <n v="2386.7875042704945"/>
    <n v="1193.3937521352473"/>
    <n v="954.71500170819786"/>
    <n v="4534.8962581139394"/>
  </r>
  <r>
    <n v="2015"/>
    <n v="3"/>
    <s v="2015-03"/>
    <x v="14"/>
    <s v="Бер"/>
    <x v="1"/>
    <x v="2"/>
    <s v="Єлькін"/>
    <s v="Віктор"/>
    <x v="2"/>
    <n v="2378"/>
    <n v="24395.8"/>
    <n v="31714.25361"/>
    <n v="33200"/>
    <n v="10275.42"/>
    <n v="314.65792889136821"/>
    <n v="235.99344666852616"/>
    <n v="0"/>
    <n v="550.6513755598944"/>
  </r>
  <r>
    <n v="2014"/>
    <n v="7"/>
    <s v="2014-07"/>
    <x v="6"/>
    <s v="Лип"/>
    <x v="1"/>
    <x v="1"/>
    <s v="Безкровний"/>
    <s v="Вадим"/>
    <x v="5"/>
    <n v="34462"/>
    <n v="389285.60000000009"/>
    <n v="573359.58765000023"/>
    <n v="627800"/>
    <n v="482809.9"/>
    <n v="2200.4889445401"/>
    <n v="0"/>
    <n v="880.19557781603999"/>
    <n v="3080.68452235614"/>
  </r>
  <r>
    <n v="2015"/>
    <n v="3"/>
    <s v="2015-03"/>
    <x v="14"/>
    <s v="Бер"/>
    <x v="1"/>
    <x v="2"/>
    <s v="Єлькін"/>
    <s v="Віктор"/>
    <x v="3"/>
    <n v="30288"/>
    <n v="346193.26999999996"/>
    <n v="504788.93981999904"/>
    <n v="465700"/>
    <n v="431474.52"/>
    <n v="5008.3424407297725"/>
    <n v="3756.2568305473296"/>
    <n v="0"/>
    <n v="8764.5992712771022"/>
  </r>
  <r>
    <n v="2014"/>
    <n v="8"/>
    <s v="2014-08"/>
    <x v="7"/>
    <s v="Сер"/>
    <x v="1"/>
    <x v="1"/>
    <s v="Безкровний"/>
    <s v="Вадим"/>
    <x v="5"/>
    <n v="32030"/>
    <n v="371694.45000000007"/>
    <n v="545856.07869000023"/>
    <n v="537400"/>
    <n v="420638.01"/>
    <n v="1959.5072845076334"/>
    <n v="587.85218535229001"/>
    <n v="783.80291380305323"/>
    <n v="3331.1623836629769"/>
  </r>
  <r>
    <n v="2015"/>
    <n v="3"/>
    <s v="2015-03"/>
    <x v="14"/>
    <s v="Бер"/>
    <x v="1"/>
    <x v="2"/>
    <s v="Єлькін"/>
    <s v="Віктор"/>
    <x v="4"/>
    <n v="2903"/>
    <n v="30355.69"/>
    <n v="42351.901189999997"/>
    <n v="44600"/>
    <n v="21062.67"/>
    <n v="420.20101361790404"/>
    <n v="315.15076021342804"/>
    <n v="0"/>
    <n v="735.35177383133214"/>
  </r>
  <r>
    <n v="2014"/>
    <n v="9"/>
    <s v="2014-09"/>
    <x v="8"/>
    <s v="Вер"/>
    <x v="1"/>
    <x v="1"/>
    <s v="Безкровний"/>
    <s v="Вадим"/>
    <x v="5"/>
    <n v="29223"/>
    <n v="348726.97"/>
    <n v="509733.52802999993"/>
    <n v="529900"/>
    <n v="388445.37"/>
    <n v="2352.4266150049984"/>
    <n v="0"/>
    <n v="940.97064600199928"/>
    <n v="3293.3972610069977"/>
  </r>
  <r>
    <n v="2014"/>
    <n v="2"/>
    <s v="2014-02"/>
    <x v="1"/>
    <s v="Лют"/>
    <x v="2"/>
    <x v="5"/>
    <s v="Білоусов"/>
    <s v="Михайло"/>
    <x v="0"/>
    <n v="12"/>
    <n v="103.47"/>
    <n v="162.06666000000001"/>
    <n v="100"/>
    <n v="104.29"/>
    <n v="0.76754811125907552"/>
    <n v="0"/>
    <n v="0.19188702781476888"/>
    <n v="0.95943513907384437"/>
  </r>
  <r>
    <n v="2014"/>
    <n v="10"/>
    <s v="2014-10"/>
    <x v="9"/>
    <s v="Жов"/>
    <x v="1"/>
    <x v="1"/>
    <s v="Безкровний"/>
    <s v="Вадим"/>
    <x v="5"/>
    <n v="30498"/>
    <n v="353460.85999999993"/>
    <n v="513046.57011000009"/>
    <n v="550800"/>
    <n v="397043.79"/>
    <n v="2653.8570028625509"/>
    <n v="0"/>
    <n v="1061.5428011450201"/>
    <n v="3715.3998040075712"/>
  </r>
  <r>
    <n v="2015"/>
    <n v="3"/>
    <s v="2015-03"/>
    <x v="14"/>
    <s v="Бер"/>
    <x v="1"/>
    <x v="2"/>
    <s v="Єлькін"/>
    <s v="Віктор"/>
    <x v="1"/>
    <n v="834"/>
    <n v="9698.2499999999982"/>
    <n v="14569.95566999999"/>
    <n v="14200"/>
    <n v="0"/>
    <n v="144.55809465166359"/>
    <n v="108.4185709887477"/>
    <n v="0"/>
    <n v="252.97666564041128"/>
  </r>
  <r>
    <n v="2014"/>
    <n v="11"/>
    <s v="2014-11"/>
    <x v="10"/>
    <s v="Лис"/>
    <x v="1"/>
    <x v="1"/>
    <s v="Безкровний"/>
    <s v="Вадим"/>
    <x v="5"/>
    <n v="26708"/>
    <n v="317420.26999999996"/>
    <n v="460680.95546999987"/>
    <n v="465200"/>
    <n v="373684.62"/>
    <n v="2397.2814431028037"/>
    <n v="719.18443293084101"/>
    <n v="958.91257724112131"/>
    <n v="4075.3784532747659"/>
  </r>
  <r>
    <n v="2014"/>
    <n v="2"/>
    <s v="2014-02"/>
    <x v="1"/>
    <s v="Лют"/>
    <x v="2"/>
    <x v="5"/>
    <s v="Білоусов"/>
    <s v="Михайло"/>
    <x v="1"/>
    <n v="6771"/>
    <n v="76240.669999999984"/>
    <n v="119237.26203000041"/>
    <n v="126000"/>
    <n v="68868.55"/>
    <n v="564.70797425473131"/>
    <n v="0"/>
    <n v="141.17699356368283"/>
    <n v="705.88496781841411"/>
  </r>
  <r>
    <n v="2014"/>
    <n v="12"/>
    <s v="2014-12"/>
    <x v="11"/>
    <s v="Гру"/>
    <x v="1"/>
    <x v="1"/>
    <s v="Безкровний"/>
    <s v="Вадим"/>
    <x v="5"/>
    <n v="42444"/>
    <n v="507057.99000000005"/>
    <n v="741111.16132999992"/>
    <n v="760400"/>
    <n v="649722.65"/>
    <n v="3187.1994991660945"/>
    <n v="0"/>
    <n v="637.43989983321887"/>
    <n v="3824.6393989993135"/>
  </r>
  <r>
    <n v="2015"/>
    <n v="3"/>
    <s v="2015-03"/>
    <x v="14"/>
    <s v="Бер"/>
    <x v="1"/>
    <x v="2"/>
    <s v="Єлькін"/>
    <s v="Віктор"/>
    <x v="5"/>
    <n v="647"/>
    <n v="7190.77"/>
    <n v="10285.87976"/>
    <n v="9600"/>
    <n v="10162.030000000001"/>
    <n v="102.05296526627743"/>
    <n v="76.539723949708076"/>
    <n v="0"/>
    <n v="178.5926892159855"/>
  </r>
  <r>
    <n v="2015"/>
    <n v="1"/>
    <s v="2015-01"/>
    <x v="12"/>
    <s v="Січ"/>
    <x v="1"/>
    <x v="1"/>
    <s v="Безкровний"/>
    <s v="Вадим"/>
    <x v="5"/>
    <n v="23313"/>
    <n v="270576.74"/>
    <n v="410294.36239999998"/>
    <n v="425100"/>
    <n v="237825.51"/>
    <n v="3156.276843070455"/>
    <n v="946.88305292113648"/>
    <n v="1721.6055507657029"/>
    <n v="5824.7654467572947"/>
  </r>
  <r>
    <n v="2014"/>
    <n v="2"/>
    <s v="2014-02"/>
    <x v="1"/>
    <s v="Лют"/>
    <x v="2"/>
    <x v="5"/>
    <s v="Білоусов"/>
    <s v="Михайло"/>
    <x v="2"/>
    <n v="5675"/>
    <n v="58697.87"/>
    <n v="87162.885879999914"/>
    <n v="88000"/>
    <n v="11669.01"/>
    <n v="412.80364776496464"/>
    <n v="0"/>
    <n v="103.20091194124116"/>
    <n v="516.00455970620578"/>
  </r>
  <r>
    <n v="2015"/>
    <n v="2"/>
    <s v="2015-02"/>
    <x v="13"/>
    <s v="Лют"/>
    <x v="1"/>
    <x v="1"/>
    <s v="Безкровний"/>
    <s v="Вадим"/>
    <x v="5"/>
    <n v="31836"/>
    <n v="371823.31000000011"/>
    <n v="578455.36924999941"/>
    <n v="599000"/>
    <n v="459558.22"/>
    <n v="3489.3044842204768"/>
    <n v="0"/>
    <n v="951.62849569649381"/>
    <n v="4440.9329799169709"/>
  </r>
  <r>
    <n v="2015"/>
    <n v="4"/>
    <s v="2015-04"/>
    <x v="15"/>
    <s v="Кві"/>
    <x v="1"/>
    <x v="2"/>
    <s v="Єлькін"/>
    <s v="Віктор"/>
    <x v="0"/>
    <n v="327"/>
    <n v="3933.84"/>
    <n v="6460.92"/>
    <n v="7100"/>
    <n v="4070.38"/>
    <n v="74.159270016971405"/>
    <n v="55.619452512728557"/>
    <n v="0"/>
    <n v="129.77872252969996"/>
  </r>
  <r>
    <n v="2015"/>
    <n v="3"/>
    <s v="2015-03"/>
    <x v="14"/>
    <s v="Бер"/>
    <x v="1"/>
    <x v="1"/>
    <s v="Безкровний"/>
    <s v="Вадим"/>
    <x v="5"/>
    <n v="33818"/>
    <n v="376023.6100000001"/>
    <n v="568808.72179999994"/>
    <n v="540900"/>
    <n v="422917.4"/>
    <n v="2297.4843154383479"/>
    <n v="689.24529463150441"/>
    <n v="626.5866314831859"/>
    <n v="3613.3162415530383"/>
  </r>
  <r>
    <n v="2014"/>
    <n v="2"/>
    <s v="2014-02"/>
    <x v="1"/>
    <s v="Лют"/>
    <x v="2"/>
    <x v="5"/>
    <s v="Білоусов"/>
    <s v="Михайло"/>
    <x v="3"/>
    <n v="920"/>
    <n v="10898.12"/>
    <n v="16613.251730000004"/>
    <n v="17500"/>
    <n v="15309.47"/>
    <n v="78.680402170520892"/>
    <n v="0"/>
    <n v="19.670100542630223"/>
    <n v="98.350502713151116"/>
  </r>
  <r>
    <n v="2015"/>
    <n v="4"/>
    <s v="2015-04"/>
    <x v="15"/>
    <s v="Кві"/>
    <x v="1"/>
    <x v="1"/>
    <s v="Безкровний"/>
    <s v="Вадим"/>
    <x v="5"/>
    <n v="35573"/>
    <n v="415134.17999999993"/>
    <n v="635711.54599999939"/>
    <n v="639600"/>
    <n v="403345.9"/>
    <n v="3531.0709369866531"/>
    <n v="1059.321281095996"/>
    <n v="963.01934645090535"/>
    <n v="5553.4115645335551"/>
  </r>
  <r>
    <n v="2015"/>
    <n v="4"/>
    <s v="2015-04"/>
    <x v="15"/>
    <s v="Кві"/>
    <x v="1"/>
    <x v="2"/>
    <s v="Єлькін"/>
    <s v="Віктор"/>
    <x v="2"/>
    <n v="2241"/>
    <n v="25073.72"/>
    <n v="36027.29"/>
    <n v="38400"/>
    <n v="9727.3700000000008"/>
    <n v="413.52586428708821"/>
    <n v="310.14439821531613"/>
    <n v="0"/>
    <n v="723.67026250240428"/>
  </r>
  <r>
    <n v="2015"/>
    <n v="5"/>
    <s v="2015-05"/>
    <x v="16"/>
    <s v="Тра"/>
    <x v="1"/>
    <x v="1"/>
    <s v="Безкровний"/>
    <s v="Вадим"/>
    <x v="5"/>
    <n v="57508"/>
    <n v="598855.57000000018"/>
    <n v="892533.56237000087"/>
    <n v="921100"/>
    <n v="631398.92000000004"/>
    <n v="3111.1895854037321"/>
    <n v="0"/>
    <n v="848.50625056465424"/>
    <n v="3959.6958359683863"/>
  </r>
  <r>
    <n v="2014"/>
    <n v="2"/>
    <s v="2014-02"/>
    <x v="1"/>
    <s v="Лют"/>
    <x v="2"/>
    <x v="5"/>
    <s v="Білоусов"/>
    <s v="Михайло"/>
    <x v="4"/>
    <n v="4662"/>
    <n v="52645.310000000005"/>
    <n v="82255.57170000003"/>
    <n v="78400"/>
    <n v="4070.52"/>
    <n v="389.56259540901556"/>
    <n v="0"/>
    <n v="97.390648852253889"/>
    <n v="486.95324426126945"/>
  </r>
  <r>
    <n v="2015"/>
    <n v="6"/>
    <s v="2015-06"/>
    <x v="17"/>
    <s v="Чер"/>
    <x v="1"/>
    <x v="1"/>
    <s v="Безкровний"/>
    <s v="Вадим"/>
    <x v="5"/>
    <n v="31289"/>
    <n v="333262.95000000013"/>
    <n v="505713.87058999989"/>
    <n v="526700"/>
    <n v="345252.34"/>
    <n v="3382.0007011171128"/>
    <n v="0"/>
    <n v="922.36382757739443"/>
    <n v="4304.3645286945075"/>
  </r>
  <r>
    <n v="2015"/>
    <n v="4"/>
    <s v="2015-04"/>
    <x v="15"/>
    <s v="Кві"/>
    <x v="1"/>
    <x v="2"/>
    <s v="Єлькін"/>
    <s v="Віктор"/>
    <x v="3"/>
    <n v="22646"/>
    <n v="284996.82000000007"/>
    <n v="433091.85002999962"/>
    <n v="398100"/>
    <n v="336107.99"/>
    <n v="4971.0839088743451"/>
    <n v="3728.3129316557583"/>
    <n v="0"/>
    <n v="8699.3968405301039"/>
  </r>
  <r>
    <n v="2015"/>
    <n v="7"/>
    <s v="2015-07"/>
    <x v="18"/>
    <s v="Лип"/>
    <x v="1"/>
    <x v="1"/>
    <s v="Безкровний"/>
    <s v="Вадим"/>
    <x v="5"/>
    <n v="59122"/>
    <n v="615445.06000000017"/>
    <n v="913385.27817000006"/>
    <n v="978800"/>
    <n v="575553.93000000005"/>
    <n v="3089.3836209860901"/>
    <n v="0"/>
    <n v="842.55916935984271"/>
    <n v="3931.9427903459327"/>
  </r>
  <r>
    <n v="2014"/>
    <n v="2"/>
    <s v="2014-02"/>
    <x v="1"/>
    <s v="Лют"/>
    <x v="2"/>
    <x v="5"/>
    <s v="Білоусов"/>
    <s v="Михайло"/>
    <x v="5"/>
    <n v="29326"/>
    <n v="363355.5"/>
    <n v="539163.10598999937"/>
    <n v="573800"/>
    <n v="559409.75"/>
    <n v="2553.4778322895086"/>
    <n v="0"/>
    <n v="638.36945807237714"/>
    <n v="3191.8472903618858"/>
  </r>
  <r>
    <n v="2015"/>
    <n v="8"/>
    <s v="2015-08"/>
    <x v="19"/>
    <s v="Сер"/>
    <x v="1"/>
    <x v="1"/>
    <s v="Безкровний"/>
    <s v="Вадим"/>
    <x v="5"/>
    <n v="22176"/>
    <n v="253241.74000000002"/>
    <n v="386256.31429000001"/>
    <n v="394400"/>
    <n v="231515.02"/>
    <n v="2979.4463450081867"/>
    <n v="0"/>
    <n v="812.57627591132371"/>
    <n v="3792.0226209195102"/>
  </r>
  <r>
    <n v="2015"/>
    <n v="4"/>
    <s v="2015-04"/>
    <x v="15"/>
    <s v="Кві"/>
    <x v="1"/>
    <x v="2"/>
    <s v="Єлькін"/>
    <s v="Віктор"/>
    <x v="4"/>
    <n v="1534"/>
    <n v="15763.92"/>
    <n v="23139.72"/>
    <n v="22200"/>
    <n v="9645.2199999999993"/>
    <n v="265.60067971699289"/>
    <n v="199.20050978774466"/>
    <n v="0"/>
    <n v="464.80118950473752"/>
  </r>
  <r>
    <n v="2015"/>
    <n v="9"/>
    <s v="2015-09"/>
    <x v="20"/>
    <s v="Вер"/>
    <x v="1"/>
    <x v="1"/>
    <s v="Безкровний"/>
    <s v="Вадим"/>
    <x v="5"/>
    <n v="29958"/>
    <n v="348599.25000000006"/>
    <n v="524867.56488999992"/>
    <n v="540700"/>
    <n v="305231.83"/>
    <n v="3100.1636775444463"/>
    <n v="0"/>
    <n v="845.49918478484904"/>
    <n v="3945.6628623292954"/>
  </r>
  <r>
    <n v="2014"/>
    <n v="2"/>
    <s v="2014-02"/>
    <x v="1"/>
    <s v="Лют"/>
    <x v="2"/>
    <x v="6"/>
    <s v="Вдовицька"/>
    <s v="Олена"/>
    <x v="0"/>
    <n v="34"/>
    <n v="297.19"/>
    <n v="438.38600000000002"/>
    <n v="0"/>
    <n v="501.51"/>
    <n v="2.6223611270557612"/>
    <n v="1.3111805635278806"/>
    <n v="0.70874625055561102"/>
    <n v="4.6422879411392532"/>
  </r>
  <r>
    <n v="2015"/>
    <n v="10"/>
    <s v="2015-10"/>
    <x v="21"/>
    <s v="Жов"/>
    <x v="1"/>
    <x v="1"/>
    <s v="Безкровний"/>
    <s v="Вадим"/>
    <x v="5"/>
    <n v="52339"/>
    <n v="585395.04999999981"/>
    <n v="875342.8814999999"/>
    <n v="872300"/>
    <n v="526312.62"/>
    <n v="3708.786531163496"/>
    <n v="1112.635959349049"/>
    <n v="1011.4872357718625"/>
    <n v="5832.909726284407"/>
  </r>
  <r>
    <n v="2015"/>
    <n v="4"/>
    <s v="2015-04"/>
    <x v="15"/>
    <s v="Кві"/>
    <x v="1"/>
    <x v="2"/>
    <s v="Єлькін"/>
    <s v="Віктор"/>
    <x v="1"/>
    <n v="351"/>
    <n v="5182.9600000000009"/>
    <n v="7083.8407579999994"/>
    <n v="7700"/>
    <n v="0"/>
    <n v="81.309234525384824"/>
    <n v="60.981925894038632"/>
    <n v="0"/>
    <n v="142.29116041942345"/>
  </r>
  <r>
    <n v="2015"/>
    <n v="11"/>
    <s v="2015-11"/>
    <x v="22"/>
    <s v="Лис"/>
    <x v="1"/>
    <x v="1"/>
    <s v="Безкровний"/>
    <s v="Вадим"/>
    <x v="5"/>
    <n v="36380"/>
    <n v="392344.7099999999"/>
    <n v="589802.4068"/>
    <n v="549100"/>
    <n v="368528.16"/>
    <n v="4103.5119728651134"/>
    <n v="2051.7559864325567"/>
    <n v="1119.1396289632128"/>
    <n v="7274.4075882608831"/>
  </r>
  <r>
    <n v="2014"/>
    <n v="2"/>
    <s v="2014-02"/>
    <x v="1"/>
    <s v="Лют"/>
    <x v="2"/>
    <x v="6"/>
    <s v="Вдовицька"/>
    <s v="Олена"/>
    <x v="1"/>
    <n v="7905"/>
    <n v="86440.99"/>
    <n v="132345.03700000033"/>
    <n v="137800"/>
    <n v="90089.58"/>
    <n v="791.66871293234101"/>
    <n v="395.8343564661705"/>
    <n v="213.96451700874081"/>
    <n v="1401.4675864072524"/>
  </r>
  <r>
    <n v="2015"/>
    <n v="12"/>
    <s v="2015-12"/>
    <x v="23"/>
    <s v="Гру"/>
    <x v="1"/>
    <x v="1"/>
    <s v="Безкровний"/>
    <s v="Вадим"/>
    <x v="5"/>
    <n v="47596"/>
    <n v="523714.53999999986"/>
    <n v="754871.19133000006"/>
    <n v="709500"/>
    <n v="498953.93"/>
    <n v="3341.6179266899949"/>
    <n v="1670.8089633449974"/>
    <n v="911.35034364272587"/>
    <n v="5923.777233677718"/>
  </r>
  <r>
    <n v="2015"/>
    <n v="4"/>
    <s v="2015-04"/>
    <x v="15"/>
    <s v="Кві"/>
    <x v="1"/>
    <x v="2"/>
    <s v="Єлькін"/>
    <s v="Віктор"/>
    <x v="5"/>
    <n v="978"/>
    <n v="11286.170000000004"/>
    <n v="16929.680000000004"/>
    <n v="16600"/>
    <n v="13959.52"/>
    <n v="194.32104257921796"/>
    <n v="145.74078193441346"/>
    <n v="0"/>
    <n v="340.06182451363145"/>
  </r>
  <r>
    <n v="2016"/>
    <n v="1"/>
    <s v="2016-01"/>
    <x v="24"/>
    <s v="Січ"/>
    <x v="1"/>
    <x v="1"/>
    <s v="Безкровний"/>
    <s v="Вадим"/>
    <x v="5"/>
    <n v="21436"/>
    <n v="228180.24000000005"/>
    <n v="336274.10826999979"/>
    <n v="360800"/>
    <n v="123519.99"/>
    <n v="3664.9881836855566"/>
    <n v="0"/>
    <n v="1221.6627278951855"/>
    <n v="4886.6509115807421"/>
  </r>
  <r>
    <n v="2014"/>
    <n v="2"/>
    <s v="2014-02"/>
    <x v="1"/>
    <s v="Лют"/>
    <x v="2"/>
    <x v="6"/>
    <s v="Вдовицька"/>
    <s v="Олена"/>
    <x v="3"/>
    <n v="71"/>
    <n v="660.48"/>
    <n v="974.11099999999988"/>
    <n v="0"/>
    <n v="696.49"/>
    <n v="5.8269899582500679"/>
    <n v="2.913494979125034"/>
    <n v="1.5748621508783966"/>
    <n v="10.3153470882535"/>
  </r>
  <r>
    <n v="2016"/>
    <n v="2"/>
    <s v="2016-02"/>
    <x v="25"/>
    <s v="Лют"/>
    <x v="1"/>
    <x v="1"/>
    <s v="Безкровний"/>
    <s v="Вадим"/>
    <x v="5"/>
    <n v="29749"/>
    <n v="318373.26"/>
    <n v="480440.27488999988"/>
    <n v="437700"/>
    <n v="191628.88"/>
    <n v="4323.0713185093191"/>
    <n v="3890.7641866583872"/>
    <n v="0"/>
    <n v="8213.8355051677063"/>
  </r>
  <r>
    <n v="2015"/>
    <n v="5"/>
    <s v="2015-05"/>
    <x v="16"/>
    <s v="Тра"/>
    <x v="1"/>
    <x v="2"/>
    <s v="Єлькін"/>
    <s v="Віктор"/>
    <x v="0"/>
    <n v="141"/>
    <n v="1256.04"/>
    <n v="2018.6500000000003"/>
    <n v="2000"/>
    <n v="1462.51"/>
    <n v="18.11673663070826"/>
    <n v="0"/>
    <n v="0"/>
    <n v="18.11673663070826"/>
  </r>
  <r>
    <n v="2016"/>
    <n v="3"/>
    <s v="2016-03"/>
    <x v="26"/>
    <s v="Бер"/>
    <x v="1"/>
    <x v="1"/>
    <s v="Безкровний"/>
    <s v="Вадим"/>
    <x v="5"/>
    <n v="59372"/>
    <n v="616627.84000000008"/>
    <n v="924743.7165899995"/>
    <n v="939100"/>
    <n v="392097.13"/>
    <n v="3872.7499029079504"/>
    <n v="0"/>
    <n v="0"/>
    <n v="3872.7499029079504"/>
  </r>
  <r>
    <n v="2014"/>
    <n v="2"/>
    <s v="2014-02"/>
    <x v="1"/>
    <s v="Лют"/>
    <x v="2"/>
    <x v="6"/>
    <s v="Вдовицька"/>
    <s v="Олена"/>
    <x v="4"/>
    <n v="2765"/>
    <n v="30238.440000000002"/>
    <n v="46039.295000000013"/>
    <n v="46300"/>
    <n v="7755.72"/>
    <n v="275.40034929275276"/>
    <n v="137.70017464637638"/>
    <n v="74.432526835879116"/>
    <n v="487.53305077500829"/>
  </r>
  <r>
    <n v="2016"/>
    <n v="4"/>
    <s v="2016-04"/>
    <x v="27"/>
    <s v="Кві"/>
    <x v="1"/>
    <x v="1"/>
    <s v="Безкровний"/>
    <s v="Вадим"/>
    <x v="5"/>
    <n v="40545"/>
    <n v="445600.76999999996"/>
    <n v="665210.91508000088"/>
    <n v="681500"/>
    <n v="203903.89"/>
    <n v="4116.1222014540526"/>
    <n v="0"/>
    <n v="1372.0407338180175"/>
    <n v="5488.1629352720702"/>
  </r>
  <r>
    <n v="2015"/>
    <n v="5"/>
    <s v="2015-05"/>
    <x v="16"/>
    <s v="Тра"/>
    <x v="1"/>
    <x v="2"/>
    <s v="Єлькін"/>
    <s v="Віктор"/>
    <x v="2"/>
    <n v="8119"/>
    <n v="82959.78"/>
    <n v="102965.78836999989"/>
    <n v="101900"/>
    <n v="31970.880000000001"/>
    <n v="924.08494284424307"/>
    <n v="0"/>
    <n v="0"/>
    <n v="924.08494284424307"/>
  </r>
  <r>
    <n v="2016"/>
    <n v="5"/>
    <s v="2016-05"/>
    <x v="28"/>
    <s v="Тра"/>
    <x v="1"/>
    <x v="1"/>
    <s v="Безкровний"/>
    <s v="Вадим"/>
    <x v="5"/>
    <n v="35599"/>
    <n v="385013.27999999991"/>
    <n v="583431.61976000026"/>
    <n v="565500"/>
    <n v="215547.46"/>
    <n v="3667.6328120195185"/>
    <n v="1833.8164060097592"/>
    <n v="1222.5442706731728"/>
    <n v="6723.993488702451"/>
  </r>
  <r>
    <n v="2014"/>
    <n v="2"/>
    <s v="2014-02"/>
    <x v="1"/>
    <s v="Лют"/>
    <x v="2"/>
    <x v="6"/>
    <s v="Вдовицька"/>
    <s v="Олена"/>
    <x v="5"/>
    <n v="25131"/>
    <n v="295573.61999999994"/>
    <n v="438740.48199999973"/>
    <n v="412500"/>
    <n v="475254.47"/>
    <n v="2624.4815866896001"/>
    <n v="1312.2407933448001"/>
    <n v="709.31934775394598"/>
    <n v="4646.0417277883462"/>
  </r>
  <r>
    <n v="2016"/>
    <n v="6"/>
    <s v="2016-06"/>
    <x v="29"/>
    <s v="Чер"/>
    <x v="1"/>
    <x v="1"/>
    <s v="Безкровний"/>
    <s v="Вадим"/>
    <x v="5"/>
    <n v="31516"/>
    <n v="361937.79000000004"/>
    <n v="543719.3182199999"/>
    <n v="536500"/>
    <n v="171886.93"/>
    <n v="2793.6825248770779"/>
    <n v="1396.8412624385389"/>
    <n v="1862.4550165847186"/>
    <n v="6052.9788039003352"/>
  </r>
  <r>
    <n v="2015"/>
    <n v="5"/>
    <s v="2015-05"/>
    <x v="16"/>
    <s v="Тра"/>
    <x v="1"/>
    <x v="2"/>
    <s v="Єлькін"/>
    <s v="Віктор"/>
    <x v="3"/>
    <n v="29071"/>
    <n v="326799.31"/>
    <n v="468066.92990699969"/>
    <n v="474900"/>
    <n v="386470.34"/>
    <n v="4200.7506475462787"/>
    <n v="0"/>
    <n v="0"/>
    <n v="4200.7506475462787"/>
  </r>
  <r>
    <n v="2016"/>
    <n v="7"/>
    <s v="2016-07"/>
    <x v="30"/>
    <s v="Лип"/>
    <x v="1"/>
    <x v="1"/>
    <s v="Безкровний"/>
    <s v="Вадим"/>
    <x v="5"/>
    <n v="33169"/>
    <n v="384678.00999999978"/>
    <n v="591393.78530999948"/>
    <n v="548900"/>
    <n v="146012.54"/>
    <n v="3827.9837886677287"/>
    <n v="2870.9878415007965"/>
    <n v="2285.3634559210323"/>
    <n v="8984.3350860895589"/>
  </r>
  <r>
    <n v="2014"/>
    <n v="2"/>
    <s v="2014-02"/>
    <x v="1"/>
    <s v="Лют"/>
    <x v="2"/>
    <x v="7"/>
    <s v="Лєсков"/>
    <s v="Станіслав"/>
    <x v="0"/>
    <n v="155"/>
    <n v="1896.7199999999998"/>
    <n v="2983.0230000000001"/>
    <n v="3000"/>
    <n v="2687.41"/>
    <n v="20.029821816688507"/>
    <n v="6.0089465450065509"/>
    <n v="9.5380103888992878"/>
    <n v="35.576778750594343"/>
  </r>
  <r>
    <n v="2016"/>
    <n v="8"/>
    <s v="2016-08"/>
    <x v="31"/>
    <s v="Сер"/>
    <x v="1"/>
    <x v="1"/>
    <s v="Безкровний"/>
    <s v="Вадим"/>
    <x v="5"/>
    <n v="40530"/>
    <n v="458351.89"/>
    <n v="698492.80232000025"/>
    <n v="665400"/>
    <n v="104427.81"/>
    <n v="3436.9156136526185"/>
    <n v="1031.0746840957856"/>
    <n v="2051.8899185985783"/>
    <n v="6519.8802163469827"/>
  </r>
  <r>
    <n v="2015"/>
    <n v="5"/>
    <s v="2015-05"/>
    <x v="16"/>
    <s v="Тра"/>
    <x v="1"/>
    <x v="2"/>
    <s v="Єлькін"/>
    <s v="Віктор"/>
    <x v="4"/>
    <n v="4484"/>
    <n v="45355.060000000005"/>
    <n v="59163.949509999984"/>
    <n v="54200"/>
    <n v="30284.36"/>
    <n v="530.97748064557527"/>
    <n v="0"/>
    <n v="0"/>
    <n v="530.97748064557527"/>
  </r>
  <r>
    <n v="2016"/>
    <n v="9"/>
    <s v="2016-09"/>
    <x v="32"/>
    <s v="Вер"/>
    <x v="1"/>
    <x v="1"/>
    <s v="Безкровний"/>
    <s v="Вадим"/>
    <x v="5"/>
    <n v="34507"/>
    <n v="424703.92"/>
    <n v="643664.19182999991"/>
    <n v="672300"/>
    <n v="105374.01"/>
    <n v="4069.6962242210961"/>
    <n v="0"/>
    <n v="2429.6693875946839"/>
    <n v="6499.3656118157796"/>
  </r>
  <r>
    <n v="2016"/>
    <n v="10"/>
    <s v="2016-10"/>
    <x v="33"/>
    <s v="Жов"/>
    <x v="1"/>
    <x v="1"/>
    <s v="Безкровний"/>
    <s v="Вадим"/>
    <x v="5"/>
    <n v="46742"/>
    <n v="581856.58999999985"/>
    <n v="882315.04172000056"/>
    <n v="852900"/>
    <n v="191885.24"/>
    <n v="4101.3595488937353"/>
    <n v="1230.4078646681205"/>
    <n v="2448.5728650111851"/>
    <n v="7780.3402785730414"/>
  </r>
  <r>
    <n v="2015"/>
    <n v="5"/>
    <s v="2015-05"/>
    <x v="16"/>
    <s v="Тра"/>
    <x v="1"/>
    <x v="2"/>
    <s v="Єлькін"/>
    <s v="Віктор"/>
    <x v="1"/>
    <n v="1213"/>
    <n v="11890.609999999999"/>
    <n v="15104.9987"/>
    <n v="14000"/>
    <n v="0"/>
    <n v="135.56252111811887"/>
    <n v="0"/>
    <n v="0"/>
    <n v="135.56252111811887"/>
  </r>
  <r>
    <n v="2016"/>
    <n v="11"/>
    <s v="2016-11"/>
    <x v="34"/>
    <s v="Лис"/>
    <x v="1"/>
    <x v="1"/>
    <s v="Безкровний"/>
    <s v="Вадим"/>
    <x v="5"/>
    <n v="31119"/>
    <n v="402849.99999999994"/>
    <n v="601668.61745000002"/>
    <n v="630000"/>
    <n v="129627.62"/>
    <n v="3914.3756456054466"/>
    <n v="0"/>
    <n v="2336.9406839435505"/>
    <n v="6251.3163295489976"/>
  </r>
  <r>
    <n v="2014"/>
    <n v="2"/>
    <s v="2014-02"/>
    <x v="1"/>
    <s v="Лют"/>
    <x v="2"/>
    <x v="7"/>
    <s v="Лєсков"/>
    <s v="Станіслав"/>
    <x v="2"/>
    <n v="1179"/>
    <n v="12426.489999999998"/>
    <n v="18910.099000000002"/>
    <n v="17500"/>
    <n v="152.34"/>
    <n v="126.9738495163931"/>
    <n v="38.092154854917929"/>
    <n v="60.463737864949103"/>
    <n v="225.52974223626015"/>
  </r>
  <r>
    <n v="2015"/>
    <n v="5"/>
    <s v="2015-05"/>
    <x v="16"/>
    <s v="Тра"/>
    <x v="1"/>
    <x v="2"/>
    <s v="Єлькін"/>
    <s v="Віктор"/>
    <x v="5"/>
    <n v="1250"/>
    <n v="14591.650000000005"/>
    <n v="21227.239669999999"/>
    <n v="22600"/>
    <n v="19992.75"/>
    <n v="190.50767121507565"/>
    <n v="0"/>
    <n v="0"/>
    <n v="190.50767121507565"/>
  </r>
  <r>
    <n v="2014"/>
    <n v="2"/>
    <s v="2014-02"/>
    <x v="1"/>
    <s v="Лют"/>
    <x v="2"/>
    <x v="7"/>
    <s v="Лєсков"/>
    <s v="Станіслав"/>
    <x v="3"/>
    <n v="2753"/>
    <n v="29328.779999999995"/>
    <n v="44241.945999999989"/>
    <n v="44700"/>
    <n v="38415.97"/>
    <n v="297.06720169558008"/>
    <n v="89.120160508674033"/>
    <n v="141.46057223599053"/>
    <n v="527.64793444024463"/>
  </r>
  <r>
    <n v="2015"/>
    <n v="6"/>
    <s v="2015-06"/>
    <x v="17"/>
    <s v="Чер"/>
    <x v="1"/>
    <x v="2"/>
    <s v="Єлькін"/>
    <s v="Віктор"/>
    <x v="0"/>
    <n v="9"/>
    <n v="90.02000000000001"/>
    <n v="143.1"/>
    <n v="100"/>
    <n v="99.17"/>
    <n v="2.3693627963055075"/>
    <n v="1.7770220972291306"/>
    <n v="0"/>
    <n v="4.1463848935346377"/>
  </r>
  <r>
    <n v="2015"/>
    <n v="6"/>
    <s v="2015-06"/>
    <x v="17"/>
    <s v="Чер"/>
    <x v="1"/>
    <x v="2"/>
    <s v="Єлькін"/>
    <s v="Віктор"/>
    <x v="2"/>
    <n v="2438"/>
    <n v="32274.92"/>
    <n v="44955.140000000007"/>
    <n v="45000"/>
    <n v="13351.68"/>
    <n v="744.33987574217747"/>
    <n v="558.25490680663302"/>
    <n v="0"/>
    <n v="1302.5947825488106"/>
  </r>
  <r>
    <n v="2015"/>
    <n v="6"/>
    <s v="2015-06"/>
    <x v="17"/>
    <s v="Чер"/>
    <x v="1"/>
    <x v="2"/>
    <s v="Єлькін"/>
    <s v="Віктор"/>
    <x v="3"/>
    <n v="13940"/>
    <n v="161376.49"/>
    <n v="246781.16999999998"/>
    <n v="225700"/>
    <n v="201280.69"/>
    <n v="4086.052571815128"/>
    <n v="3064.5394288613461"/>
    <n v="0"/>
    <n v="7150.5920006764736"/>
  </r>
  <r>
    <n v="2015"/>
    <n v="6"/>
    <s v="2015-06"/>
    <x v="17"/>
    <s v="Чер"/>
    <x v="1"/>
    <x v="2"/>
    <s v="Єлькін"/>
    <s v="Віктор"/>
    <x v="4"/>
    <n v="1236"/>
    <n v="12263.580000000002"/>
    <n v="18276.100000000009"/>
    <n v="19600"/>
    <n v="8334.42"/>
    <n v="302.60455207239073"/>
    <n v="226.95341405429303"/>
    <n v="0"/>
    <n v="529.55796612668382"/>
  </r>
  <r>
    <n v="2015"/>
    <n v="6"/>
    <s v="2015-06"/>
    <x v="17"/>
    <s v="Чер"/>
    <x v="1"/>
    <x v="2"/>
    <s v="Єлькін"/>
    <s v="Віктор"/>
    <x v="1"/>
    <n v="640"/>
    <n v="6266.32"/>
    <n v="9594.3802399999986"/>
    <n v="9000"/>
    <n v="0"/>
    <n v="158.85791470485466"/>
    <n v="119.14343602864099"/>
    <n v="0"/>
    <n v="278.00135073349566"/>
  </r>
  <r>
    <n v="2015"/>
    <n v="6"/>
    <s v="2015-06"/>
    <x v="17"/>
    <s v="Чер"/>
    <x v="1"/>
    <x v="2"/>
    <s v="Єлькін"/>
    <s v="Віктор"/>
    <x v="5"/>
    <n v="2267"/>
    <n v="28105.500000000004"/>
    <n v="42626.01999999999"/>
    <n v="39700"/>
    <n v="38020.410000000003"/>
    <n v="705.77572286914369"/>
    <n v="529.33179215185771"/>
    <n v="0"/>
    <n v="1235.1075150210013"/>
  </r>
  <r>
    <n v="2015"/>
    <n v="7"/>
    <s v="2015-07"/>
    <x v="18"/>
    <s v="Лип"/>
    <x v="1"/>
    <x v="2"/>
    <s v="Єлькін"/>
    <s v="Віктор"/>
    <x v="0"/>
    <n v="26"/>
    <n v="215.61"/>
    <n v="333.5"/>
    <n v="300"/>
    <n v="210.11"/>
    <n v="3.3965805034051555"/>
    <n v="0"/>
    <n v="0.84914512585128887"/>
    <n v="4.2457256292564445"/>
  </r>
  <r>
    <n v="2015"/>
    <n v="7"/>
    <s v="2015-07"/>
    <x v="18"/>
    <s v="Лип"/>
    <x v="1"/>
    <x v="2"/>
    <s v="Єлькін"/>
    <s v="Віктор"/>
    <x v="2"/>
    <n v="3547"/>
    <n v="37098.770000000004"/>
    <n v="48994.269999999902"/>
    <n v="49200"/>
    <n v="13228.45"/>
    <n v="498.98945205567543"/>
    <n v="0"/>
    <n v="124.74736301391886"/>
    <n v="623.73681506959429"/>
  </r>
  <r>
    <n v="2015"/>
    <n v="7"/>
    <s v="2015-07"/>
    <x v="18"/>
    <s v="Лип"/>
    <x v="1"/>
    <x v="2"/>
    <s v="Єлькін"/>
    <s v="Віктор"/>
    <x v="3"/>
    <n v="25571"/>
    <n v="282229.12999999989"/>
    <n v="396913.49187400076"/>
    <n v="427900"/>
    <n v="280897.3"/>
    <n v="4042.4246717771862"/>
    <n v="0"/>
    <n v="1010.6061679442965"/>
    <n v="5053.0308397214831"/>
  </r>
  <r>
    <n v="2015"/>
    <n v="8"/>
    <s v="2015-08"/>
    <x v="19"/>
    <s v="Сер"/>
    <x v="1"/>
    <x v="2"/>
    <s v="Єлькін"/>
    <s v="Віктор"/>
    <x v="0"/>
    <n v="94"/>
    <n v="905.80000000000007"/>
    <n v="1465.62"/>
    <n v="1300"/>
    <n v="877.17"/>
    <n v="22.487182158357982"/>
    <n v="11.243591079178991"/>
    <n v="5.6217955395894954"/>
    <n v="39.352568777126464"/>
  </r>
  <r>
    <n v="2015"/>
    <n v="9"/>
    <s v="2015-09"/>
    <x v="20"/>
    <s v="Вер"/>
    <x v="1"/>
    <x v="2"/>
    <s v="Єлькін"/>
    <s v="Віктор"/>
    <x v="0"/>
    <n v="89"/>
    <n v="796.4799999999999"/>
    <n v="1228.0999999999999"/>
    <n v="1100"/>
    <n v="696.33"/>
    <n v="23.220360833554437"/>
    <n v="11.610180416777219"/>
    <n v="5.8050902083886093"/>
    <n v="40.635631458720269"/>
  </r>
  <r>
    <n v="2015"/>
    <n v="7"/>
    <s v="2015-07"/>
    <x v="18"/>
    <s v="Лип"/>
    <x v="1"/>
    <x v="2"/>
    <s v="Єлькін"/>
    <s v="Віктор"/>
    <x v="4"/>
    <n v="5509"/>
    <n v="56881.570000000007"/>
    <n v="74768.619999999792"/>
    <n v="67500"/>
    <n v="28990.98"/>
    <n v="761.49216479312759"/>
    <n v="0"/>
    <n v="190.3730411982819"/>
    <n v="951.86520599140954"/>
  </r>
  <r>
    <n v="2015"/>
    <n v="10"/>
    <s v="2015-10"/>
    <x v="21"/>
    <s v="Жов"/>
    <x v="1"/>
    <x v="2"/>
    <s v="Єлькін"/>
    <s v="Віктор"/>
    <x v="0"/>
    <n v="81"/>
    <n v="772.66999999999985"/>
    <n v="1267.8300000000002"/>
    <n v="1200"/>
    <n v="758.8"/>
    <n v="39.846788287012643"/>
    <n v="19.923394143506322"/>
    <n v="9.9616970717531608"/>
    <n v="69.731879502272122"/>
  </r>
  <r>
    <n v="2015"/>
    <n v="7"/>
    <s v="2015-07"/>
    <x v="18"/>
    <s v="Лип"/>
    <x v="1"/>
    <x v="2"/>
    <s v="Єлькін"/>
    <s v="Віктор"/>
    <x v="1"/>
    <n v="1618"/>
    <n v="15726.54"/>
    <n v="20483.020000000066"/>
    <n v="21000"/>
    <n v="0"/>
    <n v="208.61237296209322"/>
    <n v="0"/>
    <n v="52.153093240523305"/>
    <n v="260.76546620261649"/>
  </r>
  <r>
    <n v="2015"/>
    <n v="12"/>
    <s v="2015-12"/>
    <x v="23"/>
    <s v="Гру"/>
    <x v="1"/>
    <x v="2"/>
    <s v="Єлькін"/>
    <s v="Віктор"/>
    <x v="0"/>
    <n v="82"/>
    <n v="761.23"/>
    <n v="1187.73333"/>
    <n v="1100"/>
    <n v="1175.8599999999999"/>
    <n v="15.863467264330362"/>
    <n v="4.7590401792991086"/>
    <n v="7.931733632165181"/>
    <n v="28.55424107579465"/>
  </r>
  <r>
    <n v="2016"/>
    <n v="1"/>
    <s v="2016-01"/>
    <x v="24"/>
    <s v="Січ"/>
    <x v="1"/>
    <x v="2"/>
    <s v="Єлькін"/>
    <s v="Віктор"/>
    <x v="0"/>
    <n v="15"/>
    <n v="135.84"/>
    <n v="196.21665999999999"/>
    <n v="200"/>
    <n v="105.96"/>
    <n v="3.7663288220235502"/>
    <n v="2.8247466165176629"/>
    <n v="1.1956599434995399"/>
    <n v="7.786735382040753"/>
  </r>
  <r>
    <n v="2015"/>
    <n v="7"/>
    <s v="2015-07"/>
    <x v="18"/>
    <s v="Лип"/>
    <x v="1"/>
    <x v="2"/>
    <s v="Єлькін"/>
    <s v="Віктор"/>
    <x v="5"/>
    <n v="2881"/>
    <n v="32352.170000000006"/>
    <n v="47629.01"/>
    <n v="50400"/>
    <n v="38569.97"/>
    <n v="485.08475790851327"/>
    <n v="0"/>
    <n v="121.27118947712832"/>
    <n v="606.35594738564157"/>
  </r>
  <r>
    <n v="2016"/>
    <n v="2"/>
    <s v="2016-02"/>
    <x v="25"/>
    <s v="Лют"/>
    <x v="1"/>
    <x v="2"/>
    <s v="Єлькін"/>
    <s v="Віктор"/>
    <x v="0"/>
    <n v="31"/>
    <n v="272.71000000000004"/>
    <n v="397.59996000000001"/>
    <n v="400"/>
    <n v="232.6"/>
    <n v="5.4492781145657636"/>
    <n v="0"/>
    <n v="0"/>
    <n v="5.4492781145657636"/>
  </r>
  <r>
    <n v="2016"/>
    <n v="4"/>
    <s v="2016-04"/>
    <x v="27"/>
    <s v="Кві"/>
    <x v="1"/>
    <x v="2"/>
    <s v="Єлькін"/>
    <s v="Віктор"/>
    <x v="0"/>
    <n v="7"/>
    <n v="53.320000000000036"/>
    <n v="81.266650000000027"/>
    <n v="0"/>
    <n v="36.57"/>
    <n v="0.99025748019843984"/>
    <n v="0.74269311014882988"/>
    <n v="0.31436745403125071"/>
    <n v="2.0473180443785206"/>
  </r>
  <r>
    <n v="2015"/>
    <n v="8"/>
    <s v="2015-08"/>
    <x v="19"/>
    <s v="Сер"/>
    <x v="1"/>
    <x v="2"/>
    <s v="Єлькін"/>
    <s v="Віктор"/>
    <x v="2"/>
    <n v="1923"/>
    <n v="21686.58"/>
    <n v="31057.129999999997"/>
    <n v="28600"/>
    <n v="7966.15"/>
    <n v="476.51324328666664"/>
    <n v="238.25662164333332"/>
    <n v="119.12831082166666"/>
    <n v="833.8981757516666"/>
  </r>
  <r>
    <n v="2016"/>
    <n v="5"/>
    <s v="2016-05"/>
    <x v="28"/>
    <s v="Тра"/>
    <x v="1"/>
    <x v="2"/>
    <s v="Єлькін"/>
    <s v="Віктор"/>
    <x v="0"/>
    <n v="10"/>
    <n v="91.460000000000008"/>
    <n v="136.24999"/>
    <n v="100"/>
    <n v="73.569999999999993"/>
    <n v="0.73075531821895279"/>
    <n v="0"/>
    <n v="0"/>
    <n v="0.73075531821895279"/>
  </r>
  <r>
    <n v="2015"/>
    <n v="8"/>
    <s v="2015-08"/>
    <x v="19"/>
    <s v="Сер"/>
    <x v="1"/>
    <x v="2"/>
    <s v="Єлькін"/>
    <s v="Віктор"/>
    <x v="3"/>
    <n v="16483"/>
    <n v="200144.17"/>
    <n v="303914.73999999964"/>
    <n v="291700"/>
    <n v="211337.81"/>
    <n v="4663.000040249176"/>
    <n v="2331.500020124588"/>
    <n v="1165.750010062294"/>
    <n v="8160.2500704360582"/>
  </r>
  <r>
    <n v="2015"/>
    <n v="8"/>
    <s v="2015-08"/>
    <x v="19"/>
    <s v="Сер"/>
    <x v="1"/>
    <x v="2"/>
    <s v="Єлькін"/>
    <s v="Віктор"/>
    <x v="4"/>
    <n v="1993"/>
    <n v="22178.989999999998"/>
    <n v="32874.10000000002"/>
    <n v="29800"/>
    <n v="10328.209999999999"/>
    <n v="504.39123032714934"/>
    <n v="252.19561516357467"/>
    <n v="126.09780758178734"/>
    <n v="882.68465307251142"/>
  </r>
  <r>
    <n v="2015"/>
    <n v="8"/>
    <s v="2015-08"/>
    <x v="19"/>
    <s v="Сер"/>
    <x v="1"/>
    <x v="2"/>
    <s v="Єлькін"/>
    <s v="Віктор"/>
    <x v="1"/>
    <n v="264"/>
    <n v="2600.5100000000002"/>
    <n v="4102.62"/>
    <n v="3900"/>
    <n v="0"/>
    <n v="62.946987122530139"/>
    <n v="31.473493561265069"/>
    <n v="15.736746780632535"/>
    <n v="110.15722746442773"/>
  </r>
  <r>
    <n v="2016"/>
    <n v="8"/>
    <s v="2016-08"/>
    <x v="31"/>
    <s v="Сер"/>
    <x v="1"/>
    <x v="2"/>
    <s v="Єлькін"/>
    <s v="Віктор"/>
    <x v="0"/>
    <n v="6"/>
    <n v="58.800000000000004"/>
    <n v="96.725009999999997"/>
    <n v="100"/>
    <n v="21.76"/>
    <n v="1.101648678677263"/>
    <n v="0.82623650900794721"/>
    <n v="0.65770070368791822"/>
    <n v="2.5855858913731287"/>
  </r>
  <r>
    <n v="2015"/>
    <n v="8"/>
    <s v="2015-08"/>
    <x v="19"/>
    <s v="Сер"/>
    <x v="1"/>
    <x v="2"/>
    <s v="Єлькін"/>
    <s v="Віктор"/>
    <x v="5"/>
    <n v="983"/>
    <n v="11822.29"/>
    <n v="17640.566809"/>
    <n v="18900"/>
    <n v="13574.41"/>
    <n v="270.66131685612015"/>
    <n v="135.33065842806008"/>
    <n v="67.665329214030038"/>
    <n v="473.65730449821024"/>
  </r>
  <r>
    <n v="2016"/>
    <n v="9"/>
    <s v="2016-09"/>
    <x v="32"/>
    <s v="Вер"/>
    <x v="1"/>
    <x v="2"/>
    <s v="Єлькін"/>
    <s v="Віктор"/>
    <x v="0"/>
    <n v="-26"/>
    <n v="-296.20999999999998"/>
    <n v="-351.73331999999999"/>
    <n v="0"/>
    <n v="0"/>
    <n v="-6.0255772940929537"/>
    <n v="-1.807673188227886"/>
    <n v="-3.5973595785629575"/>
    <n v="-11.430610060883797"/>
  </r>
  <r>
    <n v="2014"/>
    <n v="2"/>
    <s v="2014-02"/>
    <x v="1"/>
    <s v="Лют"/>
    <x v="3"/>
    <x v="8"/>
    <s v="Гудошин"/>
    <s v="Остап"/>
    <x v="0"/>
    <n v="3444"/>
    <n v="35177.800000000003"/>
    <n v="52659.82"/>
    <n v="56100"/>
    <n v="36738.86"/>
    <n v="389.25737013871407"/>
    <n v="194.62868506935703"/>
    <n v="173.00327561720624"/>
    <n v="756.88933082527728"/>
  </r>
  <r>
    <n v="2014"/>
    <n v="2"/>
    <s v="2014-02"/>
    <x v="1"/>
    <s v="Лют"/>
    <x v="3"/>
    <x v="8"/>
    <s v="Гудошин"/>
    <s v="Остап"/>
    <x v="1"/>
    <n v="3848"/>
    <n v="40487.829999999987"/>
    <n v="65401.420000000129"/>
    <n v="60700"/>
    <n v="9277.8799999999992"/>
    <n v="483.44230482628967"/>
    <n v="241.72115241314484"/>
    <n v="214.86324658946208"/>
    <n v="940.02670382889653"/>
  </r>
  <r>
    <n v="2015"/>
    <n v="9"/>
    <s v="2015-09"/>
    <x v="20"/>
    <s v="Вер"/>
    <x v="1"/>
    <x v="2"/>
    <s v="Єлькін"/>
    <s v="Віктор"/>
    <x v="2"/>
    <n v="38"/>
    <n v="416.3"/>
    <n v="640.68999999999994"/>
    <n v="600"/>
    <n v="155.69"/>
    <n v="12.113877520112363"/>
    <n v="6.0569387600561813"/>
    <n v="3.0284693800280906"/>
    <n v="21.199285660196637"/>
  </r>
  <r>
    <n v="2014"/>
    <n v="2"/>
    <s v="2014-02"/>
    <x v="1"/>
    <s v="Лют"/>
    <x v="3"/>
    <x v="8"/>
    <s v="Гудошин"/>
    <s v="Остап"/>
    <x v="2"/>
    <n v="3218"/>
    <n v="32188.649999999998"/>
    <n v="47938.580000000009"/>
    <n v="46200"/>
    <n v="6292.31"/>
    <n v="354.35832441099035"/>
    <n v="177.17916220549517"/>
    <n v="157.49258862710681"/>
    <n v="689.03007524359225"/>
  </r>
  <r>
    <n v="2015"/>
    <n v="9"/>
    <s v="2015-09"/>
    <x v="20"/>
    <s v="Вер"/>
    <x v="1"/>
    <x v="2"/>
    <s v="Єлькін"/>
    <s v="Віктор"/>
    <x v="3"/>
    <n v="15158"/>
    <n v="172124.40000000002"/>
    <n v="259740.96999999968"/>
    <n v="250400"/>
    <n v="172027.19"/>
    <n v="4911.0650978401036"/>
    <n v="2455.5325489200518"/>
    <n v="1227.7662744600259"/>
    <n v="8594.3639212201815"/>
  </r>
  <r>
    <n v="2014"/>
    <n v="2"/>
    <s v="2014-02"/>
    <x v="1"/>
    <s v="Лют"/>
    <x v="3"/>
    <x v="8"/>
    <s v="Гудошин"/>
    <s v="Остап"/>
    <x v="3"/>
    <n v="16750"/>
    <n v="188924.28"/>
    <n v="286041.50000000017"/>
    <n v="268900"/>
    <n v="221007.04"/>
    <n v="2114.3969356623898"/>
    <n v="1057.1984678311949"/>
    <n v="939.73197140550667"/>
    <n v="4111.3273748990914"/>
  </r>
  <r>
    <n v="2015"/>
    <n v="9"/>
    <s v="2015-09"/>
    <x v="20"/>
    <s v="Вер"/>
    <x v="1"/>
    <x v="2"/>
    <s v="Єлькін"/>
    <s v="Віктор"/>
    <x v="4"/>
    <n v="2007"/>
    <n v="21474.359999999993"/>
    <n v="32608.960000000028"/>
    <n v="32800"/>
    <n v="10198.030000000001"/>
    <n v="616.55550656049513"/>
    <n v="308.27775328024757"/>
    <n v="154.13887664012378"/>
    <n v="1078.9721364808665"/>
  </r>
  <r>
    <n v="2014"/>
    <n v="2"/>
    <s v="2014-02"/>
    <x v="1"/>
    <s v="Лют"/>
    <x v="3"/>
    <x v="8"/>
    <s v="Гудошин"/>
    <s v="Остап"/>
    <x v="4"/>
    <n v="6053"/>
    <n v="62946.229999999996"/>
    <n v="97618.019900000014"/>
    <n v="95800"/>
    <n v="18887.2"/>
    <n v="721.58495233030908"/>
    <n v="360.79247616515454"/>
    <n v="320.70442325791521"/>
    <n v="1403.0818517533789"/>
  </r>
  <r>
    <n v="2015"/>
    <n v="9"/>
    <s v="2015-09"/>
    <x v="20"/>
    <s v="Вер"/>
    <x v="1"/>
    <x v="2"/>
    <s v="Єлькін"/>
    <s v="Віктор"/>
    <x v="1"/>
    <n v="408"/>
    <n v="3921.9399999999996"/>
    <n v="4826.24"/>
    <n v="4400"/>
    <n v="0"/>
    <n v="91.252368918926621"/>
    <n v="45.62618445946331"/>
    <n v="22.813092229731655"/>
    <n v="159.6916456081216"/>
  </r>
  <r>
    <n v="2014"/>
    <n v="2"/>
    <s v="2014-02"/>
    <x v="1"/>
    <s v="Лют"/>
    <x v="3"/>
    <x v="8"/>
    <s v="Гудошин"/>
    <s v="Остап"/>
    <x v="5"/>
    <n v="3915"/>
    <n v="39196.380000000012"/>
    <n v="59113.179719999993"/>
    <n v="58200"/>
    <n v="50656.62"/>
    <n v="436.9601126313072"/>
    <n v="218.4800563156536"/>
    <n v="194.20449450280319"/>
    <n v="849.64466344976393"/>
  </r>
  <r>
    <n v="2015"/>
    <n v="9"/>
    <s v="2015-09"/>
    <x v="20"/>
    <s v="Вер"/>
    <x v="1"/>
    <x v="2"/>
    <s v="Єлькін"/>
    <s v="Віктор"/>
    <x v="5"/>
    <n v="1055"/>
    <n v="12048.34"/>
    <n v="18288.61"/>
    <n v="18400"/>
    <n v="13332.4"/>
    <n v="345.79278832680734"/>
    <n v="172.89639416340367"/>
    <n v="86.448197081701835"/>
    <n v="605.13737957191279"/>
  </r>
  <r>
    <n v="2014"/>
    <n v="2"/>
    <s v="2014-02"/>
    <x v="1"/>
    <s v="Лют"/>
    <x v="3"/>
    <x v="9"/>
    <s v="Рокитів"/>
    <s v="Семен"/>
    <x v="0"/>
    <n v="1641"/>
    <n v="20025.389999999996"/>
    <n v="29991.590000000011"/>
    <n v="30900"/>
    <n v="24026.44"/>
    <n v="324.38797779881963"/>
    <n v="0"/>
    <n v="129.75519111952786"/>
    <n v="454.1431689183475"/>
  </r>
  <r>
    <n v="2014"/>
    <n v="2"/>
    <s v="2014-02"/>
    <x v="1"/>
    <s v="Лют"/>
    <x v="3"/>
    <x v="9"/>
    <s v="Рокитів"/>
    <s v="Семен"/>
    <x v="1"/>
    <n v="4528"/>
    <n v="52955.519999999997"/>
    <n v="76740.640000000247"/>
    <n v="78500"/>
    <n v="71721.100000000006"/>
    <n v="830.02405089517697"/>
    <n v="0"/>
    <n v="332.00962035807083"/>
    <n v="1162.0336712532478"/>
  </r>
  <r>
    <n v="2015"/>
    <n v="10"/>
    <s v="2015-10"/>
    <x v="21"/>
    <s v="Жов"/>
    <x v="1"/>
    <x v="2"/>
    <s v="Єлькін"/>
    <s v="Віктор"/>
    <x v="2"/>
    <n v="20"/>
    <n v="193.18"/>
    <n v="296.76"/>
    <n v="200"/>
    <n v="76.12"/>
    <n v="9.3269073078045714"/>
    <n v="4.6634536539022857"/>
    <n v="2.3317268269511429"/>
    <n v="16.322087788657999"/>
  </r>
  <r>
    <n v="2014"/>
    <n v="2"/>
    <s v="2014-02"/>
    <x v="1"/>
    <s v="Лют"/>
    <x v="3"/>
    <x v="9"/>
    <s v="Рокитів"/>
    <s v="Семен"/>
    <x v="2"/>
    <n v="12298"/>
    <n v="125958.01000000001"/>
    <n v="183478.76999999996"/>
    <n v="198000"/>
    <n v="41714.53"/>
    <n v="1984.4998937807131"/>
    <n v="0"/>
    <n v="793.79995751228535"/>
    <n v="2778.2998512929985"/>
  </r>
  <r>
    <n v="2015"/>
    <n v="10"/>
    <s v="2015-10"/>
    <x v="21"/>
    <s v="Жов"/>
    <x v="1"/>
    <x v="2"/>
    <s v="Єлькін"/>
    <s v="Віктор"/>
    <x v="3"/>
    <n v="8173"/>
    <n v="97757.299999999988"/>
    <n v="147548.9699999998"/>
    <n v="140400"/>
    <n v="104886.59"/>
    <n v="4637.3351076696172"/>
    <n v="2318.6675538348086"/>
    <n v="1159.3337769174043"/>
    <n v="8115.3364384218303"/>
  </r>
  <r>
    <n v="2014"/>
    <n v="2"/>
    <s v="2014-02"/>
    <x v="1"/>
    <s v="Лют"/>
    <x v="3"/>
    <x v="9"/>
    <s v="Рокитів"/>
    <s v="Семен"/>
    <x v="3"/>
    <n v="523"/>
    <n v="5772.79"/>
    <n v="8518.9699999999993"/>
    <n v="8600"/>
    <n v="7681.39"/>
    <n v="92.140878533909316"/>
    <n v="0"/>
    <n v="36.856351413563729"/>
    <n v="128.99722994747304"/>
  </r>
  <r>
    <n v="2015"/>
    <n v="10"/>
    <s v="2015-10"/>
    <x v="21"/>
    <s v="Жов"/>
    <x v="1"/>
    <x v="2"/>
    <s v="Єлькін"/>
    <s v="Віктор"/>
    <x v="4"/>
    <n v="1021"/>
    <n v="11735.58"/>
    <n v="17652.399999999998"/>
    <n v="19100"/>
    <n v="5153.46"/>
    <n v="554.79949642906524"/>
    <n v="277.39974821453262"/>
    <n v="138.69987410726631"/>
    <n v="970.8991187508642"/>
  </r>
  <r>
    <n v="2014"/>
    <n v="2"/>
    <s v="2014-02"/>
    <x v="1"/>
    <s v="Лют"/>
    <x v="3"/>
    <x v="9"/>
    <s v="Рокитів"/>
    <s v="Семен"/>
    <x v="4"/>
    <n v="3363"/>
    <n v="36664.80999999999"/>
    <n v="53670.246580000283"/>
    <n v="56300"/>
    <n v="13059.77"/>
    <n v="580.49549077092274"/>
    <n v="0"/>
    <n v="232.19819630836912"/>
    <n v="812.69368707929186"/>
  </r>
  <r>
    <n v="2015"/>
    <n v="10"/>
    <s v="2015-10"/>
    <x v="21"/>
    <s v="Жов"/>
    <x v="1"/>
    <x v="2"/>
    <s v="Єлькін"/>
    <s v="Віктор"/>
    <x v="1"/>
    <n v="51"/>
    <n v="512.31000000000006"/>
    <n v="810.64"/>
    <n v="800"/>
    <n v="0"/>
    <n v="25.477706362039015"/>
    <n v="12.738853181019508"/>
    <n v="6.3694265905097538"/>
    <n v="44.585986133568277"/>
  </r>
  <r>
    <n v="2014"/>
    <n v="2"/>
    <s v="2014-02"/>
    <x v="1"/>
    <s v="Лют"/>
    <x v="3"/>
    <x v="9"/>
    <s v="Рокитів"/>
    <s v="Семен"/>
    <x v="5"/>
    <n v="6596"/>
    <n v="73832.66"/>
    <n v="109879.4"/>
    <n v="109800"/>
    <n v="92934.18"/>
    <n v="1188.4517082204582"/>
    <n v="0"/>
    <n v="475.38068328818326"/>
    <n v="1663.8323915086414"/>
  </r>
  <r>
    <n v="2015"/>
    <n v="10"/>
    <s v="2015-10"/>
    <x v="21"/>
    <s v="Жов"/>
    <x v="1"/>
    <x v="2"/>
    <s v="Єлькін"/>
    <s v="Віктор"/>
    <x v="5"/>
    <n v="1235"/>
    <n v="15376.130000000001"/>
    <n v="23329.124828"/>
    <n v="23400"/>
    <n v="17951.75"/>
    <n v="733.21399394446109"/>
    <n v="366.60699697223055"/>
    <n v="183.30349848611527"/>
    <n v="1283.1244894028071"/>
  </r>
  <r>
    <n v="2014"/>
    <n v="3"/>
    <s v="2014-03"/>
    <x v="2"/>
    <s v="Бер"/>
    <x v="0"/>
    <x v="0"/>
    <s v="Кобур"/>
    <s v="Анатолій"/>
    <x v="0"/>
    <n v="690"/>
    <n v="7679.91"/>
    <n v="11837.5"/>
    <n v="12000"/>
    <n v="12103.1"/>
    <n v="58.94252434589378"/>
    <n v="0"/>
    <n v="16.840721241683937"/>
    <n v="75.78324558757771"/>
  </r>
  <r>
    <n v="2015"/>
    <n v="11"/>
    <s v="2015-11"/>
    <x v="22"/>
    <s v="Лис"/>
    <x v="1"/>
    <x v="2"/>
    <s v="Єлькін"/>
    <s v="Віктор"/>
    <x v="2"/>
    <n v="217"/>
    <n v="1912.06"/>
    <n v="2204.28953"/>
    <n v="2300"/>
    <n v="0"/>
    <n v="34.840614093919328"/>
    <n v="17.420307046959664"/>
    <n v="8.710153523479832"/>
    <n v="60.971074664358824"/>
  </r>
  <r>
    <n v="2014"/>
    <n v="3"/>
    <s v="2014-03"/>
    <x v="2"/>
    <s v="Бер"/>
    <x v="0"/>
    <x v="0"/>
    <s v="Кобур"/>
    <s v="Анатолій"/>
    <x v="1"/>
    <n v="14746"/>
    <n v="176579.25000000003"/>
    <n v="268852.89494000003"/>
    <n v="276000"/>
    <n v="235433.42"/>
    <n v="1338.7005960266081"/>
    <n v="0"/>
    <n v="382.48588457903094"/>
    <n v="1721.186480605639"/>
  </r>
  <r>
    <n v="2015"/>
    <n v="12"/>
    <s v="2015-12"/>
    <x v="23"/>
    <s v="Гру"/>
    <x v="1"/>
    <x v="2"/>
    <s v="Єлькін"/>
    <s v="Віктор"/>
    <x v="2"/>
    <n v="38"/>
    <n v="389.39000000000004"/>
    <n v="551.06667000000004"/>
    <n v="500"/>
    <n v="0"/>
    <n v="7.3600932626926818"/>
    <n v="2.2080279788078041"/>
    <n v="3.6800466313463409"/>
    <n v="13.248167872846826"/>
  </r>
  <r>
    <n v="2016"/>
    <n v="1"/>
    <s v="2016-01"/>
    <x v="24"/>
    <s v="Січ"/>
    <x v="1"/>
    <x v="2"/>
    <s v="Єлькін"/>
    <s v="Віктор"/>
    <x v="2"/>
    <n v="1524"/>
    <n v="13430.84"/>
    <n v="15941.583409999999"/>
    <n v="14700"/>
    <n v="0"/>
    <n v="305.99463402228673"/>
    <n v="229.49597551671508"/>
    <n v="97.141153657868813"/>
    <n v="632.63176319687057"/>
  </r>
  <r>
    <n v="2014"/>
    <n v="3"/>
    <s v="2014-03"/>
    <x v="2"/>
    <s v="Бер"/>
    <x v="0"/>
    <x v="0"/>
    <s v="Кобур"/>
    <s v="Анатолій"/>
    <x v="2"/>
    <n v="2470"/>
    <n v="26634.09"/>
    <n v="38877.560000000005"/>
    <n v="37800"/>
    <n v="10789.98"/>
    <n v="193.58323352134713"/>
    <n v="0"/>
    <n v="55.309495291813469"/>
    <n v="248.8927288131606"/>
  </r>
  <r>
    <n v="2016"/>
    <n v="2"/>
    <s v="2016-02"/>
    <x v="25"/>
    <s v="Лют"/>
    <x v="1"/>
    <x v="2"/>
    <s v="Єлькін"/>
    <s v="Віктор"/>
    <x v="2"/>
    <n v="271"/>
    <n v="2544.7600000000002"/>
    <n v="3883.8589499999998"/>
    <n v="4200"/>
    <n v="0"/>
    <n v="53.229953987659762"/>
    <n v="0"/>
    <n v="0"/>
    <n v="53.229953987659762"/>
  </r>
  <r>
    <n v="2014"/>
    <n v="3"/>
    <s v="2014-03"/>
    <x v="2"/>
    <s v="Бер"/>
    <x v="0"/>
    <x v="0"/>
    <s v="Кобур"/>
    <s v="Анатолій"/>
    <x v="3"/>
    <n v="207"/>
    <n v="2435.5399999999995"/>
    <n v="3621.97"/>
    <n v="3300"/>
    <n v="4408.0200000000004"/>
    <n v="18.034893761782207"/>
    <n v="0"/>
    <n v="5.1528267890806312"/>
    <n v="23.187720550862839"/>
  </r>
  <r>
    <n v="2016"/>
    <n v="3"/>
    <s v="2016-03"/>
    <x v="26"/>
    <s v="Бер"/>
    <x v="1"/>
    <x v="2"/>
    <s v="Єлькін"/>
    <s v="Віктор"/>
    <x v="2"/>
    <n v="836"/>
    <n v="8450.880000000001"/>
    <n v="12619.049930000001"/>
    <n v="12000"/>
    <n v="0"/>
    <n v="163.57019018905376"/>
    <n v="0"/>
    <n v="51.92704450446152"/>
    <n v="215.49723469351528"/>
  </r>
  <r>
    <n v="2015"/>
    <n v="11"/>
    <s v="2015-11"/>
    <x v="22"/>
    <s v="Лис"/>
    <x v="1"/>
    <x v="2"/>
    <s v="Єлькін"/>
    <s v="Віктор"/>
    <x v="4"/>
    <n v="421"/>
    <n v="5019.5000000000009"/>
    <n v="7466.5833700000003"/>
    <n v="7000"/>
    <n v="671.99"/>
    <n v="118.01550851364144"/>
    <n v="59.007754256820718"/>
    <n v="29.503877128410359"/>
    <n v="206.52713989887252"/>
  </r>
  <r>
    <n v="2016"/>
    <n v="4"/>
    <s v="2016-04"/>
    <x v="27"/>
    <s v="Кві"/>
    <x v="1"/>
    <x v="2"/>
    <s v="Єлькін"/>
    <s v="Віктор"/>
    <x v="2"/>
    <n v="229"/>
    <n v="2217.98"/>
    <n v="3363.1402620000003"/>
    <n v="3600"/>
    <n v="0"/>
    <n v="40.980830407086302"/>
    <n v="30.735622805314726"/>
    <n v="13.009787430821049"/>
    <n v="84.726240643222084"/>
  </r>
  <r>
    <n v="2014"/>
    <n v="3"/>
    <s v="2014-03"/>
    <x v="2"/>
    <s v="Бер"/>
    <x v="0"/>
    <x v="0"/>
    <s v="Кобур"/>
    <s v="Анатолій"/>
    <x v="4"/>
    <n v="14660"/>
    <n v="165746.00999999995"/>
    <n v="252144.6100300001"/>
    <n v="259500"/>
    <n v="127213.39"/>
    <n v="1255.5049474449145"/>
    <n v="0"/>
    <n v="358.71569926997552"/>
    <n v="1614.2206467148899"/>
  </r>
  <r>
    <n v="2016"/>
    <n v="5"/>
    <s v="2016-05"/>
    <x v="28"/>
    <s v="Тра"/>
    <x v="1"/>
    <x v="2"/>
    <s v="Єлькін"/>
    <s v="Віктор"/>
    <x v="2"/>
    <n v="362"/>
    <n v="3633.7999999999997"/>
    <n v="5417.0998600000003"/>
    <n v="4900"/>
    <n v="0"/>
    <n v="29.053760165546763"/>
    <n v="0"/>
    <n v="0"/>
    <n v="29.053760165546763"/>
  </r>
  <r>
    <n v="2015"/>
    <n v="11"/>
    <s v="2015-11"/>
    <x v="22"/>
    <s v="Лис"/>
    <x v="1"/>
    <x v="2"/>
    <s v="Єлькін"/>
    <s v="Віктор"/>
    <x v="1"/>
    <n v="3976"/>
    <n v="45244.53"/>
    <n v="65597.717039999799"/>
    <n v="66000"/>
    <n v="2847.42"/>
    <n v="1036.8260220483601"/>
    <n v="518.41301102418004"/>
    <n v="259.20650551209002"/>
    <n v="1814.4455385846302"/>
  </r>
  <r>
    <n v="2016"/>
    <n v="6"/>
    <s v="2016-06"/>
    <x v="29"/>
    <s v="Чер"/>
    <x v="1"/>
    <x v="2"/>
    <s v="Єлькін"/>
    <s v="Віктор"/>
    <x v="2"/>
    <n v="1365"/>
    <n v="15121.569999999998"/>
    <n v="20142.854240000001"/>
    <n v="22000"/>
    <n v="0"/>
    <n v="334.88098762050299"/>
    <n v="301.39288885845269"/>
    <n v="212.62284928285908"/>
    <n v="848.89672576181476"/>
  </r>
  <r>
    <n v="2014"/>
    <n v="3"/>
    <s v="2014-03"/>
    <x v="2"/>
    <s v="Бер"/>
    <x v="0"/>
    <x v="0"/>
    <s v="Кобур"/>
    <s v="Анатолій"/>
    <x v="5"/>
    <n v="7951"/>
    <n v="85357.439999999988"/>
    <n v="127574.79000000001"/>
    <n v="124900"/>
    <n v="168291.78"/>
    <n v="635.23380489945396"/>
    <n v="0"/>
    <n v="181.49537282841544"/>
    <n v="816.72917772786946"/>
  </r>
  <r>
    <n v="2016"/>
    <n v="7"/>
    <s v="2016-07"/>
    <x v="30"/>
    <s v="Лип"/>
    <x v="1"/>
    <x v="2"/>
    <s v="Єлькін"/>
    <s v="Віктор"/>
    <x v="2"/>
    <n v="569"/>
    <n v="5694.99"/>
    <n v="8314.8759009999976"/>
    <n v="8900"/>
    <n v="0"/>
    <n v="128.15997752315144"/>
    <n v="0"/>
    <n v="76.51341941680684"/>
    <n v="204.67339693995828"/>
  </r>
  <r>
    <n v="2015"/>
    <n v="11"/>
    <s v="2015-11"/>
    <x v="22"/>
    <s v="Лис"/>
    <x v="1"/>
    <x v="2"/>
    <s v="Єлькін"/>
    <s v="Віктор"/>
    <x v="5"/>
    <n v="18954"/>
    <n v="202193.01"/>
    <n v="304338.3005800001"/>
    <n v="290500"/>
    <n v="219123.58"/>
    <n v="4810.3178553440794"/>
    <n v="2405.1589276720397"/>
    <n v="1202.5794638360198"/>
    <n v="8418.0562468521384"/>
  </r>
  <r>
    <n v="2016"/>
    <n v="8"/>
    <s v="2016-08"/>
    <x v="31"/>
    <s v="Сер"/>
    <x v="1"/>
    <x v="2"/>
    <s v="Єлькін"/>
    <s v="Віктор"/>
    <x v="2"/>
    <n v="405"/>
    <n v="4379.3099999999995"/>
    <n v="6656.5666300000003"/>
    <n v="7200"/>
    <n v="0"/>
    <n v="75.814909013363376"/>
    <n v="56.861181760022532"/>
    <n v="45.262632246784101"/>
    <n v="177.93872302017002"/>
  </r>
  <r>
    <n v="2014"/>
    <n v="3"/>
    <s v="2014-03"/>
    <x v="2"/>
    <s v="Бер"/>
    <x v="0"/>
    <x v="3"/>
    <s v="Кравченко"/>
    <s v="Ілля"/>
    <x v="0"/>
    <n v="294"/>
    <n v="4489.5700000000006"/>
    <n v="6941.9233399999994"/>
    <n v="7000"/>
    <n v="7188.28"/>
    <n v="31.092625204788682"/>
    <n v="0"/>
    <n v="7.7731563011971705"/>
    <n v="38.865781505985851"/>
  </r>
  <r>
    <n v="2016"/>
    <n v="9"/>
    <s v="2016-09"/>
    <x v="32"/>
    <s v="Вер"/>
    <x v="1"/>
    <x v="2"/>
    <s v="Єлькін"/>
    <s v="Віктор"/>
    <x v="2"/>
    <n v="621"/>
    <n v="8503.4000000000015"/>
    <n v="13121.041710000001"/>
    <n v="12800"/>
    <n v="0"/>
    <n v="224.77782600358302"/>
    <n v="67.433347801074916"/>
    <n v="134.19571701706448"/>
    <n v="426.40689082172241"/>
  </r>
  <r>
    <n v="2016"/>
    <n v="10"/>
    <s v="2016-10"/>
    <x v="33"/>
    <s v="Жов"/>
    <x v="1"/>
    <x v="2"/>
    <s v="Єлькін"/>
    <s v="Віктор"/>
    <x v="2"/>
    <n v="76"/>
    <n v="902.6"/>
    <n v="1299.0167300000001"/>
    <n v="1300"/>
    <n v="0"/>
    <n v="10.626839011510222"/>
    <n v="5.3134195057551112"/>
    <n v="6.3443814994090886"/>
    <n v="22.284640016674423"/>
  </r>
  <r>
    <n v="2014"/>
    <n v="3"/>
    <s v="2014-03"/>
    <x v="2"/>
    <s v="Бер"/>
    <x v="0"/>
    <x v="3"/>
    <s v="Кравченко"/>
    <s v="Ілля"/>
    <x v="1"/>
    <n v="20674"/>
    <n v="247422.23"/>
    <n v="379380.33286999934"/>
    <n v="368300"/>
    <n v="314506.55"/>
    <n v="1699.230879146364"/>
    <n v="0"/>
    <n v="424.80771978659101"/>
    <n v="2124.0385989329552"/>
  </r>
  <r>
    <n v="2016"/>
    <n v="11"/>
    <s v="2016-11"/>
    <x v="34"/>
    <s v="Лис"/>
    <x v="1"/>
    <x v="2"/>
    <s v="Єлькін"/>
    <s v="Віктор"/>
    <x v="2"/>
    <n v="217"/>
    <n v="2734.0999999999995"/>
    <n v="3907.1757900000002"/>
    <n v="4200"/>
    <n v="0"/>
    <n v="34.500975660732209"/>
    <n v="0"/>
    <n v="20.597597409392364"/>
    <n v="55.098573070124573"/>
  </r>
  <r>
    <n v="2014"/>
    <n v="3"/>
    <s v="2014-03"/>
    <x v="2"/>
    <s v="Бер"/>
    <x v="0"/>
    <x v="3"/>
    <s v="Кравченко"/>
    <s v="Ілля"/>
    <x v="2"/>
    <n v="262"/>
    <n v="2786.92"/>
    <n v="4236.7282999999998"/>
    <n v="4100"/>
    <n v="552.89"/>
    <n v="18.976153822871446"/>
    <n v="0"/>
    <n v="4.7440384557178614"/>
    <n v="23.720192278589309"/>
  </r>
  <r>
    <n v="2014"/>
    <n v="3"/>
    <s v="2014-03"/>
    <x v="2"/>
    <s v="Бер"/>
    <x v="0"/>
    <x v="3"/>
    <s v="Кравченко"/>
    <s v="Ілля"/>
    <x v="3"/>
    <n v="1336"/>
    <n v="15450.82"/>
    <n v="23059.16480000002"/>
    <n v="23500"/>
    <n v="19589.05"/>
    <n v="103.28117058432638"/>
    <n v="0"/>
    <n v="25.820292646081594"/>
    <n v="129.10146323040797"/>
  </r>
  <r>
    <n v="2015"/>
    <n v="12"/>
    <s v="2015-12"/>
    <x v="23"/>
    <s v="Гру"/>
    <x v="1"/>
    <x v="2"/>
    <s v="Єлькін"/>
    <s v="Віктор"/>
    <x v="4"/>
    <n v="10852"/>
    <n v="112438.63"/>
    <n v="165365.982353"/>
    <n v="156600"/>
    <n v="16371.23"/>
    <n v="2208.6421096650101"/>
    <n v="662.59263289950309"/>
    <n v="1104.3210548325051"/>
    <n v="3975.5557973970181"/>
  </r>
  <r>
    <n v="2014"/>
    <n v="3"/>
    <s v="2014-03"/>
    <x v="2"/>
    <s v="Бер"/>
    <x v="0"/>
    <x v="3"/>
    <s v="Кравченко"/>
    <s v="Ілля"/>
    <x v="4"/>
    <n v="12917"/>
    <n v="149435.90999999997"/>
    <n v="230783.24251999948"/>
    <n v="238200"/>
    <n v="41502.61"/>
    <n v="1033.6698508140246"/>
    <n v="0"/>
    <n v="258.41746270350615"/>
    <n v="1292.0873135175307"/>
  </r>
  <r>
    <n v="2015"/>
    <n v="12"/>
    <s v="2015-12"/>
    <x v="23"/>
    <s v="Гру"/>
    <x v="1"/>
    <x v="2"/>
    <s v="Єлькін"/>
    <s v="Віктор"/>
    <x v="1"/>
    <n v="7991"/>
    <n v="85566.950000000012"/>
    <n v="120129.24813000009"/>
    <n v="118800"/>
    <n v="6916.69"/>
    <n v="1604.4564441067557"/>
    <n v="481.33693323202675"/>
    <n v="802.22822205337786"/>
    <n v="2888.0215993921606"/>
  </r>
  <r>
    <n v="2014"/>
    <n v="3"/>
    <s v="2014-03"/>
    <x v="2"/>
    <s v="Бер"/>
    <x v="0"/>
    <x v="3"/>
    <s v="Кравченко"/>
    <s v="Ілля"/>
    <x v="5"/>
    <n v="17105"/>
    <n v="167137.76999999996"/>
    <n v="248662.2583800001"/>
    <n v="268500"/>
    <n v="301190.51"/>
    <n v="1113.749320427625"/>
    <n v="0"/>
    <n v="278.43733010690624"/>
    <n v="1392.1866505345313"/>
  </r>
  <r>
    <n v="2015"/>
    <n v="12"/>
    <s v="2015-12"/>
    <x v="23"/>
    <s v="Гру"/>
    <x v="1"/>
    <x v="2"/>
    <s v="Єлькін"/>
    <s v="Віктор"/>
    <x v="5"/>
    <n v="7849"/>
    <n v="105901.03000000001"/>
    <n v="161999.41018000009"/>
    <n v="168900"/>
    <n v="128303.53"/>
    <n v="2163.6778857012105"/>
    <n v="649.10336571036316"/>
    <n v="1081.8389428506052"/>
    <n v="3894.6201942621788"/>
  </r>
  <r>
    <n v="2014"/>
    <n v="3"/>
    <s v="2014-03"/>
    <x v="2"/>
    <s v="Бер"/>
    <x v="0"/>
    <x v="4"/>
    <s v="Мельникова"/>
    <s v="Єлизавета"/>
    <x v="0"/>
    <n v="272"/>
    <n v="2614.77"/>
    <n v="4201.5132800000001"/>
    <n v="4200"/>
    <n v="3011.6"/>
    <n v="14.146762211018601"/>
    <n v="7.0733811055093003"/>
    <n v="9.4311748073457355"/>
    <n v="30.651318123873637"/>
  </r>
  <r>
    <n v="2014"/>
    <n v="3"/>
    <s v="2014-03"/>
    <x v="2"/>
    <s v="Бер"/>
    <x v="0"/>
    <x v="4"/>
    <s v="Мельникова"/>
    <s v="Єлизавета"/>
    <x v="1"/>
    <n v="32500"/>
    <n v="363272.5799999999"/>
    <n v="555158.88625999913"/>
    <n v="530900"/>
    <n v="310875.53999999998"/>
    <n v="1869.2552492072878"/>
    <n v="934.62762460364388"/>
    <n v="1246.1701661381919"/>
    <n v="4050.0530399491236"/>
  </r>
  <r>
    <n v="2014"/>
    <n v="3"/>
    <s v="2014-03"/>
    <x v="2"/>
    <s v="Бер"/>
    <x v="0"/>
    <x v="4"/>
    <s v="Мельникова"/>
    <s v="Єлизавета"/>
    <x v="2"/>
    <n v="8771"/>
    <n v="97844.19"/>
    <n v="141986.4597999999"/>
    <n v="139100"/>
    <n v="33777.879999999997"/>
    <n v="478.07743308500272"/>
    <n v="239.03871654250136"/>
    <n v="318.71828872333515"/>
    <n v="1035.8344383508393"/>
  </r>
  <r>
    <n v="2014"/>
    <n v="3"/>
    <s v="2014-03"/>
    <x v="2"/>
    <s v="Бер"/>
    <x v="0"/>
    <x v="4"/>
    <s v="Мельникова"/>
    <s v="Єлизавета"/>
    <x v="3"/>
    <n v="585"/>
    <n v="5974.99"/>
    <n v="9165.5850100000007"/>
    <n v="9300"/>
    <n v="8334.82"/>
    <n v="30.861107182159508"/>
    <n v="15.430553591079754"/>
    <n v="20.574071454773005"/>
    <n v="66.865732228012263"/>
  </r>
  <r>
    <n v="2016"/>
    <n v="1"/>
    <s v="2016-01"/>
    <x v="24"/>
    <s v="Січ"/>
    <x v="1"/>
    <x v="2"/>
    <s v="Єлькін"/>
    <s v="Віктор"/>
    <x v="4"/>
    <n v="549"/>
    <n v="5682.05"/>
    <n v="7823.3085499999997"/>
    <n v="7500"/>
    <n v="422.46"/>
    <n v="150.16641540758198"/>
    <n v="112.62481155568648"/>
    <n v="47.671877907168877"/>
    <n v="310.46310487043735"/>
  </r>
  <r>
    <n v="2014"/>
    <n v="3"/>
    <s v="2014-03"/>
    <x v="2"/>
    <s v="Бер"/>
    <x v="0"/>
    <x v="4"/>
    <s v="Мельникова"/>
    <s v="Єлизавета"/>
    <x v="4"/>
    <n v="5202"/>
    <n v="61473.410000000011"/>
    <n v="94981.492560000042"/>
    <n v="96100"/>
    <n v="32897.46"/>
    <n v="319.80872132194071"/>
    <n v="159.90436066097035"/>
    <n v="213.20581421462714"/>
    <n v="692.91889619753817"/>
  </r>
  <r>
    <n v="2016"/>
    <n v="1"/>
    <s v="2016-01"/>
    <x v="24"/>
    <s v="Січ"/>
    <x v="1"/>
    <x v="2"/>
    <s v="Єлькін"/>
    <s v="Віктор"/>
    <x v="1"/>
    <n v="4734"/>
    <n v="50676.740000000005"/>
    <n v="71433.370470000009"/>
    <n v="72200"/>
    <n v="2255.87"/>
    <n v="1371.1453556260055"/>
    <n v="1028.3590167195041"/>
    <n v="435.28423988127162"/>
    <n v="2834.7886122267814"/>
  </r>
  <r>
    <n v="2014"/>
    <n v="3"/>
    <s v="2014-03"/>
    <x v="2"/>
    <s v="Бер"/>
    <x v="0"/>
    <x v="4"/>
    <s v="Мельникова"/>
    <s v="Єлизавета"/>
    <x v="5"/>
    <n v="5398"/>
    <n v="55823.270000000004"/>
    <n v="85490.137890000129"/>
    <n v="80800"/>
    <n v="65738.06"/>
    <n v="287.85072699259047"/>
    <n v="143.92536349629523"/>
    <n v="191.90048466172698"/>
    <n v="623.67657515061273"/>
  </r>
  <r>
    <n v="2016"/>
    <n v="1"/>
    <s v="2016-01"/>
    <x v="24"/>
    <s v="Січ"/>
    <x v="1"/>
    <x v="2"/>
    <s v="Єлькін"/>
    <s v="Віктор"/>
    <x v="5"/>
    <n v="12797"/>
    <n v="153455"/>
    <n v="232820.3466500002"/>
    <n v="215300"/>
    <n v="100578.39"/>
    <n v="4468.9272661221012"/>
    <n v="3351.6954495915761"/>
    <n v="1418.7070686101908"/>
    <n v="9239.3297843238688"/>
  </r>
  <r>
    <n v="2016"/>
    <n v="2"/>
    <s v="2016-02"/>
    <x v="25"/>
    <s v="Лют"/>
    <x v="1"/>
    <x v="2"/>
    <s v="Єлькін"/>
    <s v="Віктор"/>
    <x v="4"/>
    <n v="1101"/>
    <n v="11630.330000000002"/>
    <n v="16735.029254000012"/>
    <n v="16000"/>
    <n v="979"/>
    <n v="229.36075914202826"/>
    <n v="0"/>
    <n v="0"/>
    <n v="229.36075914202826"/>
  </r>
  <r>
    <n v="2016"/>
    <n v="2"/>
    <s v="2016-02"/>
    <x v="25"/>
    <s v="Лют"/>
    <x v="1"/>
    <x v="2"/>
    <s v="Єлькін"/>
    <s v="Віктор"/>
    <x v="1"/>
    <n v="6702"/>
    <n v="73187.349999999977"/>
    <n v="107120.66090599992"/>
    <n v="106100"/>
    <n v="3131.36"/>
    <n v="1468.1346373698973"/>
    <n v="0"/>
    <n v="0"/>
    <n v="1468.1346373698973"/>
  </r>
  <r>
    <n v="2016"/>
    <n v="2"/>
    <s v="2016-02"/>
    <x v="25"/>
    <s v="Лют"/>
    <x v="1"/>
    <x v="2"/>
    <s v="Єлькін"/>
    <s v="Віктор"/>
    <x v="5"/>
    <n v="18026"/>
    <n v="219272.55000000005"/>
    <n v="331534.70018000051"/>
    <n v="343700"/>
    <n v="155158.24"/>
    <n v="4543.8253713858485"/>
    <n v="0"/>
    <n v="0"/>
    <n v="4543.8253713858485"/>
  </r>
  <r>
    <n v="2014"/>
    <n v="3"/>
    <s v="2014-03"/>
    <x v="2"/>
    <s v="Бер"/>
    <x v="2"/>
    <x v="5"/>
    <s v="Білоусов"/>
    <s v="Михайло"/>
    <x v="0"/>
    <n v="42"/>
    <n v="414.28"/>
    <n v="644.19989999999996"/>
    <n v="500"/>
    <n v="420.34"/>
    <n v="1.9098082204273772"/>
    <n v="0.5729424661282132"/>
    <n v="0.9549041102136886"/>
    <n v="3.4376547967692792"/>
  </r>
  <r>
    <n v="2014"/>
    <n v="3"/>
    <s v="2014-03"/>
    <x v="2"/>
    <s v="Бер"/>
    <x v="2"/>
    <x v="5"/>
    <s v="Білоусов"/>
    <s v="Михайло"/>
    <x v="1"/>
    <n v="7339"/>
    <n v="90621.64"/>
    <n v="142747.25886000041"/>
    <n v="135500"/>
    <n v="87306.53"/>
    <n v="423.19144789420727"/>
    <n v="126.95743436826221"/>
    <n v="211.59572394710364"/>
    <n v="761.74460620957302"/>
  </r>
  <r>
    <n v="2014"/>
    <n v="3"/>
    <s v="2014-03"/>
    <x v="2"/>
    <s v="Бер"/>
    <x v="2"/>
    <x v="5"/>
    <s v="Білоусов"/>
    <s v="Михайло"/>
    <x v="2"/>
    <n v="21282"/>
    <n v="231564.63"/>
    <n v="335612.16427000001"/>
    <n v="356000"/>
    <n v="45585.75"/>
    <n v="994.96269744572965"/>
    <n v="298.48880923371894"/>
    <n v="497.48134872286482"/>
    <n v="1790.9328554023134"/>
  </r>
  <r>
    <n v="2014"/>
    <n v="3"/>
    <s v="2014-03"/>
    <x v="2"/>
    <s v="Бер"/>
    <x v="2"/>
    <x v="5"/>
    <s v="Білоусов"/>
    <s v="Михайло"/>
    <x v="3"/>
    <n v="5693"/>
    <n v="68981.22"/>
    <n v="103210.38861000001"/>
    <n v="95500"/>
    <n v="89213.83"/>
    <n v="305.97963241050206"/>
    <n v="91.793889723150613"/>
    <n v="152.98981620525103"/>
    <n v="550.76333833890374"/>
  </r>
  <r>
    <n v="2016"/>
    <n v="3"/>
    <s v="2016-03"/>
    <x v="26"/>
    <s v="Бер"/>
    <x v="1"/>
    <x v="2"/>
    <s v="Єлькін"/>
    <s v="Віктор"/>
    <x v="4"/>
    <n v="1788"/>
    <n v="18679.370000000003"/>
    <n v="21177.177000000003"/>
    <n v="21100"/>
    <n v="1334.17"/>
    <n v="274.50203373252327"/>
    <n v="0"/>
    <n v="87.14350277222961"/>
    <n v="361.6455365047529"/>
  </r>
  <r>
    <n v="2014"/>
    <n v="3"/>
    <s v="2014-03"/>
    <x v="2"/>
    <s v="Бер"/>
    <x v="2"/>
    <x v="5"/>
    <s v="Білоусов"/>
    <s v="Михайло"/>
    <x v="4"/>
    <n v="5730"/>
    <n v="66716.510000000009"/>
    <n v="105021.55497999984"/>
    <n v="109900"/>
    <n v="8194.9599999999991"/>
    <n v="311.34905333401861"/>
    <n v="93.404716000205582"/>
    <n v="155.6745266670093"/>
    <n v="560.42829600123355"/>
  </r>
  <r>
    <n v="2016"/>
    <n v="3"/>
    <s v="2016-03"/>
    <x v="26"/>
    <s v="Бер"/>
    <x v="1"/>
    <x v="2"/>
    <s v="Єлькін"/>
    <s v="Віктор"/>
    <x v="1"/>
    <n v="10172"/>
    <n v="107731.90000000002"/>
    <n v="157499.68799300038"/>
    <n v="154000"/>
    <n v="10193.35"/>
    <n v="2041.5367292022197"/>
    <n v="0"/>
    <n v="648.10689815943488"/>
    <n v="2689.6436273616546"/>
  </r>
  <r>
    <n v="2014"/>
    <n v="3"/>
    <s v="2014-03"/>
    <x v="2"/>
    <s v="Бер"/>
    <x v="2"/>
    <x v="5"/>
    <s v="Білоусов"/>
    <s v="Михайло"/>
    <x v="5"/>
    <n v="34847"/>
    <n v="449362.94999999984"/>
    <n v="662009.64681999804"/>
    <n v="637600"/>
    <n v="698204.43"/>
    <n v="1962.6073606951152"/>
    <n v="588.78220820853448"/>
    <n v="981.30368034755759"/>
    <n v="3532.6932492512074"/>
  </r>
  <r>
    <n v="2016"/>
    <n v="3"/>
    <s v="2016-03"/>
    <x v="26"/>
    <s v="Бер"/>
    <x v="1"/>
    <x v="2"/>
    <s v="Єлькін"/>
    <s v="Віктор"/>
    <x v="5"/>
    <n v="16835"/>
    <n v="194589.49000000002"/>
    <n v="294734.0546400001"/>
    <n v="309400"/>
    <n v="148367.51999999999"/>
    <n v="3820.3910468762033"/>
    <n v="0"/>
    <n v="1212.8225545638741"/>
    <n v="5033.2136014400776"/>
  </r>
  <r>
    <n v="2014"/>
    <n v="3"/>
    <s v="2014-03"/>
    <x v="2"/>
    <s v="Бер"/>
    <x v="2"/>
    <x v="6"/>
    <s v="Вдовицька"/>
    <s v="Олена"/>
    <x v="0"/>
    <n v="3"/>
    <n v="30.599999999999998"/>
    <n v="48.03"/>
    <n v="0"/>
    <n v="55.71"/>
    <n v="0.21173675570293796"/>
    <n v="0.10586837785146898"/>
    <n v="0"/>
    <n v="0.31760513355440695"/>
  </r>
  <r>
    <n v="2014"/>
    <n v="3"/>
    <s v="2014-03"/>
    <x v="2"/>
    <s v="Бер"/>
    <x v="2"/>
    <x v="6"/>
    <s v="Вдовицька"/>
    <s v="Олена"/>
    <x v="1"/>
    <n v="9987"/>
    <n v="116323.44"/>
    <n v="178222.19533000045"/>
    <n v="164100"/>
    <n v="115230.56"/>
    <n v="785.67956346928156"/>
    <n v="392.83978173464078"/>
    <n v="0"/>
    <n v="1178.5193452039223"/>
  </r>
  <r>
    <n v="2014"/>
    <n v="3"/>
    <s v="2014-03"/>
    <x v="2"/>
    <s v="Бер"/>
    <x v="2"/>
    <x v="6"/>
    <s v="Вдовицька"/>
    <s v="Олена"/>
    <x v="3"/>
    <n v="7"/>
    <n v="56.739999999999995"/>
    <n v="87.97"/>
    <n v="0"/>
    <n v="63.78"/>
    <n v="0.38780933581485427"/>
    <n v="0.19390466790742714"/>
    <n v="0"/>
    <n v="0.58171400372228144"/>
  </r>
  <r>
    <n v="2014"/>
    <n v="3"/>
    <s v="2014-03"/>
    <x v="2"/>
    <s v="Бер"/>
    <x v="2"/>
    <x v="6"/>
    <s v="Вдовицька"/>
    <s v="Олена"/>
    <x v="4"/>
    <n v="3342"/>
    <n v="36440.549999999996"/>
    <n v="55866.411730000014"/>
    <n v="61100"/>
    <n v="9697.0300000000007"/>
    <n v="246.28300588121508"/>
    <n v="123.14150294060754"/>
    <n v="0"/>
    <n v="369.4245088218226"/>
  </r>
  <r>
    <n v="2016"/>
    <n v="4"/>
    <s v="2016-04"/>
    <x v="27"/>
    <s v="Кві"/>
    <x v="1"/>
    <x v="2"/>
    <s v="Єлькін"/>
    <s v="Віктор"/>
    <x v="4"/>
    <n v="751"/>
    <n v="7914.5800000000008"/>
    <n v="11898.744461000002"/>
    <n v="11600"/>
    <n v="535.45000000000005"/>
    <n v="144.98962006524201"/>
    <n v="108.74221504893153"/>
    <n v="46.02845081436255"/>
    <n v="299.76028592853606"/>
  </r>
  <r>
    <n v="2014"/>
    <n v="3"/>
    <s v="2014-03"/>
    <x v="2"/>
    <s v="Бер"/>
    <x v="2"/>
    <x v="6"/>
    <s v="Вдовицька"/>
    <s v="Олена"/>
    <x v="5"/>
    <n v="33511"/>
    <n v="412498.09000000008"/>
    <n v="605077.00314000028"/>
    <n v="591500"/>
    <n v="670183.36"/>
    <n v="2667.4378845579859"/>
    <n v="1333.7189422789929"/>
    <n v="0"/>
    <n v="4001.1568268369788"/>
  </r>
  <r>
    <n v="2016"/>
    <n v="4"/>
    <s v="2016-04"/>
    <x v="27"/>
    <s v="Кві"/>
    <x v="1"/>
    <x v="2"/>
    <s v="Єлькін"/>
    <s v="Віктор"/>
    <x v="1"/>
    <n v="7049"/>
    <n v="78002.100000000006"/>
    <n v="115412.55483000031"/>
    <n v="112200"/>
    <n v="3130.11"/>
    <n v="1406.3351415275558"/>
    <n v="1054.7513561456669"/>
    <n v="446.45560048493837"/>
    <n v="2907.542098158161"/>
  </r>
  <r>
    <n v="2014"/>
    <n v="3"/>
    <s v="2014-03"/>
    <x v="2"/>
    <s v="Бер"/>
    <x v="2"/>
    <x v="7"/>
    <s v="Лєсков"/>
    <s v="Станіслав"/>
    <x v="0"/>
    <n v="85"/>
    <n v="1063.29"/>
    <n v="1529.8701799999999"/>
    <n v="1600"/>
    <n v="1397.54"/>
    <n v="7.7103086389262581"/>
    <n v="0"/>
    <n v="3.6715755423458374"/>
    <n v="11.381884181272095"/>
  </r>
  <r>
    <n v="2016"/>
    <n v="4"/>
    <s v="2016-04"/>
    <x v="27"/>
    <s v="Кві"/>
    <x v="1"/>
    <x v="2"/>
    <s v="Єлькін"/>
    <s v="Віктор"/>
    <x v="5"/>
    <n v="23194"/>
    <n v="258361.24000000005"/>
    <n v="386261.23660000018"/>
    <n v="361800"/>
    <n v="139040.92000000001"/>
    <n v="4706.7041505199177"/>
    <n v="3530.0281128899378"/>
    <n v="1494.1917938158467"/>
    <n v="9730.924057225704"/>
  </r>
  <r>
    <n v="2014"/>
    <n v="3"/>
    <s v="2014-03"/>
    <x v="2"/>
    <s v="Бер"/>
    <x v="2"/>
    <x v="7"/>
    <s v="Лєсков"/>
    <s v="Станіслав"/>
    <x v="2"/>
    <n v="5633"/>
    <n v="57107.25"/>
    <n v="79060.535990000019"/>
    <n v="85400"/>
    <n v="7335.4"/>
    <n v="398.45285019009754"/>
    <n v="0"/>
    <n v="189.73945247147503"/>
    <n v="588.19230266157251"/>
  </r>
  <r>
    <n v="2014"/>
    <n v="3"/>
    <s v="2014-03"/>
    <x v="2"/>
    <s v="Бер"/>
    <x v="2"/>
    <x v="7"/>
    <s v="Лєсков"/>
    <s v="Станіслав"/>
    <x v="3"/>
    <n v="2727"/>
    <n v="32699.709999999995"/>
    <n v="48258.945640000107"/>
    <n v="44300"/>
    <n v="42180.57"/>
    <n v="243.21760783229695"/>
    <n v="0"/>
    <n v="115.81790849156998"/>
    <n v="359.03551632386694"/>
  </r>
  <r>
    <n v="2016"/>
    <n v="5"/>
    <s v="2016-05"/>
    <x v="28"/>
    <s v="Тра"/>
    <x v="1"/>
    <x v="2"/>
    <s v="Єлькін"/>
    <s v="Віктор"/>
    <x v="4"/>
    <n v="666"/>
    <n v="7461.4500000000007"/>
    <n v="16297.524007999989"/>
    <n v="17600"/>
    <n v="880.07"/>
    <n v="87.409197921020436"/>
    <n v="0"/>
    <n v="0"/>
    <n v="87.409197921020436"/>
  </r>
  <r>
    <n v="2016"/>
    <n v="5"/>
    <s v="2016-05"/>
    <x v="28"/>
    <s v="Тра"/>
    <x v="1"/>
    <x v="2"/>
    <s v="Єлькін"/>
    <s v="Віктор"/>
    <x v="1"/>
    <n v="8279"/>
    <n v="96960.19"/>
    <n v="144381.10101999968"/>
    <n v="158300"/>
    <n v="3612.17"/>
    <n v="774.36524891247802"/>
    <n v="0"/>
    <n v="0"/>
    <n v="774.36524891247802"/>
  </r>
  <r>
    <n v="2016"/>
    <n v="5"/>
    <s v="2016-05"/>
    <x v="28"/>
    <s v="Тра"/>
    <x v="1"/>
    <x v="2"/>
    <s v="Єлькін"/>
    <s v="Віктор"/>
    <x v="5"/>
    <n v="54821"/>
    <n v="663431.59"/>
    <n v="1008408.723039999"/>
    <n v="1082900"/>
    <n v="435596.38"/>
    <n v="5408.4410376827354"/>
    <n v="0"/>
    <n v="0"/>
    <n v="5408.4410376827354"/>
  </r>
  <r>
    <n v="2016"/>
    <n v="6"/>
    <s v="2016-06"/>
    <x v="29"/>
    <s v="Чер"/>
    <x v="1"/>
    <x v="2"/>
    <s v="Єлькін"/>
    <s v="Віктор"/>
    <x v="4"/>
    <n v="1761"/>
    <n v="19434.099999999999"/>
    <n v="27686.908240000001"/>
    <n v="26000"/>
    <n v="1245.9100000000001"/>
    <n v="460.30314597408528"/>
    <n v="414.27283137667678"/>
    <n v="292.25596569783193"/>
    <n v="1166.831943048594"/>
  </r>
  <r>
    <n v="2016"/>
    <n v="6"/>
    <s v="2016-06"/>
    <x v="29"/>
    <s v="Чер"/>
    <x v="1"/>
    <x v="2"/>
    <s v="Єлькін"/>
    <s v="Віктор"/>
    <x v="1"/>
    <n v="9315"/>
    <n v="105854.07"/>
    <n v="155718.72382999989"/>
    <n v="144200"/>
    <n v="4662.08"/>
    <n v="2588.8704453631949"/>
    <n v="2329.9834008268754"/>
    <n v="1643.7272668972666"/>
    <n v="6562.5811130873362"/>
  </r>
  <r>
    <n v="2016"/>
    <n v="6"/>
    <s v="2016-06"/>
    <x v="29"/>
    <s v="Чер"/>
    <x v="1"/>
    <x v="2"/>
    <s v="Єлькін"/>
    <s v="Віктор"/>
    <x v="5"/>
    <n v="8411"/>
    <n v="109819.06000000001"/>
    <n v="175392.05197999941"/>
    <n v="161000"/>
    <n v="63045.32"/>
    <n v="2915.9454210422164"/>
    <n v="2624.3508789379948"/>
    <n v="1851.3939181220424"/>
    <n v="7391.6902181022533"/>
  </r>
  <r>
    <n v="2016"/>
    <n v="7"/>
    <s v="2016-07"/>
    <x v="30"/>
    <s v="Лип"/>
    <x v="1"/>
    <x v="2"/>
    <s v="Єлькін"/>
    <s v="Віктор"/>
    <x v="4"/>
    <n v="1580"/>
    <n v="16468.939999999995"/>
    <n v="21962.591207000001"/>
    <n v="20100"/>
    <n v="790.65"/>
    <n v="338.51680156775012"/>
    <n v="0"/>
    <n v="202.09958302552246"/>
    <n v="540.61638459327264"/>
  </r>
  <r>
    <n v="2016"/>
    <n v="8"/>
    <s v="2016-08"/>
    <x v="31"/>
    <s v="Сер"/>
    <x v="1"/>
    <x v="2"/>
    <s v="Єлькін"/>
    <s v="Віктор"/>
    <x v="4"/>
    <n v="2981"/>
    <n v="32411.139999999996"/>
    <n v="45266.261072999994"/>
    <n v="44500"/>
    <n v="1018.49"/>
    <n v="515.55969546790914"/>
    <n v="386.66977160093188"/>
    <n v="307.79683311516965"/>
    <n v="1210.0263001840108"/>
  </r>
  <r>
    <n v="2016"/>
    <n v="9"/>
    <s v="2016-09"/>
    <x v="32"/>
    <s v="Вер"/>
    <x v="1"/>
    <x v="2"/>
    <s v="Єлькін"/>
    <s v="Віктор"/>
    <x v="4"/>
    <n v="1257"/>
    <n v="14964.559999999998"/>
    <n v="20923.167644000001"/>
    <n v="19100"/>
    <n v="508.44"/>
    <n v="358.43679488820328"/>
    <n v="107.53103846646098"/>
    <n v="213.99211635116615"/>
    <n v="679.95994970583047"/>
  </r>
  <r>
    <n v="2016"/>
    <n v="10"/>
    <s v="2016-10"/>
    <x v="33"/>
    <s v="Жов"/>
    <x v="1"/>
    <x v="2"/>
    <s v="Єлькін"/>
    <s v="Віктор"/>
    <x v="4"/>
    <n v="1446"/>
    <n v="17101.57"/>
    <n v="25076.583190000001"/>
    <n v="27400"/>
    <n v="789.91"/>
    <n v="205.1434799603185"/>
    <n v="102.57173998015925"/>
    <n v="122.47371937929464"/>
    <n v="430.18893931977243"/>
  </r>
  <r>
    <n v="2016"/>
    <n v="11"/>
    <s v="2016-11"/>
    <x v="34"/>
    <s v="Лис"/>
    <x v="1"/>
    <x v="2"/>
    <s v="Єлькін"/>
    <s v="Віктор"/>
    <x v="4"/>
    <n v="1843"/>
    <n v="23225.35"/>
    <n v="33521.066629999994"/>
    <n v="35500"/>
    <n v="1055.92"/>
    <n v="295.99628122271213"/>
    <n v="0"/>
    <n v="176.71419774490278"/>
    <n v="472.7104789676149"/>
  </r>
  <r>
    <n v="2016"/>
    <n v="7"/>
    <s v="2016-07"/>
    <x v="30"/>
    <s v="Лип"/>
    <x v="1"/>
    <x v="2"/>
    <s v="Єлькін"/>
    <s v="Віктор"/>
    <x v="1"/>
    <n v="10941"/>
    <n v="124212.98999999999"/>
    <n v="187531.15141999902"/>
    <n v="181300"/>
    <n v="4654.99"/>
    <n v="2890.480680293414"/>
    <n v="0"/>
    <n v="1725.660107637859"/>
    <n v="4616.1407879312728"/>
  </r>
  <r>
    <n v="2016"/>
    <n v="7"/>
    <s v="2016-07"/>
    <x v="30"/>
    <s v="Лип"/>
    <x v="1"/>
    <x v="2"/>
    <s v="Єлькін"/>
    <s v="Віктор"/>
    <x v="5"/>
    <n v="9945"/>
    <n v="138759.82"/>
    <n v="216879.88262000031"/>
    <n v="228900"/>
    <n v="62436.67"/>
    <n v="3342.8425406156848"/>
    <n v="0"/>
    <n v="1995.7268899198118"/>
    <n v="5338.5694305354964"/>
  </r>
  <r>
    <n v="2014"/>
    <n v="3"/>
    <s v="2014-03"/>
    <x v="2"/>
    <s v="Бер"/>
    <x v="3"/>
    <x v="8"/>
    <s v="Гудошин"/>
    <s v="Остап"/>
    <x v="0"/>
    <n v="5249"/>
    <n v="54210.009999999987"/>
    <n v="79582.960000000021"/>
    <n v="83000"/>
    <n v="52101.22"/>
    <n v="392.73921674805484"/>
    <n v="0"/>
    <n v="174.55076299913546"/>
    <n v="567.28997974719027"/>
  </r>
  <r>
    <n v="2014"/>
    <n v="3"/>
    <s v="2014-03"/>
    <x v="2"/>
    <s v="Бер"/>
    <x v="3"/>
    <x v="8"/>
    <s v="Гудошин"/>
    <s v="Остап"/>
    <x v="1"/>
    <n v="4357"/>
    <n v="53290.67"/>
    <n v="86960.930000000284"/>
    <n v="91300"/>
    <n v="10118.83"/>
    <n v="429.14924923479248"/>
    <n v="0"/>
    <n v="190.73299965990779"/>
    <n v="619.8822488947003"/>
  </r>
  <r>
    <n v="2014"/>
    <n v="3"/>
    <s v="2014-03"/>
    <x v="2"/>
    <s v="Бер"/>
    <x v="3"/>
    <x v="8"/>
    <s v="Гудошин"/>
    <s v="Остап"/>
    <x v="2"/>
    <n v="7928"/>
    <n v="81076.429999999993"/>
    <n v="118628.9"/>
    <n v="117000"/>
    <n v="27991.52"/>
    <n v="585.42961043021398"/>
    <n v="0"/>
    <n v="260.19093796898403"/>
    <n v="845.62054839919801"/>
  </r>
  <r>
    <n v="2016"/>
    <n v="8"/>
    <s v="2016-08"/>
    <x v="31"/>
    <s v="Сер"/>
    <x v="1"/>
    <x v="2"/>
    <s v="Єлькін"/>
    <s v="Віктор"/>
    <x v="1"/>
    <n v="10876"/>
    <n v="125611.25000000003"/>
    <n v="190244.71833999929"/>
    <n v="177900"/>
    <n v="1821.25"/>
    <n v="2166.7906013614088"/>
    <n v="1625.0929510210567"/>
    <n v="1293.6063291709904"/>
    <n v="5085.4898815534561"/>
  </r>
  <r>
    <n v="2014"/>
    <n v="3"/>
    <s v="2014-03"/>
    <x v="2"/>
    <s v="Бер"/>
    <x v="3"/>
    <x v="8"/>
    <s v="Гудошин"/>
    <s v="Остап"/>
    <x v="3"/>
    <n v="21735"/>
    <n v="262035.82"/>
    <n v="392421.86000000028"/>
    <n v="388200"/>
    <n v="314327.17"/>
    <n v="1936.5886105670722"/>
    <n v="0"/>
    <n v="860.7060491409211"/>
    <n v="2797.2946597079936"/>
  </r>
  <r>
    <n v="2016"/>
    <n v="8"/>
    <s v="2016-08"/>
    <x v="31"/>
    <s v="Сер"/>
    <x v="1"/>
    <x v="2"/>
    <s v="Єлькін"/>
    <s v="Віктор"/>
    <x v="5"/>
    <n v="18345"/>
    <n v="225046.2"/>
    <n v="345997.28595999995"/>
    <n v="325100"/>
    <n v="61763.85"/>
    <n v="3940.7331454786417"/>
    <n v="2955.5498591089813"/>
    <n v="2352.6765047633685"/>
    <n v="9248.9595093509924"/>
  </r>
  <r>
    <n v="2014"/>
    <n v="3"/>
    <s v="2014-03"/>
    <x v="2"/>
    <s v="Бер"/>
    <x v="3"/>
    <x v="8"/>
    <s v="Гудошин"/>
    <s v="Остап"/>
    <x v="4"/>
    <n v="9717"/>
    <n v="108278.39"/>
    <n v="164514.03002000015"/>
    <n v="168200"/>
    <n v="31112.01"/>
    <n v="811.8711756149911"/>
    <n v="0"/>
    <n v="360.83163360666276"/>
    <n v="1172.7028092216538"/>
  </r>
  <r>
    <n v="2014"/>
    <n v="3"/>
    <s v="2014-03"/>
    <x v="2"/>
    <s v="Бер"/>
    <x v="3"/>
    <x v="8"/>
    <s v="Гудошин"/>
    <s v="Остап"/>
    <x v="5"/>
    <n v="4270"/>
    <n v="45286.830000000009"/>
    <n v="69751.670890000009"/>
    <n v="69600"/>
    <n v="61851.16"/>
    <n v="344.2221374048753"/>
    <n v="0"/>
    <n v="152.98761662438901"/>
    <n v="497.20975402926433"/>
  </r>
  <r>
    <n v="2014"/>
    <n v="3"/>
    <s v="2014-03"/>
    <x v="2"/>
    <s v="Бер"/>
    <x v="3"/>
    <x v="9"/>
    <s v="Рокитів"/>
    <s v="Семен"/>
    <x v="0"/>
    <n v="2006"/>
    <n v="24292.420000000002"/>
    <n v="36228.230000000003"/>
    <n v="36900"/>
    <n v="29417.32"/>
    <n v="264.91354022217251"/>
    <n v="79.474062066651754"/>
    <n v="105.96541608886898"/>
    <n v="450.35301837769327"/>
  </r>
  <r>
    <n v="2014"/>
    <n v="3"/>
    <s v="2014-03"/>
    <x v="2"/>
    <s v="Бер"/>
    <x v="3"/>
    <x v="9"/>
    <s v="Рокитів"/>
    <s v="Семен"/>
    <x v="1"/>
    <n v="5027"/>
    <n v="62117.649999999994"/>
    <n v="86343.840000000127"/>
    <n v="87500"/>
    <n v="82871.14"/>
    <n v="631.37647991019321"/>
    <n v="189.41294397305793"/>
    <n v="252.55059196407728"/>
    <n v="1073.3400158473285"/>
  </r>
  <r>
    <n v="2014"/>
    <n v="3"/>
    <s v="2014-03"/>
    <x v="2"/>
    <s v="Бер"/>
    <x v="3"/>
    <x v="9"/>
    <s v="Рокитів"/>
    <s v="Семен"/>
    <x v="2"/>
    <n v="23039"/>
    <n v="243421.15999999997"/>
    <n v="325051.81000000011"/>
    <n v="316000"/>
    <n v="75403.210000000006"/>
    <n v="2376.8929849105239"/>
    <n v="713.06789547315714"/>
    <n v="950.75719396420959"/>
    <n v="4040.7180743478903"/>
  </r>
  <r>
    <n v="2016"/>
    <n v="9"/>
    <s v="2016-09"/>
    <x v="32"/>
    <s v="Вер"/>
    <x v="1"/>
    <x v="2"/>
    <s v="Єлькін"/>
    <s v="Віктор"/>
    <x v="1"/>
    <n v="8734"/>
    <n v="108074.09000000001"/>
    <n v="162242.96909999946"/>
    <n v="152700"/>
    <n v="2455.5300000000002"/>
    <n v="2779.3998894821266"/>
    <n v="833.81996684463797"/>
    <n v="1659.3432176012695"/>
    <n v="5272.5630739280341"/>
  </r>
  <r>
    <n v="2014"/>
    <n v="3"/>
    <s v="2014-03"/>
    <x v="2"/>
    <s v="Бер"/>
    <x v="3"/>
    <x v="9"/>
    <s v="Рокитів"/>
    <s v="Семен"/>
    <x v="3"/>
    <n v="195"/>
    <n v="2084.16"/>
    <n v="3000.1299999999997"/>
    <n v="2700"/>
    <n v="2577.4"/>
    <n v="21.938004131770892"/>
    <n v="6.5814012395312664"/>
    <n v="8.7752016527083558"/>
    <n v="37.294607024010517"/>
  </r>
  <r>
    <n v="2016"/>
    <n v="9"/>
    <s v="2016-09"/>
    <x v="32"/>
    <s v="Вер"/>
    <x v="1"/>
    <x v="2"/>
    <s v="Єлькін"/>
    <s v="Віктор"/>
    <x v="5"/>
    <n v="9521"/>
    <n v="127196.19"/>
    <n v="195166.20852999977"/>
    <n v="205800"/>
    <n v="37452.449999999997"/>
    <n v="3343.41106692018"/>
    <n v="1003.0233200760541"/>
    <n v="1996.0663086090628"/>
    <n v="6342.5006956052966"/>
  </r>
  <r>
    <n v="2014"/>
    <n v="3"/>
    <s v="2014-03"/>
    <x v="2"/>
    <s v="Бер"/>
    <x v="3"/>
    <x v="9"/>
    <s v="Рокитів"/>
    <s v="Семен"/>
    <x v="4"/>
    <n v="6125"/>
    <n v="73536.530000000013"/>
    <n v="98559.110000000161"/>
    <n v="102000"/>
    <n v="25469.38"/>
    <n v="720.69882385218818"/>
    <n v="216.20964715565648"/>
    <n v="288.27952954087533"/>
    <n v="1225.1880005487201"/>
  </r>
  <r>
    <n v="2014"/>
    <n v="3"/>
    <s v="2014-03"/>
    <x v="2"/>
    <s v="Бер"/>
    <x v="3"/>
    <x v="9"/>
    <s v="Рокитів"/>
    <s v="Семен"/>
    <x v="5"/>
    <n v="7388"/>
    <n v="91612.46"/>
    <n v="134591.4800000001"/>
    <n v="127800"/>
    <n v="113191.07"/>
    <n v="984.1801669731517"/>
    <n v="295.25405009194554"/>
    <n v="393.67206678926067"/>
    <n v="1673.106283854358"/>
  </r>
  <r>
    <n v="2014"/>
    <n v="4"/>
    <s v="2014-04"/>
    <x v="3"/>
    <s v="Кві"/>
    <x v="0"/>
    <x v="0"/>
    <s v="Кобур"/>
    <s v="Анатолій"/>
    <x v="0"/>
    <n v="452"/>
    <n v="4941.0299999999988"/>
    <n v="7650.6799999999994"/>
    <n v="7500"/>
    <n v="7571.14"/>
    <n v="49.233619734315653"/>
    <n v="0"/>
    <n v="14.066748495518759"/>
    <n v="63.300368229834412"/>
  </r>
  <r>
    <n v="2014"/>
    <n v="4"/>
    <s v="2014-04"/>
    <x v="3"/>
    <s v="Кві"/>
    <x v="0"/>
    <x v="0"/>
    <s v="Кобур"/>
    <s v="Анатолій"/>
    <x v="1"/>
    <n v="14179"/>
    <n v="158583.76000000004"/>
    <n v="243197.35660000017"/>
    <n v="254000"/>
    <n v="209280.99"/>
    <n v="1565.0224784248162"/>
    <n v="0"/>
    <n v="447.14927954994744"/>
    <n v="2012.1717579747638"/>
  </r>
  <r>
    <n v="2014"/>
    <n v="4"/>
    <s v="2014-04"/>
    <x v="3"/>
    <s v="Кві"/>
    <x v="0"/>
    <x v="0"/>
    <s v="Кобур"/>
    <s v="Анатолій"/>
    <x v="2"/>
    <n v="1955"/>
    <n v="21184.539999999997"/>
    <n v="31228.39"/>
    <n v="31300"/>
    <n v="8422.84"/>
    <n v="200.96078756070125"/>
    <n v="0"/>
    <n v="57.417367874486075"/>
    <n v="258.3781554351873"/>
  </r>
  <r>
    <n v="2016"/>
    <n v="10"/>
    <s v="2016-10"/>
    <x v="33"/>
    <s v="Жов"/>
    <x v="1"/>
    <x v="2"/>
    <s v="Єлькін"/>
    <s v="Віктор"/>
    <x v="1"/>
    <n v="9370"/>
    <n v="115715.58"/>
    <n v="172776.26475999993"/>
    <n v="188100"/>
    <n v="3185.36"/>
    <n v="1413.4271778120874"/>
    <n v="706.7135889060437"/>
    <n v="843.83712108184318"/>
    <n v="2963.9778877999743"/>
  </r>
  <r>
    <n v="2014"/>
    <n v="4"/>
    <s v="2014-04"/>
    <x v="3"/>
    <s v="Кві"/>
    <x v="0"/>
    <x v="0"/>
    <s v="Кобур"/>
    <s v="Анатолій"/>
    <x v="3"/>
    <n v="232"/>
    <n v="2562.9899999999998"/>
    <n v="3775.61"/>
    <n v="4100"/>
    <n v="4241.91"/>
    <n v="24.296787606471522"/>
    <n v="0"/>
    <n v="6.9419393161347207"/>
    <n v="31.238726922606244"/>
  </r>
  <r>
    <n v="2016"/>
    <n v="10"/>
    <s v="2016-10"/>
    <x v="33"/>
    <s v="Жов"/>
    <x v="1"/>
    <x v="2"/>
    <s v="Єлькін"/>
    <s v="Віктор"/>
    <x v="5"/>
    <n v="29212"/>
    <n v="402178.39999999997"/>
    <n v="619851.04687000043"/>
    <n v="573200"/>
    <n v="155748.57"/>
    <n v="5070.802503216084"/>
    <n v="2535.401251608042"/>
    <n v="3027.3447780394536"/>
    <n v="10633.54853286358"/>
  </r>
  <r>
    <n v="2014"/>
    <n v="4"/>
    <s v="2014-04"/>
    <x v="3"/>
    <s v="Кві"/>
    <x v="0"/>
    <x v="0"/>
    <s v="Кобур"/>
    <s v="Анатолій"/>
    <x v="4"/>
    <n v="10331"/>
    <n v="104754.66999999997"/>
    <n v="160201.28830000045"/>
    <n v="159400"/>
    <n v="81893.539999999994"/>
    <n v="1030.9265724235879"/>
    <n v="0"/>
    <n v="294.55044926388223"/>
    <n v="1325.4770216874701"/>
  </r>
  <r>
    <n v="2014"/>
    <n v="4"/>
    <s v="2014-04"/>
    <x v="3"/>
    <s v="Кві"/>
    <x v="0"/>
    <x v="0"/>
    <s v="Кобур"/>
    <s v="Анатолій"/>
    <x v="5"/>
    <n v="5878"/>
    <n v="64804.039999999986"/>
    <n v="97830.715000000026"/>
    <n v="93800"/>
    <n v="123623.52"/>
    <n v="629.55975425010752"/>
    <n v="0"/>
    <n v="179.87421550003072"/>
    <n v="809.4339697501382"/>
  </r>
  <r>
    <n v="2016"/>
    <n v="11"/>
    <s v="2016-11"/>
    <x v="34"/>
    <s v="Лис"/>
    <x v="1"/>
    <x v="2"/>
    <s v="Єлькін"/>
    <s v="Віктор"/>
    <x v="1"/>
    <n v="7866"/>
    <n v="100684.27"/>
    <n v="147166.89525999996"/>
    <n v="148200"/>
    <n v="5010.76"/>
    <n v="1299.5067906659979"/>
    <n v="0"/>
    <n v="775.82494965134208"/>
    <n v="2075.3317403173401"/>
  </r>
  <r>
    <n v="2014"/>
    <n v="4"/>
    <s v="2014-04"/>
    <x v="3"/>
    <s v="Кві"/>
    <x v="0"/>
    <x v="3"/>
    <s v="Кравченко"/>
    <s v="Ілля"/>
    <x v="0"/>
    <n v="259"/>
    <n v="3434.13"/>
    <n v="5364.7116599999999"/>
    <n v="5700"/>
    <n v="5234.96"/>
    <n v="31.515147176581408"/>
    <n v="0"/>
    <n v="15.757573588290704"/>
    <n v="47.272720764872112"/>
  </r>
  <r>
    <n v="2014"/>
    <n v="4"/>
    <s v="2014-04"/>
    <x v="3"/>
    <s v="Кві"/>
    <x v="0"/>
    <x v="3"/>
    <s v="Кравченко"/>
    <s v="Ілля"/>
    <x v="1"/>
    <n v="16876"/>
    <n v="184332.03999999998"/>
    <n v="285144.24137999985"/>
    <n v="271200"/>
    <n v="211683.18"/>
    <n v="1675.087740623389"/>
    <n v="0"/>
    <n v="837.54387031169449"/>
    <n v="2512.6316109350837"/>
  </r>
  <r>
    <n v="2014"/>
    <n v="4"/>
    <s v="2014-04"/>
    <x v="3"/>
    <s v="Кві"/>
    <x v="0"/>
    <x v="3"/>
    <s v="Кравченко"/>
    <s v="Ілля"/>
    <x v="2"/>
    <n v="687"/>
    <n v="6736.619999999999"/>
    <n v="9941.85"/>
    <n v="10500"/>
    <n v="1252.67"/>
    <n v="58.403673079700219"/>
    <n v="0"/>
    <n v="29.20183653985011"/>
    <n v="87.605509619550332"/>
  </r>
  <r>
    <n v="2014"/>
    <n v="4"/>
    <s v="2014-04"/>
    <x v="3"/>
    <s v="Кві"/>
    <x v="0"/>
    <x v="3"/>
    <s v="Кравченко"/>
    <s v="Ілля"/>
    <x v="3"/>
    <n v="2138"/>
    <n v="20176.459999999992"/>
    <n v="30603.589980000012"/>
    <n v="30000"/>
    <n v="19443.400000000001"/>
    <n v="179.78163664278881"/>
    <n v="0"/>
    <n v="89.890818321394406"/>
    <n v="269.6724549641832"/>
  </r>
  <r>
    <n v="2016"/>
    <n v="11"/>
    <s v="2016-11"/>
    <x v="34"/>
    <s v="Лис"/>
    <x v="1"/>
    <x v="2"/>
    <s v="Єлькін"/>
    <s v="Віктор"/>
    <x v="5"/>
    <n v="28015"/>
    <n v="367845.38999999996"/>
    <n v="574168.26804000011"/>
    <n v="628100"/>
    <n v="144405.44"/>
    <n v="5069.9959524505584"/>
    <n v="0"/>
    <n v="3026.8632551943629"/>
    <n v="8096.8592076449213"/>
  </r>
  <r>
    <n v="2014"/>
    <n v="4"/>
    <s v="2014-04"/>
    <x v="3"/>
    <s v="Кві"/>
    <x v="0"/>
    <x v="3"/>
    <s v="Кравченко"/>
    <s v="Ілля"/>
    <x v="4"/>
    <n v="13502"/>
    <n v="135759.88000000003"/>
    <n v="209037.18484000006"/>
    <n v="219200"/>
    <n v="34268.71"/>
    <n v="1227.9947298436639"/>
    <n v="0"/>
    <n v="613.99736492183195"/>
    <n v="1841.9920947654959"/>
  </r>
  <r>
    <n v="2014"/>
    <n v="4"/>
    <s v="2014-04"/>
    <x v="3"/>
    <s v="Кві"/>
    <x v="0"/>
    <x v="3"/>
    <s v="Кравченко"/>
    <s v="Ілля"/>
    <x v="5"/>
    <n v="9007"/>
    <n v="94938.079999999958"/>
    <n v="140814.22657"/>
    <n v="144400"/>
    <n v="161922.16"/>
    <n v="827.21707263387759"/>
    <n v="0"/>
    <n v="413.6085363169388"/>
    <n v="1240.8256089508163"/>
  </r>
  <r>
    <n v="2014"/>
    <n v="4"/>
    <s v="2014-04"/>
    <x v="3"/>
    <s v="Кві"/>
    <x v="0"/>
    <x v="4"/>
    <s v="Мельникова"/>
    <s v="Єлизавета"/>
    <x v="0"/>
    <n v="156"/>
    <n v="1479.39"/>
    <n v="2362.10491"/>
    <n v="2100"/>
    <n v="1371.02"/>
    <n v="10.924603868492026"/>
    <n v="3.2773811605476078"/>
    <n v="7.2830692456613502"/>
    <n v="21.485054274700985"/>
  </r>
  <r>
    <n v="2014"/>
    <n v="4"/>
    <s v="2014-04"/>
    <x v="3"/>
    <s v="Кві"/>
    <x v="0"/>
    <x v="4"/>
    <s v="Мельникова"/>
    <s v="Єлизавета"/>
    <x v="1"/>
    <n v="24963"/>
    <n v="266286.12"/>
    <n v="413167.65645000007"/>
    <n v="412000"/>
    <n v="237788.84"/>
    <n v="1910.877437695794"/>
    <n v="573.26323130873823"/>
    <n v="1273.9182917971962"/>
    <n v="3758.0589608017285"/>
  </r>
  <r>
    <n v="2014"/>
    <n v="4"/>
    <s v="2014-04"/>
    <x v="3"/>
    <s v="Кві"/>
    <x v="0"/>
    <x v="4"/>
    <s v="Мельникова"/>
    <s v="Єлизавета"/>
    <x v="2"/>
    <n v="2837"/>
    <n v="25724.67"/>
    <n v="38116.816639999997"/>
    <n v="36000"/>
    <n v="10211.65"/>
    <n v="176.28815754840673"/>
    <n v="52.886447264522026"/>
    <n v="117.52543836560451"/>
    <n v="346.70004317853329"/>
  </r>
  <r>
    <n v="2014"/>
    <n v="4"/>
    <s v="2014-04"/>
    <x v="3"/>
    <s v="Кві"/>
    <x v="0"/>
    <x v="4"/>
    <s v="Мельникова"/>
    <s v="Єлизавета"/>
    <x v="3"/>
    <n v="3418"/>
    <n v="24494.660000000003"/>
    <n v="36126.870039999994"/>
    <n v="38800"/>
    <n v="26327.1"/>
    <n v="167.08476517052438"/>
    <n v="50.125429551157303"/>
    <n v="111.38984344701623"/>
    <n v="328.60003816869789"/>
  </r>
  <r>
    <n v="2014"/>
    <n v="4"/>
    <s v="2014-04"/>
    <x v="3"/>
    <s v="Кві"/>
    <x v="0"/>
    <x v="4"/>
    <s v="Мельникова"/>
    <s v="Єлизавета"/>
    <x v="4"/>
    <n v="4729"/>
    <n v="53548.269999999982"/>
    <n v="82898.547499999986"/>
    <n v="80700"/>
    <n v="28341.759999999998"/>
    <n v="383.40117277469687"/>
    <n v="115.02035183240905"/>
    <n v="255.6007818497979"/>
    <n v="754.02230645690383"/>
  </r>
  <r>
    <n v="2014"/>
    <n v="4"/>
    <s v="2014-04"/>
    <x v="3"/>
    <s v="Кві"/>
    <x v="0"/>
    <x v="4"/>
    <s v="Мельникова"/>
    <s v="Єлизавета"/>
    <x v="5"/>
    <n v="4792"/>
    <n v="49981.680000000008"/>
    <n v="75984.451439999975"/>
    <n v="73600"/>
    <n v="56703.57"/>
    <n v="351.42386294208592"/>
    <n v="105.42715888262576"/>
    <n v="234.2825752947239"/>
    <n v="691.13359711943554"/>
  </r>
  <r>
    <n v="2014"/>
    <n v="4"/>
    <s v="2014-04"/>
    <x v="3"/>
    <s v="Кві"/>
    <x v="2"/>
    <x v="5"/>
    <s v="Білоусов"/>
    <s v="Михайло"/>
    <x v="0"/>
    <n v="5"/>
    <n v="43"/>
    <n v="67.733319999999992"/>
    <n v="0"/>
    <n v="42.67"/>
    <n v="0.24962205352240396"/>
    <n v="0"/>
    <n v="6.2405513380600991E-2"/>
    <n v="0.31202756690300493"/>
  </r>
  <r>
    <n v="2014"/>
    <n v="4"/>
    <s v="2014-04"/>
    <x v="3"/>
    <s v="Кві"/>
    <x v="2"/>
    <x v="5"/>
    <s v="Білоусов"/>
    <s v="Михайло"/>
    <x v="1"/>
    <n v="8191"/>
    <n v="89041.48000000001"/>
    <n v="141167.62303000005"/>
    <n v="132600"/>
    <n v="89651.520000000004"/>
    <n v="520.25431429649723"/>
    <n v="0"/>
    <n v="130.06357857412431"/>
    <n v="650.31789287062156"/>
  </r>
  <r>
    <n v="2014"/>
    <n v="4"/>
    <s v="2014-04"/>
    <x v="3"/>
    <s v="Кві"/>
    <x v="2"/>
    <x v="5"/>
    <s v="Білоусов"/>
    <s v="Михайло"/>
    <x v="2"/>
    <n v="11490"/>
    <n v="118335.37000000001"/>
    <n v="174344.88649000003"/>
    <n v="181400"/>
    <n v="23418.560000000001"/>
    <n v="642.52466270314574"/>
    <n v="0"/>
    <n v="160.63116567578643"/>
    <n v="803.15582837893214"/>
  </r>
  <r>
    <n v="2014"/>
    <n v="4"/>
    <s v="2014-04"/>
    <x v="3"/>
    <s v="Кві"/>
    <x v="2"/>
    <x v="5"/>
    <s v="Білоусов"/>
    <s v="Михайло"/>
    <x v="3"/>
    <n v="1033"/>
    <n v="11710.35"/>
    <n v="18206.662889999989"/>
    <n v="19000"/>
    <n v="15110.27"/>
    <n v="67.098210723938294"/>
    <n v="0"/>
    <n v="16.774552680984574"/>
    <n v="83.872763404922864"/>
  </r>
  <r>
    <n v="2014"/>
    <n v="4"/>
    <s v="2014-04"/>
    <x v="3"/>
    <s v="Кві"/>
    <x v="2"/>
    <x v="5"/>
    <s v="Білоусов"/>
    <s v="Михайло"/>
    <x v="4"/>
    <n v="4628"/>
    <n v="51587.45"/>
    <n v="81397.265700000135"/>
    <n v="75600"/>
    <n v="3492.89"/>
    <n v="299.9786901799996"/>
    <n v="0"/>
    <n v="74.994672544999901"/>
    <n v="374.9733627249995"/>
  </r>
  <r>
    <n v="2014"/>
    <n v="4"/>
    <s v="2014-04"/>
    <x v="3"/>
    <s v="Кві"/>
    <x v="2"/>
    <x v="5"/>
    <s v="Білоусов"/>
    <s v="Михайло"/>
    <x v="5"/>
    <n v="35775"/>
    <n v="452877.99999999988"/>
    <n v="670189.80164999969"/>
    <n v="685900"/>
    <n v="681475.98"/>
    <n v="2469.8945000428967"/>
    <n v="0"/>
    <n v="617.47362501072416"/>
    <n v="3087.368125053621"/>
  </r>
  <r>
    <n v="2014"/>
    <n v="4"/>
    <s v="2014-04"/>
    <x v="3"/>
    <s v="Кві"/>
    <x v="2"/>
    <x v="6"/>
    <s v="Вдовицька"/>
    <s v="Олена"/>
    <x v="0"/>
    <n v="26"/>
    <n v="264.06"/>
    <n v="380.53665999999998"/>
    <n v="400"/>
    <n v="426.2"/>
    <n v="1.7736710269251978"/>
    <n v="0"/>
    <n v="0.47937054781762101"/>
    <n v="2.2530415747428187"/>
  </r>
  <r>
    <n v="2014"/>
    <n v="4"/>
    <s v="2014-04"/>
    <x v="3"/>
    <s v="Кві"/>
    <x v="2"/>
    <x v="6"/>
    <s v="Вдовицька"/>
    <s v="Олена"/>
    <x v="1"/>
    <n v="9361"/>
    <n v="107281.74"/>
    <n v="164522.75541000045"/>
    <n v="175400"/>
    <n v="104388.21"/>
    <n v="766.83609022221037"/>
    <n v="0"/>
    <n v="207.25299735735416"/>
    <n v="974.08908757956453"/>
  </r>
  <r>
    <n v="2014"/>
    <n v="4"/>
    <s v="2014-04"/>
    <x v="3"/>
    <s v="Кві"/>
    <x v="2"/>
    <x v="6"/>
    <s v="Вдовицька"/>
    <s v="Олена"/>
    <x v="3"/>
    <n v="94"/>
    <n v="989.58999999999992"/>
    <n v="1566.5183400000001"/>
    <n v="1600"/>
    <n v="1096.56"/>
    <n v="7.3014993951041562"/>
    <n v="0"/>
    <n v="1.9733782148930155"/>
    <n v="9.274877609997171"/>
  </r>
  <r>
    <n v="2014"/>
    <n v="4"/>
    <s v="2014-04"/>
    <x v="3"/>
    <s v="Кві"/>
    <x v="2"/>
    <x v="6"/>
    <s v="Вдовицька"/>
    <s v="Олена"/>
    <x v="4"/>
    <n v="4731"/>
    <n v="49420.739999999983"/>
    <n v="74300.657610000097"/>
    <n v="74700"/>
    <n v="13042.85"/>
    <n v="346.31334516980934"/>
    <n v="0"/>
    <n v="93.598201397245774"/>
    <n v="439.9115465670551"/>
  </r>
  <r>
    <n v="2014"/>
    <n v="4"/>
    <s v="2014-04"/>
    <x v="3"/>
    <s v="Кві"/>
    <x v="2"/>
    <x v="6"/>
    <s v="Вдовицька"/>
    <s v="Олена"/>
    <x v="5"/>
    <n v="30770"/>
    <n v="380120.71999999991"/>
    <n v="553055.23055999889"/>
    <n v="544300"/>
    <n v="583227.93000000005"/>
    <n v="2577.775394185951"/>
    <n v="0"/>
    <n v="696.69605248268942"/>
    <n v="3274.4714466686405"/>
  </r>
  <r>
    <n v="2014"/>
    <n v="4"/>
    <s v="2014-04"/>
    <x v="3"/>
    <s v="Кві"/>
    <x v="2"/>
    <x v="7"/>
    <s v="Лєсков"/>
    <s v="Станіслав"/>
    <x v="0"/>
    <n v="434"/>
    <n v="5454.5599999999995"/>
    <n v="8630.2318299999988"/>
    <n v="8600"/>
    <n v="6861.02"/>
    <n v="54.045505320548621"/>
    <n v="0"/>
    <n v="25.735954914546959"/>
    <n v="79.781460235095579"/>
  </r>
  <r>
    <n v="2014"/>
    <n v="4"/>
    <s v="2014-04"/>
    <x v="3"/>
    <s v="Кві"/>
    <x v="2"/>
    <x v="7"/>
    <s v="Лєсков"/>
    <s v="Станіслав"/>
    <x v="2"/>
    <n v="1620"/>
    <n v="15978.240000000002"/>
    <n v="22259.513449999999"/>
    <n v="22400"/>
    <n v="634.48"/>
    <n v="139.3967944653462"/>
    <n v="0"/>
    <n v="66.379425935879141"/>
    <n v="205.77622040122534"/>
  </r>
  <r>
    <n v="2014"/>
    <n v="4"/>
    <s v="2014-04"/>
    <x v="3"/>
    <s v="Кві"/>
    <x v="2"/>
    <x v="7"/>
    <s v="Лєсков"/>
    <s v="Станіслав"/>
    <x v="3"/>
    <n v="2895"/>
    <n v="30409.799999999992"/>
    <n v="42840.779871999977"/>
    <n v="42100"/>
    <n v="36932.69"/>
    <n v="268.28382390147533"/>
    <n v="0"/>
    <n v="127.7542018578454"/>
    <n v="396.0380257593207"/>
  </r>
  <r>
    <n v="2014"/>
    <n v="5"/>
    <s v="2014-05"/>
    <x v="4"/>
    <s v="Тра"/>
    <x v="2"/>
    <x v="5"/>
    <s v="Білоусов"/>
    <s v="Михайло"/>
    <x v="0"/>
    <n v="51"/>
    <n v="473.45"/>
    <n v="752.04162999999994"/>
    <n v="700"/>
    <n v="473.79"/>
    <n v="2.3208860230638422"/>
    <n v="0"/>
    <n v="1.1604430115319211"/>
    <n v="3.4813290345957633"/>
  </r>
  <r>
    <n v="2014"/>
    <n v="5"/>
    <s v="2014-05"/>
    <x v="4"/>
    <s v="Тра"/>
    <x v="2"/>
    <x v="5"/>
    <s v="Білоусов"/>
    <s v="Михайло"/>
    <x v="2"/>
    <n v="17268"/>
    <n v="183154.86"/>
    <n v="268425.65288000001"/>
    <n v="270100"/>
    <n v="34894.29"/>
    <n v="828.39210111410819"/>
    <n v="0"/>
    <n v="414.19605055705409"/>
    <n v="1242.5881516711622"/>
  </r>
  <r>
    <n v="2014"/>
    <n v="5"/>
    <s v="2014-05"/>
    <x v="4"/>
    <s v="Тра"/>
    <x v="2"/>
    <x v="5"/>
    <s v="Білоусов"/>
    <s v="Михайло"/>
    <x v="3"/>
    <n v="2534"/>
    <n v="26792.400000000001"/>
    <n v="39933.096770000098"/>
    <n v="36200"/>
    <n v="34276.43"/>
    <n v="123.23807945465614"/>
    <n v="0"/>
    <n v="61.619039727328072"/>
    <n v="184.85711918198422"/>
  </r>
  <r>
    <n v="2014"/>
    <n v="5"/>
    <s v="2014-05"/>
    <x v="4"/>
    <s v="Тра"/>
    <x v="2"/>
    <x v="5"/>
    <s v="Білоусов"/>
    <s v="Михайло"/>
    <x v="4"/>
    <n v="6486"/>
    <n v="71184.41"/>
    <n v="112104.74125999986"/>
    <n v="112200"/>
    <n v="7561.23"/>
    <n v="345.96798465734162"/>
    <n v="0"/>
    <n v="172.98399232867081"/>
    <n v="518.95197698601237"/>
  </r>
  <r>
    <n v="2014"/>
    <n v="5"/>
    <s v="2014-05"/>
    <x v="4"/>
    <s v="Тра"/>
    <x v="0"/>
    <x v="0"/>
    <s v="Кобур"/>
    <s v="Анатолій"/>
    <x v="0"/>
    <n v="754"/>
    <n v="7650.41"/>
    <n v="11920.749999999998"/>
    <n v="11700"/>
    <n v="11694.2"/>
    <n v="58.974244590919909"/>
    <n v="17.692273377275974"/>
    <n v="16.849784168834262"/>
    <n v="93.516302137030138"/>
  </r>
  <r>
    <n v="2014"/>
    <n v="6"/>
    <s v="2014-06"/>
    <x v="5"/>
    <s v="Чер"/>
    <x v="0"/>
    <x v="0"/>
    <s v="Кобур"/>
    <s v="Анатолій"/>
    <x v="0"/>
    <n v="739"/>
    <n v="8058.7499999999991"/>
    <n v="12648.899999999992"/>
    <n v="12800"/>
    <n v="11571.89"/>
    <n v="65.704036428217563"/>
    <n v="32.852018214108782"/>
    <n v="18.772581836633591"/>
    <n v="117.32863647895994"/>
  </r>
  <r>
    <n v="2014"/>
    <n v="5"/>
    <s v="2014-05"/>
    <x v="4"/>
    <s v="Тра"/>
    <x v="2"/>
    <x v="5"/>
    <s v="Білоусов"/>
    <s v="Михайло"/>
    <x v="1"/>
    <n v="9648"/>
    <n v="106002.57000000002"/>
    <n v="167837.6013999999"/>
    <n v="151700"/>
    <n v="100998.3"/>
    <n v="517.96593126609253"/>
    <n v="0"/>
    <n v="258.98296563304626"/>
    <n v="776.94889689913884"/>
  </r>
  <r>
    <n v="2014"/>
    <n v="7"/>
    <s v="2014-07"/>
    <x v="6"/>
    <s v="Лип"/>
    <x v="0"/>
    <x v="0"/>
    <s v="Кобур"/>
    <s v="Анатолій"/>
    <x v="0"/>
    <n v="641"/>
    <n v="6898.0099999999993"/>
    <n v="10978.890000000001"/>
    <n v="11400"/>
    <n v="10395.719999999999"/>
    <n v="57.979376055603304"/>
    <n v="28.989688027801652"/>
    <n v="16.565536015886657"/>
    <n v="103.53460009929162"/>
  </r>
  <r>
    <n v="2014"/>
    <n v="8"/>
    <s v="2014-08"/>
    <x v="7"/>
    <s v="Сер"/>
    <x v="0"/>
    <x v="0"/>
    <s v="Кобур"/>
    <s v="Анатолій"/>
    <x v="0"/>
    <n v="632"/>
    <n v="6907.4199999999992"/>
    <n v="11019.309999999998"/>
    <n v="11700"/>
    <n v="10141.49"/>
    <n v="54.043567700175629"/>
    <n v="16.213070310052689"/>
    <n v="30.882038685814646"/>
    <n v="101.13867669604296"/>
  </r>
  <r>
    <n v="2014"/>
    <n v="5"/>
    <s v="2014-05"/>
    <x v="4"/>
    <s v="Тра"/>
    <x v="2"/>
    <x v="5"/>
    <s v="Білоусов"/>
    <s v="Михайло"/>
    <x v="5"/>
    <n v="42458"/>
    <n v="477854.82999999996"/>
    <n v="707075.3661699997"/>
    <n v="745500"/>
    <n v="720484.94"/>
    <n v="2182.115017484738"/>
    <n v="0"/>
    <n v="1091.057508742369"/>
    <n v="3273.172526227107"/>
  </r>
  <r>
    <n v="2014"/>
    <n v="9"/>
    <s v="2014-09"/>
    <x v="8"/>
    <s v="Вер"/>
    <x v="0"/>
    <x v="0"/>
    <s v="Кобур"/>
    <s v="Анатолій"/>
    <x v="0"/>
    <n v="603"/>
    <n v="6342.97"/>
    <n v="10008.01"/>
    <n v="9500"/>
    <n v="8454.74"/>
    <n v="57.231528702103958"/>
    <n v="28.615764351051979"/>
    <n v="32.703730686916543"/>
    <n v="118.55102374007248"/>
  </r>
  <r>
    <n v="2014"/>
    <n v="10"/>
    <s v="2014-10"/>
    <x v="9"/>
    <s v="Жов"/>
    <x v="0"/>
    <x v="0"/>
    <s v="Кобур"/>
    <s v="Анатолій"/>
    <x v="0"/>
    <n v="686"/>
    <n v="7963.14"/>
    <n v="12162.33"/>
    <n v="12700"/>
    <n v="10632.24"/>
    <n v="73.071149597184842"/>
    <n v="0"/>
    <n v="41.754942626962766"/>
    <n v="114.8260922241476"/>
  </r>
  <r>
    <n v="2014"/>
    <n v="6"/>
    <s v="2014-06"/>
    <x v="5"/>
    <s v="Чер"/>
    <x v="2"/>
    <x v="5"/>
    <s v="Білоусов"/>
    <s v="Михайло"/>
    <x v="0"/>
    <n v="86"/>
    <n v="786.5100000000001"/>
    <n v="1195.2999500000001"/>
    <n v="1000"/>
    <n v="699.25"/>
    <n v="3.3993002638000922"/>
    <n v="1.6996501319000461"/>
    <n v="1.6996501319000461"/>
    <n v="6.7986005276001844"/>
  </r>
  <r>
    <n v="2014"/>
    <n v="11"/>
    <s v="2014-11"/>
    <x v="10"/>
    <s v="Лис"/>
    <x v="0"/>
    <x v="0"/>
    <s v="Кобур"/>
    <s v="Анатолій"/>
    <x v="0"/>
    <n v="423"/>
    <n v="4498.8"/>
    <n v="6979.16"/>
    <n v="7100"/>
    <n v="6432.09"/>
    <n v="64.909810143589766"/>
    <n v="0"/>
    <n v="18.545660041025648"/>
    <n v="83.455470184615422"/>
  </r>
  <r>
    <n v="2014"/>
    <n v="12"/>
    <s v="2014-12"/>
    <x v="11"/>
    <s v="Гру"/>
    <x v="0"/>
    <x v="0"/>
    <s v="Кобур"/>
    <s v="Анатолій"/>
    <x v="0"/>
    <n v="605"/>
    <n v="6637.5"/>
    <n v="10388.02166"/>
    <n v="10900"/>
    <n v="10183.76"/>
    <n v="66.345339863357921"/>
    <n v="0"/>
    <n v="18.955811389530833"/>
    <n v="85.301151252888758"/>
  </r>
  <r>
    <n v="2014"/>
    <n v="6"/>
    <s v="2014-06"/>
    <x v="5"/>
    <s v="Чер"/>
    <x v="2"/>
    <x v="5"/>
    <s v="Білоусов"/>
    <s v="Михайло"/>
    <x v="2"/>
    <n v="13119"/>
    <n v="142031.78999999998"/>
    <n v="206987.98634999999"/>
    <n v="223700"/>
    <n v="25539.57"/>
    <n v="588.65083747640472"/>
    <n v="294.32541873820236"/>
    <n v="294.32541873820236"/>
    <n v="1177.3016749528094"/>
  </r>
  <r>
    <n v="2015"/>
    <n v="1"/>
    <s v="2015-01"/>
    <x v="12"/>
    <s v="Січ"/>
    <x v="0"/>
    <x v="0"/>
    <s v="Кобур"/>
    <s v="Анатолій"/>
    <x v="0"/>
    <n v="580"/>
    <n v="6007.22"/>
    <n v="9778.6899599999997"/>
    <n v="9000"/>
    <n v="6221.35"/>
    <n v="82.003534386710825"/>
    <n v="24.601060316013246"/>
    <n v="32.369816205280593"/>
    <n v="138.97441090800467"/>
  </r>
  <r>
    <n v="2015"/>
    <n v="2"/>
    <s v="2015-02"/>
    <x v="13"/>
    <s v="Лют"/>
    <x v="0"/>
    <x v="0"/>
    <s v="Кобур"/>
    <s v="Анатолій"/>
    <x v="0"/>
    <n v="475"/>
    <n v="5060.37"/>
    <n v="8473.32"/>
    <n v="8300"/>
    <n v="7430.52"/>
    <n v="53.881293766789447"/>
    <n v="26.940646883394724"/>
    <n v="21.268931750048466"/>
    <n v="102.09087240023264"/>
  </r>
  <r>
    <n v="2014"/>
    <n v="6"/>
    <s v="2014-06"/>
    <x v="5"/>
    <s v="Чер"/>
    <x v="2"/>
    <x v="5"/>
    <s v="Білоусов"/>
    <s v="Михайло"/>
    <x v="3"/>
    <n v="4076"/>
    <n v="41746.039999999986"/>
    <n v="61898.930100000012"/>
    <n v="60700"/>
    <n v="49515.85"/>
    <n v="176.03368043132056"/>
    <n v="88.016840215660281"/>
    <n v="88.016840215660281"/>
    <n v="352.06736086264112"/>
  </r>
  <r>
    <n v="2015"/>
    <n v="3"/>
    <s v="2015-03"/>
    <x v="14"/>
    <s v="Бер"/>
    <x v="0"/>
    <x v="0"/>
    <s v="Кобур"/>
    <s v="Анатолій"/>
    <x v="0"/>
    <n v="822"/>
    <n v="8654.2800000000025"/>
    <n v="13252.687510000009"/>
    <n v="14200"/>
    <n v="11147.12"/>
    <n v="63.881947448149106"/>
    <n v="0"/>
    <n v="25.216558203216753"/>
    <n v="89.098505651365855"/>
  </r>
  <r>
    <n v="2015"/>
    <n v="4"/>
    <s v="2015-04"/>
    <x v="15"/>
    <s v="Кві"/>
    <x v="0"/>
    <x v="0"/>
    <s v="Кобур"/>
    <s v="Анатолій"/>
    <x v="0"/>
    <n v="469"/>
    <n v="5135.21"/>
    <n v="8578.9358899999988"/>
    <n v="8500"/>
    <n v="6083.79"/>
    <n v="76.284628443110392"/>
    <n v="38.142314221555196"/>
    <n v="30.112353332806734"/>
    <n v="144.53929599747232"/>
  </r>
  <r>
    <n v="2014"/>
    <n v="6"/>
    <s v="2014-06"/>
    <x v="5"/>
    <s v="Чер"/>
    <x v="2"/>
    <x v="5"/>
    <s v="Білоусов"/>
    <s v="Михайло"/>
    <x v="4"/>
    <n v="8365"/>
    <n v="88695.76"/>
    <n v="139381.51333999998"/>
    <n v="125500"/>
    <n v="3496.12"/>
    <n v="396.38553909879931"/>
    <n v="198.19276954939966"/>
    <n v="198.19276954939966"/>
    <n v="792.77107819759863"/>
  </r>
  <r>
    <n v="2015"/>
    <n v="5"/>
    <s v="2015-05"/>
    <x v="16"/>
    <s v="Тра"/>
    <x v="0"/>
    <x v="0"/>
    <s v="Кобур"/>
    <s v="Анатолій"/>
    <x v="0"/>
    <n v="636"/>
    <n v="6485.89"/>
    <n v="9355.4478499999987"/>
    <n v="8700"/>
    <n v="7554.92"/>
    <n v="42.323206028102881"/>
    <n v="0"/>
    <n v="16.706528695303767"/>
    <n v="59.029734723406648"/>
  </r>
  <r>
    <n v="2015"/>
    <n v="6"/>
    <s v="2015-06"/>
    <x v="17"/>
    <s v="Чер"/>
    <x v="0"/>
    <x v="0"/>
    <s v="Кобур"/>
    <s v="Анатолій"/>
    <x v="0"/>
    <n v="488"/>
    <n v="5222.62"/>
    <n v="8632.2001100000016"/>
    <n v="9100"/>
    <n v="6729.49"/>
    <n v="118.76079570729343"/>
    <n v="0"/>
    <n v="0"/>
    <n v="118.76079570729343"/>
  </r>
  <r>
    <n v="2014"/>
    <n v="6"/>
    <s v="2014-06"/>
    <x v="5"/>
    <s v="Чер"/>
    <x v="2"/>
    <x v="5"/>
    <s v="Білоусов"/>
    <s v="Михайло"/>
    <x v="1"/>
    <n v="11425"/>
    <n v="122949.86999999995"/>
    <n v="195097.23449000024"/>
    <n v="179300"/>
    <n v="110554.89"/>
    <n v="554.83486021105091"/>
    <n v="277.41743010552545"/>
    <n v="277.41743010552545"/>
    <n v="1109.6697204221018"/>
  </r>
  <r>
    <n v="2015"/>
    <n v="7"/>
    <s v="2015-07"/>
    <x v="18"/>
    <s v="Лип"/>
    <x v="0"/>
    <x v="0"/>
    <s v="Кобур"/>
    <s v="Анатолій"/>
    <x v="0"/>
    <n v="614"/>
    <n v="6426.29"/>
    <n v="8832.0667200000007"/>
    <n v="8000"/>
    <n v="6264.02"/>
    <n v="41.931272949093781"/>
    <n v="0"/>
    <n v="16.551818269379126"/>
    <n v="58.483091218472907"/>
  </r>
  <r>
    <n v="2014"/>
    <n v="6"/>
    <s v="2014-06"/>
    <x v="5"/>
    <s v="Чер"/>
    <x v="2"/>
    <x v="5"/>
    <s v="Білоусов"/>
    <s v="Михайло"/>
    <x v="5"/>
    <n v="47604"/>
    <n v="546945.4800000001"/>
    <n v="801963.74054999975"/>
    <n v="768200"/>
    <n v="761957"/>
    <n v="2280.6957825186241"/>
    <n v="1140.3478912593121"/>
    <n v="1140.3478912593121"/>
    <n v="4561.3915650372483"/>
  </r>
  <r>
    <n v="2015"/>
    <n v="8"/>
    <s v="2015-08"/>
    <x v="19"/>
    <s v="Сер"/>
    <x v="0"/>
    <x v="0"/>
    <s v="Кобур"/>
    <s v="Анатолій"/>
    <x v="0"/>
    <n v="309"/>
    <n v="3212.0299999999997"/>
    <n v="5279.0751100000007"/>
    <n v="5200"/>
    <n v="3529.78"/>
    <n v="71.167273254448915"/>
    <n v="35.583636627224458"/>
    <n v="28.092344705703521"/>
    <n v="134.84325458737689"/>
  </r>
  <r>
    <n v="2014"/>
    <n v="7"/>
    <s v="2014-07"/>
    <x v="6"/>
    <s v="Лип"/>
    <x v="2"/>
    <x v="5"/>
    <s v="Білоусов"/>
    <s v="Михайло"/>
    <x v="0"/>
    <n v="84"/>
    <n v="770.52"/>
    <n v="1236.4999399999999"/>
    <n v="1100"/>
    <n v="751.17"/>
    <n v="3.3036038474191636"/>
    <n v="0"/>
    <n v="0.82590096185479089"/>
    <n v="4.1295048092739544"/>
  </r>
  <r>
    <n v="2015"/>
    <n v="9"/>
    <s v="2015-09"/>
    <x v="20"/>
    <s v="Вер"/>
    <x v="0"/>
    <x v="0"/>
    <s v="Кобур"/>
    <s v="Анатолій"/>
    <x v="0"/>
    <n v="295"/>
    <n v="3147.4599999999996"/>
    <n v="5012.69175"/>
    <n v="4900"/>
    <n v="3228.98"/>
    <n v="43.107456818865252"/>
    <n v="12.932237045659575"/>
    <n v="17.016101375867862"/>
    <n v="73.055795240392683"/>
  </r>
  <r>
    <n v="2014"/>
    <n v="7"/>
    <s v="2014-07"/>
    <x v="6"/>
    <s v="Лип"/>
    <x v="2"/>
    <x v="5"/>
    <s v="Білоусов"/>
    <s v="Михайло"/>
    <x v="2"/>
    <n v="14598"/>
    <n v="150083.5"/>
    <n v="221449.87351999996"/>
    <n v="234000"/>
    <n v="27786.7"/>
    <n v="591.65603693531841"/>
    <n v="0"/>
    <n v="147.9140092338296"/>
    <n v="739.57004616914799"/>
  </r>
  <r>
    <n v="2015"/>
    <n v="10"/>
    <s v="2015-10"/>
    <x v="21"/>
    <s v="Жов"/>
    <x v="0"/>
    <x v="0"/>
    <s v="Кобур"/>
    <s v="Анатолій"/>
    <x v="0"/>
    <n v="590"/>
    <n v="6135.2400000000007"/>
    <n v="8416.5749500000002"/>
    <n v="7700"/>
    <n v="5634.22"/>
    <n v="50.958439684135165"/>
    <n v="25.479219842067582"/>
    <n v="20.11517355952704"/>
    <n v="96.552833085729787"/>
  </r>
  <r>
    <n v="2014"/>
    <n v="7"/>
    <s v="2014-07"/>
    <x v="6"/>
    <s v="Лип"/>
    <x v="2"/>
    <x v="5"/>
    <s v="Білоусов"/>
    <s v="Михайло"/>
    <x v="3"/>
    <n v="1529"/>
    <n v="16561.669999999998"/>
    <n v="25205.086669999982"/>
    <n v="24500"/>
    <n v="20359.759999999998"/>
    <n v="67.341387252752654"/>
    <n v="0"/>
    <n v="16.835346813188163"/>
    <n v="84.176734065940821"/>
  </r>
  <r>
    <n v="2015"/>
    <n v="11"/>
    <s v="2015-11"/>
    <x v="22"/>
    <s v="Лис"/>
    <x v="0"/>
    <x v="0"/>
    <s v="Кобур"/>
    <s v="Анатолій"/>
    <x v="0"/>
    <n v="209"/>
    <n v="2229.66"/>
    <n v="3669.0250899999987"/>
    <n v="3600"/>
    <n v="2660.45"/>
    <n v="47.061628226207382"/>
    <n v="14.118488467862216"/>
    <n v="18.576958510345019"/>
    <n v="79.757075204414619"/>
  </r>
  <r>
    <n v="2014"/>
    <n v="7"/>
    <s v="2014-07"/>
    <x v="6"/>
    <s v="Лип"/>
    <x v="2"/>
    <x v="5"/>
    <s v="Білоусов"/>
    <s v="Михайло"/>
    <x v="4"/>
    <n v="8552"/>
    <n v="90464.529999999984"/>
    <n v="143616.75891999993"/>
    <n v="139800"/>
    <n v="8271.6"/>
    <n v="383.70634884299488"/>
    <n v="0"/>
    <n v="95.926587210748721"/>
    <n v="479.63293605374361"/>
  </r>
  <r>
    <n v="2015"/>
    <n v="12"/>
    <s v="2015-12"/>
    <x v="23"/>
    <s v="Гру"/>
    <x v="0"/>
    <x v="0"/>
    <s v="Кобур"/>
    <s v="Анатолій"/>
    <x v="0"/>
    <n v="368"/>
    <n v="3804.0400000000004"/>
    <n v="5998.9251100000001"/>
    <n v="5700"/>
    <n v="4695.95"/>
    <n v="58.039383286501185"/>
    <n v="17.411814985950354"/>
    <n v="0"/>
    <n v="75.451198272451535"/>
  </r>
  <r>
    <n v="2014"/>
    <n v="4"/>
    <s v="2014-04"/>
    <x v="3"/>
    <s v="Кві"/>
    <x v="3"/>
    <x v="8"/>
    <s v="Гудошин"/>
    <s v="Остап"/>
    <x v="0"/>
    <n v="1003"/>
    <n v="10909.590000000002"/>
    <n v="16634.929830000001"/>
    <n v="15700"/>
    <n v="10641.92"/>
    <n v="121.06949702852756"/>
    <n v="0"/>
    <n v="53.808665346012255"/>
    <n v="174.87816237453981"/>
  </r>
  <r>
    <n v="2016"/>
    <n v="1"/>
    <s v="2016-01"/>
    <x v="24"/>
    <s v="Січ"/>
    <x v="0"/>
    <x v="0"/>
    <s v="Кобур"/>
    <s v="Анатолій"/>
    <x v="0"/>
    <n v="286"/>
    <n v="3057.8800000000006"/>
    <n v="4916.0584600000002"/>
    <n v="4600"/>
    <n v="2068.27"/>
    <n v="81.38425321521656"/>
    <n v="0"/>
    <n v="0"/>
    <n v="81.38425321521656"/>
  </r>
  <r>
    <n v="2014"/>
    <n v="7"/>
    <s v="2014-07"/>
    <x v="6"/>
    <s v="Лип"/>
    <x v="2"/>
    <x v="5"/>
    <s v="Білоусов"/>
    <s v="Михайло"/>
    <x v="1"/>
    <n v="12901"/>
    <n v="139458.9"/>
    <n v="222843.47012999986"/>
    <n v="206500"/>
    <n v="132921.12"/>
    <n v="595.37936192193013"/>
    <n v="0"/>
    <n v="148.84484048048253"/>
    <n v="744.22420240241263"/>
  </r>
  <r>
    <n v="2016"/>
    <n v="2"/>
    <s v="2016-02"/>
    <x v="25"/>
    <s v="Лют"/>
    <x v="0"/>
    <x v="0"/>
    <s v="Кобур"/>
    <s v="Анатолій"/>
    <x v="0"/>
    <n v="509"/>
    <n v="5180.1400000000012"/>
    <n v="8313.7085299999999"/>
    <n v="7400"/>
    <n v="3801.99"/>
    <n v="73.848056451474079"/>
    <n v="22.154416935442221"/>
    <n v="0"/>
    <n v="96.002473386916307"/>
  </r>
  <r>
    <n v="2014"/>
    <n v="4"/>
    <s v="2014-04"/>
    <x v="3"/>
    <s v="Кві"/>
    <x v="3"/>
    <x v="8"/>
    <s v="Гудошин"/>
    <s v="Остап"/>
    <x v="1"/>
    <n v="3336"/>
    <n v="37293.350000000006"/>
    <n v="59781.97000000003"/>
    <n v="56700"/>
    <n v="7970.38"/>
    <n v="435.09489449253226"/>
    <n v="0"/>
    <n v="193.37550866334769"/>
    <n v="628.47040315587992"/>
  </r>
  <r>
    <n v="2016"/>
    <n v="3"/>
    <s v="2016-03"/>
    <x v="26"/>
    <s v="Бер"/>
    <x v="0"/>
    <x v="0"/>
    <s v="Кобур"/>
    <s v="Анатолій"/>
    <x v="0"/>
    <n v="609"/>
    <n v="6370.93"/>
    <n v="10145.433569999999"/>
    <n v="9200"/>
    <n v="4987.46"/>
    <n v="50.640934032333789"/>
    <n v="0"/>
    <n v="0"/>
    <n v="50.640934032333789"/>
  </r>
  <r>
    <n v="2014"/>
    <n v="7"/>
    <s v="2014-07"/>
    <x v="6"/>
    <s v="Лип"/>
    <x v="2"/>
    <x v="5"/>
    <s v="Білоусов"/>
    <s v="Михайло"/>
    <x v="5"/>
    <n v="50051"/>
    <n v="595832.32000000007"/>
    <n v="882801.11376999889"/>
    <n v="963500"/>
    <n v="871771.56"/>
    <n v="2358.6132611995849"/>
    <n v="0"/>
    <n v="589.65331529989624"/>
    <n v="2948.2665764994813"/>
  </r>
  <r>
    <n v="2016"/>
    <n v="4"/>
    <s v="2016-04"/>
    <x v="27"/>
    <s v="Кві"/>
    <x v="0"/>
    <x v="0"/>
    <s v="Кобур"/>
    <s v="Анатолій"/>
    <x v="0"/>
    <n v="285"/>
    <n v="3631.72"/>
    <n v="5931.5749100000003"/>
    <n v="5500"/>
    <n v="2076.9"/>
    <n v="59.882009530804218"/>
    <n v="0"/>
    <n v="0"/>
    <n v="59.882009530804218"/>
  </r>
  <r>
    <n v="2014"/>
    <n v="4"/>
    <s v="2014-04"/>
    <x v="3"/>
    <s v="Кві"/>
    <x v="3"/>
    <x v="8"/>
    <s v="Гудошин"/>
    <s v="Остап"/>
    <x v="2"/>
    <n v="6953"/>
    <n v="66024.160000000003"/>
    <n v="96229.430000000022"/>
    <n v="98600"/>
    <n v="18997.61"/>
    <n v="700.36055507917376"/>
    <n v="0"/>
    <n v="311.27135781296607"/>
    <n v="1011.6319128921398"/>
  </r>
  <r>
    <n v="2016"/>
    <n v="5"/>
    <s v="2016-05"/>
    <x v="28"/>
    <s v="Тра"/>
    <x v="0"/>
    <x v="0"/>
    <s v="Кобур"/>
    <s v="Анатолій"/>
    <x v="0"/>
    <n v="468"/>
    <n v="5286.91"/>
    <n v="8623.2499200000002"/>
    <n v="8900"/>
    <n v="3634.32"/>
    <n v="63.402955523330654"/>
    <n v="0"/>
    <n v="0"/>
    <n v="63.402955523330654"/>
  </r>
  <r>
    <n v="2014"/>
    <n v="8"/>
    <s v="2014-08"/>
    <x v="7"/>
    <s v="Сер"/>
    <x v="2"/>
    <x v="5"/>
    <s v="Білоусов"/>
    <s v="Михайло"/>
    <x v="0"/>
    <n v="410"/>
    <n v="5689.7000000000007"/>
    <n v="8383.1670300000005"/>
    <n v="9100"/>
    <n v="4715.53"/>
    <n v="24.26081308316445"/>
    <n v="0"/>
    <n v="12.130406541582225"/>
    <n v="36.391219624746675"/>
  </r>
  <r>
    <n v="2016"/>
    <n v="6"/>
    <s v="2016-06"/>
    <x v="29"/>
    <s v="Чер"/>
    <x v="0"/>
    <x v="0"/>
    <s v="Кобур"/>
    <s v="Анатолій"/>
    <x v="0"/>
    <n v="704"/>
    <n v="7812.8499999999985"/>
    <n v="12225.30824"/>
    <n v="12300"/>
    <n v="4324.0200000000004"/>
    <n v="64.021441030869923"/>
    <n v="19.206432309260975"/>
    <n v="32.010720515434961"/>
    <n v="115.23859385556585"/>
  </r>
  <r>
    <n v="2014"/>
    <n v="4"/>
    <s v="2014-04"/>
    <x v="3"/>
    <s v="Кві"/>
    <x v="3"/>
    <x v="8"/>
    <s v="Гудошин"/>
    <s v="Остап"/>
    <x v="3"/>
    <n v="17076"/>
    <n v="206218.30999999997"/>
    <n v="310379.43167000031"/>
    <n v="329800"/>
    <n v="240935.28"/>
    <n v="2258.9504172430388"/>
    <n v="0"/>
    <n v="1003.9779632191286"/>
    <n v="3262.9283804621673"/>
  </r>
  <r>
    <n v="2016"/>
    <n v="7"/>
    <s v="2016-07"/>
    <x v="30"/>
    <s v="Лип"/>
    <x v="0"/>
    <x v="0"/>
    <s v="Кобур"/>
    <s v="Анатолій"/>
    <x v="0"/>
    <n v="534"/>
    <n v="6242.97"/>
    <n v="10082.79169"/>
    <n v="9700"/>
    <n v="2829.19"/>
    <n v="77.820761589559993"/>
    <n v="38.910380794779996"/>
    <n v="37.057505518838092"/>
    <n v="153.78864790317809"/>
  </r>
  <r>
    <n v="2014"/>
    <n v="8"/>
    <s v="2014-08"/>
    <x v="7"/>
    <s v="Сер"/>
    <x v="2"/>
    <x v="5"/>
    <s v="Білоусов"/>
    <s v="Михайло"/>
    <x v="2"/>
    <n v="15654"/>
    <n v="173166.37000000002"/>
    <n v="253257.58064"/>
    <n v="275200"/>
    <n v="29738.46"/>
    <n v="732.92525412099383"/>
    <n v="0"/>
    <n v="366.46262706049691"/>
    <n v="1099.3878811814907"/>
  </r>
  <r>
    <n v="2016"/>
    <n v="8"/>
    <s v="2016-08"/>
    <x v="31"/>
    <s v="Сер"/>
    <x v="0"/>
    <x v="0"/>
    <s v="Кобур"/>
    <s v="Анатолій"/>
    <x v="0"/>
    <n v="340"/>
    <n v="3957.65"/>
    <n v="6437.5916200000001"/>
    <n v="6400"/>
    <n v="1130.82"/>
    <n v="41.535565270159537"/>
    <n v="12.46066958104786"/>
    <n v="39.557681209675749"/>
    <n v="93.553916060883154"/>
  </r>
  <r>
    <n v="2014"/>
    <n v="4"/>
    <s v="2014-04"/>
    <x v="3"/>
    <s v="Кві"/>
    <x v="3"/>
    <x v="8"/>
    <s v="Гудошин"/>
    <s v="Остап"/>
    <x v="4"/>
    <n v="4733"/>
    <n v="50983.53"/>
    <n v="79827.73000000004"/>
    <n v="79900"/>
    <n v="16247.35"/>
    <n v="580.98851145133483"/>
    <n v="0"/>
    <n v="258.21711620059324"/>
    <n v="839.20562765192813"/>
  </r>
  <r>
    <n v="2016"/>
    <n v="9"/>
    <s v="2016-09"/>
    <x v="32"/>
    <s v="Вер"/>
    <x v="0"/>
    <x v="0"/>
    <s v="Кобур"/>
    <s v="Анатолій"/>
    <x v="0"/>
    <n v="624"/>
    <n v="7836.95"/>
    <n v="12812.049830000002"/>
    <n v="12200"/>
    <n v="2421.91"/>
    <n v="60.093533299070842"/>
    <n v="30.046766649535421"/>
    <n v="57.231936475305567"/>
    <n v="147.37223642391183"/>
  </r>
  <r>
    <n v="2014"/>
    <n v="8"/>
    <s v="2014-08"/>
    <x v="7"/>
    <s v="Сер"/>
    <x v="2"/>
    <x v="5"/>
    <s v="Білоусов"/>
    <s v="Михайло"/>
    <x v="3"/>
    <n v="1289"/>
    <n v="13388.269999999999"/>
    <n v="20428.576509999995"/>
    <n v="19800"/>
    <n v="15322.07"/>
    <n v="59.120124231168255"/>
    <n v="0"/>
    <n v="29.560062115584127"/>
    <n v="88.680186346752379"/>
  </r>
  <r>
    <n v="2016"/>
    <n v="10"/>
    <s v="2016-10"/>
    <x v="33"/>
    <s v="Жов"/>
    <x v="0"/>
    <x v="0"/>
    <s v="Кобур"/>
    <s v="Анатолій"/>
    <x v="0"/>
    <n v="508"/>
    <n v="6389.5499999999993"/>
    <n v="10363.04963"/>
    <n v="10000"/>
    <n v="2553.73"/>
    <n v="71.558003896632997"/>
    <n v="35.779001948316498"/>
    <n v="68.150479901555229"/>
    <n v="175.48748574650472"/>
  </r>
  <r>
    <n v="2014"/>
    <n v="4"/>
    <s v="2014-04"/>
    <x v="3"/>
    <s v="Кві"/>
    <x v="3"/>
    <x v="8"/>
    <s v="Гудошин"/>
    <s v="Остап"/>
    <x v="5"/>
    <n v="3759"/>
    <n v="36268.959999999985"/>
    <n v="55445.799999999974"/>
    <n v="52300"/>
    <n v="48472.88"/>
    <n v="403.5361247053923"/>
    <n v="0"/>
    <n v="179.34938875795214"/>
    <n v="582.88551346334441"/>
  </r>
  <r>
    <n v="2016"/>
    <n v="11"/>
    <s v="2016-11"/>
    <x v="34"/>
    <s v="Лис"/>
    <x v="0"/>
    <x v="0"/>
    <s v="Кобур"/>
    <s v="Анатолій"/>
    <x v="0"/>
    <n v="331"/>
    <n v="4378.7299999999996"/>
    <n v="7217.8749200000002"/>
    <n v="7000"/>
    <n v="1768.98"/>
    <n v="71.947603275426161"/>
    <n v="53.960702456569621"/>
    <n v="68.521526928977295"/>
    <n v="194.42983266097309"/>
  </r>
  <r>
    <n v="2014"/>
    <n v="8"/>
    <s v="2014-08"/>
    <x v="7"/>
    <s v="Сер"/>
    <x v="2"/>
    <x v="5"/>
    <s v="Білоусов"/>
    <s v="Михайло"/>
    <x v="4"/>
    <n v="8322"/>
    <n v="88696"/>
    <n v="138778.42819999994"/>
    <n v="143000"/>
    <n v="7999.64"/>
    <n v="401.62357429916989"/>
    <n v="0"/>
    <n v="200.81178714958494"/>
    <n v="602.43536144875486"/>
  </r>
  <r>
    <n v="2014"/>
    <n v="4"/>
    <s v="2014-04"/>
    <x v="3"/>
    <s v="Кві"/>
    <x v="3"/>
    <x v="9"/>
    <s v="Рокитів"/>
    <s v="Семен"/>
    <x v="0"/>
    <n v="2410"/>
    <n v="32284.329999999998"/>
    <n v="48189.09"/>
    <n v="48100"/>
    <n v="43583.32"/>
    <n v="454.93007850377865"/>
    <n v="136.47902355113359"/>
    <n v="181.97203140151149"/>
    <n v="773.38113345642364"/>
  </r>
  <r>
    <n v="2014"/>
    <n v="8"/>
    <s v="2014-08"/>
    <x v="7"/>
    <s v="Сер"/>
    <x v="2"/>
    <x v="5"/>
    <s v="Білоусов"/>
    <s v="Михайло"/>
    <x v="1"/>
    <n v="14483"/>
    <n v="153231.31999999998"/>
    <n v="242311.64008000001"/>
    <n v="264800"/>
    <n v="136932.46"/>
    <n v="701.24779654496513"/>
    <n v="0"/>
    <n v="350.62389827248256"/>
    <n v="1051.8716948174476"/>
  </r>
  <r>
    <n v="2014"/>
    <n v="4"/>
    <s v="2014-04"/>
    <x v="3"/>
    <s v="Кві"/>
    <x v="3"/>
    <x v="9"/>
    <s v="Рокитів"/>
    <s v="Семен"/>
    <x v="1"/>
    <n v="4229"/>
    <n v="51456.53"/>
    <n v="74362.38"/>
    <n v="75400"/>
    <n v="66495.899999999994"/>
    <n v="702.01955195932987"/>
    <n v="210.60586558779895"/>
    <n v="280.80782078373193"/>
    <n v="1193.4332383308606"/>
  </r>
  <r>
    <n v="2014"/>
    <n v="8"/>
    <s v="2014-08"/>
    <x v="7"/>
    <s v="Сер"/>
    <x v="2"/>
    <x v="5"/>
    <s v="Білоусов"/>
    <s v="Михайло"/>
    <x v="5"/>
    <n v="39920"/>
    <n v="484942.12"/>
    <n v="719014.73356999957"/>
    <n v="764600"/>
    <n v="653899.52000000002"/>
    <n v="2080.8224377205383"/>
    <n v="0"/>
    <n v="1040.4112188602692"/>
    <n v="3121.2336565808073"/>
  </r>
  <r>
    <n v="2014"/>
    <n v="5"/>
    <s v="2014-05"/>
    <x v="4"/>
    <s v="Тра"/>
    <x v="0"/>
    <x v="0"/>
    <s v="Кобур"/>
    <s v="Анатолій"/>
    <x v="2"/>
    <n v="1798"/>
    <n v="20277.79"/>
    <n v="30070.799999999999"/>
    <n v="27400"/>
    <n v="8041.62"/>
    <n v="148.7660352112606"/>
    <n v="44.629810563378179"/>
    <n v="42.504581488931599"/>
    <n v="235.90042726357038"/>
  </r>
  <r>
    <n v="2014"/>
    <n v="4"/>
    <s v="2014-04"/>
    <x v="3"/>
    <s v="Кві"/>
    <x v="3"/>
    <x v="9"/>
    <s v="Рокитів"/>
    <s v="Семен"/>
    <x v="2"/>
    <n v="17523"/>
    <n v="180507.05000000002"/>
    <n v="238777.85999999996"/>
    <n v="222400"/>
    <n v="53475.79"/>
    <n v="2254.1872152963306"/>
    <n v="676.2561645888992"/>
    <n v="901.6748861185323"/>
    <n v="3832.1182660037621"/>
  </r>
  <r>
    <n v="2014"/>
    <n v="6"/>
    <s v="2014-06"/>
    <x v="5"/>
    <s v="Чер"/>
    <x v="0"/>
    <x v="0"/>
    <s v="Кобур"/>
    <s v="Анатолій"/>
    <x v="2"/>
    <n v="1421"/>
    <n v="16224.519999999999"/>
    <n v="24476.809999999998"/>
    <n v="23000"/>
    <n v="4236.46"/>
    <n v="127.14348408846308"/>
    <n v="63.571742044231542"/>
    <n v="36.326709739560883"/>
    <n v="227.04193587225552"/>
  </r>
  <r>
    <n v="2014"/>
    <n v="9"/>
    <s v="2014-09"/>
    <x v="8"/>
    <s v="Вер"/>
    <x v="2"/>
    <x v="5"/>
    <s v="Білоусов"/>
    <s v="Михайло"/>
    <x v="0"/>
    <n v="83"/>
    <n v="936.04000000000008"/>
    <n v="1393.2167000000002"/>
    <n v="1300"/>
    <n v="752.34"/>
    <n v="5.523638780273866"/>
    <n v="2.761819390136933"/>
    <n v="2.761819390136933"/>
    <n v="11.047277560547732"/>
  </r>
  <r>
    <n v="2014"/>
    <n v="7"/>
    <s v="2014-07"/>
    <x v="6"/>
    <s v="Лип"/>
    <x v="0"/>
    <x v="0"/>
    <s v="Кобур"/>
    <s v="Анатолій"/>
    <x v="2"/>
    <n v="1905"/>
    <n v="21418.52"/>
    <n v="32155.27"/>
    <n v="30800"/>
    <n v="7437.49"/>
    <n v="169.81156487581703"/>
    <n v="84.905782437908513"/>
    <n v="48.517589964519154"/>
    <n v="303.23493727824473"/>
  </r>
  <r>
    <n v="2014"/>
    <n v="4"/>
    <s v="2014-04"/>
    <x v="3"/>
    <s v="Кві"/>
    <x v="3"/>
    <x v="9"/>
    <s v="Рокитів"/>
    <s v="Семен"/>
    <x v="3"/>
    <n v="193"/>
    <n v="2288.16"/>
    <n v="3432.5199999999995"/>
    <n v="3500"/>
    <n v="2956.03"/>
    <n v="32.404774463800628"/>
    <n v="9.721432339140188"/>
    <n v="12.961909785520252"/>
    <n v="55.088116588461062"/>
  </r>
  <r>
    <n v="2014"/>
    <n v="8"/>
    <s v="2014-08"/>
    <x v="7"/>
    <s v="Сер"/>
    <x v="0"/>
    <x v="0"/>
    <s v="Кобур"/>
    <s v="Анатолій"/>
    <x v="2"/>
    <n v="1057"/>
    <n v="13034.54"/>
    <n v="19670.05"/>
    <n v="20200"/>
    <n v="3114.36"/>
    <n v="96.47062101355165"/>
    <n v="28.941186304065496"/>
    <n v="55.126069150600941"/>
    <n v="180.53787646821809"/>
  </r>
  <r>
    <n v="2014"/>
    <n v="9"/>
    <s v="2014-09"/>
    <x v="8"/>
    <s v="Вер"/>
    <x v="2"/>
    <x v="5"/>
    <s v="Білоусов"/>
    <s v="Михайло"/>
    <x v="2"/>
    <n v="8858"/>
    <n v="93283.94"/>
    <n v="136031.10073999988"/>
    <n v="145600"/>
    <n v="16024.16"/>
    <n v="539.31787019980754"/>
    <n v="269.65893509990377"/>
    <n v="269.65893509990377"/>
    <n v="1078.6357403996151"/>
  </r>
  <r>
    <n v="2014"/>
    <n v="9"/>
    <s v="2014-09"/>
    <x v="8"/>
    <s v="Вер"/>
    <x v="0"/>
    <x v="0"/>
    <s v="Кобур"/>
    <s v="Анатолій"/>
    <x v="2"/>
    <n v="1843"/>
    <n v="21000.47"/>
    <n v="31312.410000000003"/>
    <n v="30200"/>
    <n v="4200.25"/>
    <n v="179.06228027820188"/>
    <n v="89.531140139100941"/>
    <n v="102.32130301611535"/>
    <n v="370.91472343341815"/>
  </r>
  <r>
    <n v="2014"/>
    <n v="4"/>
    <s v="2014-04"/>
    <x v="3"/>
    <s v="Кві"/>
    <x v="3"/>
    <x v="9"/>
    <s v="Рокитів"/>
    <s v="Семен"/>
    <x v="4"/>
    <n v="3836"/>
    <n v="44523.96"/>
    <n v="63813.890000000094"/>
    <n v="65200"/>
    <n v="15677.23"/>
    <n v="602.4363188292524"/>
    <n v="180.73089564877571"/>
    <n v="240.97452753170097"/>
    <n v="1024.1417420097291"/>
  </r>
  <r>
    <n v="2014"/>
    <n v="10"/>
    <s v="2014-10"/>
    <x v="9"/>
    <s v="Жов"/>
    <x v="0"/>
    <x v="0"/>
    <s v="Кобур"/>
    <s v="Анатолій"/>
    <x v="2"/>
    <n v="1185"/>
    <n v="13604.21"/>
    <n v="20156.34"/>
    <n v="21300"/>
    <n v="4076.22"/>
    <n v="121.09907686041413"/>
    <n v="0"/>
    <n v="69.199472491665219"/>
    <n v="190.29854935207936"/>
  </r>
  <r>
    <n v="2014"/>
    <n v="9"/>
    <s v="2014-09"/>
    <x v="8"/>
    <s v="Вер"/>
    <x v="2"/>
    <x v="5"/>
    <s v="Білоусов"/>
    <s v="Михайло"/>
    <x v="3"/>
    <n v="541"/>
    <n v="5827.76"/>
    <n v="9099.1150600000001"/>
    <n v="8700"/>
    <n v="6126.18"/>
    <n v="36.074951449828269"/>
    <n v="18.037475724914135"/>
    <n v="18.037475724914135"/>
    <n v="72.149902899656539"/>
  </r>
  <r>
    <n v="2014"/>
    <n v="11"/>
    <s v="2014-11"/>
    <x v="10"/>
    <s v="Лис"/>
    <x v="0"/>
    <x v="0"/>
    <s v="Кобур"/>
    <s v="Анатолій"/>
    <x v="2"/>
    <n v="677"/>
    <n v="9261.630000000001"/>
    <n v="13888.31"/>
    <n v="14100"/>
    <n v="3495.2"/>
    <n v="129.1684909523953"/>
    <n v="0"/>
    <n v="36.9052831292558"/>
    <n v="166.0737740816511"/>
  </r>
  <r>
    <n v="2014"/>
    <n v="9"/>
    <s v="2014-09"/>
    <x v="8"/>
    <s v="Вер"/>
    <x v="2"/>
    <x v="5"/>
    <s v="Білоусов"/>
    <s v="Михайло"/>
    <x v="4"/>
    <n v="5195"/>
    <n v="58304.52"/>
    <n v="90862.895660000009"/>
    <n v="86400"/>
    <n v="3420.32"/>
    <n v="360.24102650761643"/>
    <n v="180.12051325380821"/>
    <n v="180.12051325380821"/>
    <n v="720.48205301523285"/>
  </r>
  <r>
    <n v="2014"/>
    <n v="12"/>
    <s v="2014-12"/>
    <x v="11"/>
    <s v="Гру"/>
    <x v="0"/>
    <x v="0"/>
    <s v="Кобур"/>
    <s v="Анатолій"/>
    <x v="2"/>
    <n v="461"/>
    <n v="5495.49"/>
    <n v="8148.1533500000005"/>
    <n v="8600"/>
    <n v="2011.01"/>
    <n v="52.039938013039183"/>
    <n v="0"/>
    <n v="14.868553718011196"/>
    <n v="66.908491731050376"/>
  </r>
  <r>
    <n v="2015"/>
    <n v="1"/>
    <s v="2015-01"/>
    <x v="12"/>
    <s v="Січ"/>
    <x v="0"/>
    <x v="0"/>
    <s v="Кобур"/>
    <s v="Анатолій"/>
    <x v="2"/>
    <n v="993"/>
    <n v="11720.48"/>
    <n v="18050.826660000002"/>
    <n v="18200"/>
    <n v="2809.79"/>
    <n v="151.37319935255078"/>
    <n v="45.411959805765235"/>
    <n v="59.752578691796359"/>
    <n v="256.53773785011236"/>
  </r>
  <r>
    <n v="2014"/>
    <n v="9"/>
    <s v="2014-09"/>
    <x v="8"/>
    <s v="Вер"/>
    <x v="2"/>
    <x v="5"/>
    <s v="Білоусов"/>
    <s v="Михайло"/>
    <x v="1"/>
    <n v="9485"/>
    <n v="105494.14000000001"/>
    <n v="166162.55412999995"/>
    <n v="160800"/>
    <n v="87023.58"/>
    <n v="658.77901680465277"/>
    <n v="329.38950840232638"/>
    <n v="329.38950840232638"/>
    <n v="1317.5580336093055"/>
  </r>
  <r>
    <n v="2015"/>
    <n v="2"/>
    <s v="2015-02"/>
    <x v="13"/>
    <s v="Лют"/>
    <x v="0"/>
    <x v="0"/>
    <s v="Кобур"/>
    <s v="Анатолій"/>
    <x v="2"/>
    <n v="2241"/>
    <n v="23170.16"/>
    <n v="33225.247499999998"/>
    <n v="30100"/>
    <n v="7918"/>
    <n v="211.27719961264137"/>
    <n v="105.63859980632068"/>
    <n v="83.398894583937391"/>
    <n v="400.31469400289939"/>
  </r>
  <r>
    <n v="2014"/>
    <n v="5"/>
    <s v="2014-05"/>
    <x v="4"/>
    <s v="Тра"/>
    <x v="0"/>
    <x v="0"/>
    <s v="Кобур"/>
    <s v="Анатолій"/>
    <x v="1"/>
    <n v="15231"/>
    <n v="168423.16000000006"/>
    <n v="261829.12000000049"/>
    <n v="254600"/>
    <n v="215576.34"/>
    <n v="1295.3190498840552"/>
    <n v="388.59571496521659"/>
    <n v="370.09115710973003"/>
    <n v="2054.0059219590016"/>
  </r>
  <r>
    <n v="2015"/>
    <n v="3"/>
    <s v="2015-03"/>
    <x v="14"/>
    <s v="Бер"/>
    <x v="0"/>
    <x v="0"/>
    <s v="Кобур"/>
    <s v="Анатолій"/>
    <x v="2"/>
    <n v="5033"/>
    <n v="53739.49"/>
    <n v="70288.986699999994"/>
    <n v="67300"/>
    <n v="14213.69"/>
    <n v="338.81409722857398"/>
    <n v="0"/>
    <n v="133.74240680075289"/>
    <n v="472.5565040293269"/>
  </r>
  <r>
    <n v="2014"/>
    <n v="9"/>
    <s v="2014-09"/>
    <x v="8"/>
    <s v="Вер"/>
    <x v="2"/>
    <x v="5"/>
    <s v="Білоусов"/>
    <s v="Михайло"/>
    <x v="5"/>
    <n v="32714"/>
    <n v="407995.52"/>
    <n v="605363.36227999977"/>
    <n v="559000"/>
    <n v="525698.38"/>
    <n v="2400.063496257821"/>
    <n v="1200.0317481289105"/>
    <n v="1200.0317481289105"/>
    <n v="4800.1269925156421"/>
  </r>
  <r>
    <n v="2015"/>
    <n v="4"/>
    <s v="2015-04"/>
    <x v="15"/>
    <s v="Кві"/>
    <x v="0"/>
    <x v="0"/>
    <s v="Кобур"/>
    <s v="Анатолій"/>
    <x v="2"/>
    <n v="2522"/>
    <n v="26763.420000000002"/>
    <n v="41380.195"/>
    <n v="37700"/>
    <n v="8075.25"/>
    <n v="367.9562175255345"/>
    <n v="183.97810876276725"/>
    <n v="145.24587533902678"/>
    <n v="697.18020162732842"/>
  </r>
  <r>
    <n v="2015"/>
    <n v="5"/>
    <s v="2015-05"/>
    <x v="16"/>
    <s v="Тра"/>
    <x v="0"/>
    <x v="0"/>
    <s v="Кобур"/>
    <s v="Анатолій"/>
    <x v="2"/>
    <n v="1509"/>
    <n v="15353.500000000004"/>
    <n v="19584.919980000013"/>
    <n v="20900"/>
    <n v="1535.5"/>
    <n v="88.600419418451366"/>
    <n v="0"/>
    <n v="34.973849770441333"/>
    <n v="123.5742691888927"/>
  </r>
  <r>
    <n v="2014"/>
    <n v="10"/>
    <s v="2014-10"/>
    <x v="9"/>
    <s v="Жов"/>
    <x v="2"/>
    <x v="5"/>
    <s v="Білоусов"/>
    <s v="Михайло"/>
    <x v="0"/>
    <n v="78"/>
    <n v="1148.06"/>
    <n v="1681.7583"/>
    <n v="1800"/>
    <n v="945.99"/>
    <n v="6.8743519408116205"/>
    <n v="3.4371759704058102"/>
    <n v="3.4371759704058102"/>
    <n v="13.748703881623241"/>
  </r>
  <r>
    <n v="2015"/>
    <n v="6"/>
    <s v="2015-06"/>
    <x v="17"/>
    <s v="Чер"/>
    <x v="0"/>
    <x v="0"/>
    <s v="Кобур"/>
    <s v="Анатолій"/>
    <x v="2"/>
    <n v="468"/>
    <n v="4922.5200000000004"/>
    <n v="6792.1915099999997"/>
    <n v="6500"/>
    <n v="1243.21"/>
    <n v="93.446173402474869"/>
    <n v="0"/>
    <n v="0"/>
    <n v="93.446173402474869"/>
  </r>
  <r>
    <n v="2014"/>
    <n v="5"/>
    <s v="2014-05"/>
    <x v="4"/>
    <s v="Тра"/>
    <x v="0"/>
    <x v="0"/>
    <s v="Кобур"/>
    <s v="Анатолій"/>
    <x v="3"/>
    <n v="76"/>
    <n v="885.04"/>
    <n v="1304.5999999999999"/>
    <n v="1300"/>
    <n v="1504.3"/>
    <n v="6.4541072913461086"/>
    <n v="1.9362321874038326"/>
    <n v="1.8440306546703169"/>
    <n v="10.234370133420258"/>
  </r>
  <r>
    <n v="2015"/>
    <n v="7"/>
    <s v="2015-07"/>
    <x v="18"/>
    <s v="Лип"/>
    <x v="0"/>
    <x v="0"/>
    <s v="Кобур"/>
    <s v="Анатолій"/>
    <x v="2"/>
    <n v="1693"/>
    <n v="17085.84"/>
    <n v="22443.566469999998"/>
    <n v="22800"/>
    <n v="2174.9899999999998"/>
    <n v="106.55346494084219"/>
    <n v="0"/>
    <n v="42.060578266121915"/>
    <n v="148.61404320696411"/>
  </r>
  <r>
    <n v="2014"/>
    <n v="10"/>
    <s v="2014-10"/>
    <x v="9"/>
    <s v="Жов"/>
    <x v="2"/>
    <x v="5"/>
    <s v="Білоусов"/>
    <s v="Михайло"/>
    <x v="2"/>
    <n v="8821"/>
    <n v="96711.449999999983"/>
    <n v="139612.62317000001"/>
    <n v="147400"/>
    <n v="15904.39"/>
    <n v="570.68028565727366"/>
    <n v="285.34014282863683"/>
    <n v="285.34014282863683"/>
    <n v="1141.3605713145473"/>
  </r>
  <r>
    <n v="2015"/>
    <n v="8"/>
    <s v="2015-08"/>
    <x v="19"/>
    <s v="Сер"/>
    <x v="0"/>
    <x v="0"/>
    <s v="Кобур"/>
    <s v="Анатолій"/>
    <x v="2"/>
    <n v="282"/>
    <n v="2679.57"/>
    <n v="3768.4331900000002"/>
    <n v="3800"/>
    <n v="14.48"/>
    <n v="50.802291876060202"/>
    <n v="25.401145938030101"/>
    <n v="20.053536266865869"/>
    <n v="96.256974080956184"/>
  </r>
  <r>
    <n v="2014"/>
    <n v="5"/>
    <s v="2014-05"/>
    <x v="4"/>
    <s v="Тра"/>
    <x v="0"/>
    <x v="0"/>
    <s v="Кобур"/>
    <s v="Анатолій"/>
    <x v="4"/>
    <n v="16027"/>
    <n v="165947.24000000002"/>
    <n v="255074.97000000026"/>
    <n v="259800"/>
    <n v="129307.59"/>
    <n v="1261.9049698887718"/>
    <n v="378.57149096663153"/>
    <n v="360.54427711107769"/>
    <n v="2001.020737966481"/>
  </r>
  <r>
    <n v="2015"/>
    <n v="9"/>
    <s v="2015-09"/>
    <x v="20"/>
    <s v="Вер"/>
    <x v="0"/>
    <x v="0"/>
    <s v="Кобур"/>
    <s v="Анатолій"/>
    <x v="2"/>
    <n v="2283"/>
    <n v="22590.81"/>
    <n v="27485.325229999999"/>
    <n v="29700"/>
    <n v="4151.3100000000004"/>
    <n v="236.36451822609931"/>
    <n v="70.909355467829783"/>
    <n v="93.301783510302357"/>
    <n v="400.57565720423145"/>
  </r>
  <r>
    <n v="2014"/>
    <n v="10"/>
    <s v="2014-10"/>
    <x v="9"/>
    <s v="Жов"/>
    <x v="2"/>
    <x v="5"/>
    <s v="Білоусов"/>
    <s v="Михайло"/>
    <x v="3"/>
    <n v="2641"/>
    <n v="32855.97"/>
    <n v="49020.844270000001"/>
    <n v="53500"/>
    <n v="38268.11"/>
    <n v="200.37750724803837"/>
    <n v="100.18875362401918"/>
    <n v="100.18875362401918"/>
    <n v="400.75501449607674"/>
  </r>
  <r>
    <n v="2015"/>
    <n v="10"/>
    <s v="2015-10"/>
    <x v="21"/>
    <s v="Жов"/>
    <x v="0"/>
    <x v="0"/>
    <s v="Кобур"/>
    <s v="Анатолій"/>
    <x v="2"/>
    <n v="1184"/>
    <n v="14842.890000000001"/>
    <n v="18034.97496"/>
    <n v="16900"/>
    <n v="48.79"/>
    <n v="109.19337012546274"/>
    <n v="54.596685062731368"/>
    <n v="43.102646102156335"/>
    <n v="206.89270129035046"/>
  </r>
  <r>
    <n v="2014"/>
    <n v="5"/>
    <s v="2014-05"/>
    <x v="4"/>
    <s v="Тра"/>
    <x v="0"/>
    <x v="0"/>
    <s v="Кобур"/>
    <s v="Анатолій"/>
    <x v="5"/>
    <n v="9100"/>
    <n v="98742.63"/>
    <n v="147271.73000000004"/>
    <n v="145600"/>
    <n v="181930.51"/>
    <n v="728.58159313364683"/>
    <n v="218.57447794009406"/>
    <n v="208.16616946675626"/>
    <n v="1155.3222405404972"/>
  </r>
  <r>
    <n v="2015"/>
    <n v="11"/>
    <s v="2015-11"/>
    <x v="22"/>
    <s v="Лис"/>
    <x v="0"/>
    <x v="0"/>
    <s v="Кобур"/>
    <s v="Анатолій"/>
    <x v="2"/>
    <n v="322"/>
    <n v="3214.1000000000004"/>
    <n v="4159.0333000000001"/>
    <n v="4300"/>
    <n v="52.8"/>
    <n v="53.346835778933453"/>
    <n v="16.004050733680035"/>
    <n v="21.057961491684257"/>
    <n v="90.408848004297738"/>
  </r>
  <r>
    <n v="2014"/>
    <n v="10"/>
    <s v="2014-10"/>
    <x v="9"/>
    <s v="Жов"/>
    <x v="2"/>
    <x v="5"/>
    <s v="Білоусов"/>
    <s v="Михайло"/>
    <x v="4"/>
    <n v="7800"/>
    <n v="90589.85"/>
    <n v="138959.04253999994"/>
    <n v="126100"/>
    <n v="25170.59"/>
    <n v="568.00871075122564"/>
    <n v="284.00435537561282"/>
    <n v="284.00435537561282"/>
    <n v="1136.0174215024513"/>
  </r>
  <r>
    <n v="2015"/>
    <n v="12"/>
    <s v="2015-12"/>
    <x v="23"/>
    <s v="Гру"/>
    <x v="0"/>
    <x v="0"/>
    <s v="Кобур"/>
    <s v="Анатолій"/>
    <x v="2"/>
    <n v="175"/>
    <n v="1770.22"/>
    <n v="2572.11661"/>
    <n v="2500"/>
    <n v="161.76"/>
    <n v="24.885135094704673"/>
    <n v="7.4655405284114007"/>
    <n v="0"/>
    <n v="32.350675623116075"/>
  </r>
  <r>
    <n v="2014"/>
    <n v="5"/>
    <s v="2014-05"/>
    <x v="4"/>
    <s v="Тра"/>
    <x v="0"/>
    <x v="3"/>
    <s v="Кравченко"/>
    <s v="Ілля"/>
    <x v="0"/>
    <n v="529"/>
    <n v="6711.9900000000007"/>
    <n v="10213.27"/>
    <n v="11000"/>
    <n v="11151.16"/>
    <n v="50.293426684293308"/>
    <n v="0"/>
    <n v="12.573356671073327"/>
    <n v="62.866783355366636"/>
  </r>
  <r>
    <n v="2016"/>
    <n v="1"/>
    <s v="2016-01"/>
    <x v="24"/>
    <s v="Січ"/>
    <x v="0"/>
    <x v="0"/>
    <s v="Кобур"/>
    <s v="Анатолій"/>
    <x v="2"/>
    <n v="662"/>
    <n v="5855.2699999999995"/>
    <n v="7442.4670900000001"/>
    <n v="7100"/>
    <n v="131.44999999999999"/>
    <n v="123.20838556473878"/>
    <n v="0"/>
    <n v="0"/>
    <n v="123.20838556473878"/>
  </r>
  <r>
    <n v="2014"/>
    <n v="10"/>
    <s v="2014-10"/>
    <x v="9"/>
    <s v="Жов"/>
    <x v="2"/>
    <x v="5"/>
    <s v="Білоусов"/>
    <s v="Михайло"/>
    <x v="1"/>
    <n v="8429"/>
    <n v="96208.430000000022"/>
    <n v="151100.18498000008"/>
    <n v="136900"/>
    <n v="75639.41"/>
    <n v="617.63682086436461"/>
    <n v="308.8184104321823"/>
    <n v="308.8184104321823"/>
    <n v="1235.2736417287292"/>
  </r>
  <r>
    <n v="2016"/>
    <n v="2"/>
    <s v="2016-02"/>
    <x v="25"/>
    <s v="Лют"/>
    <x v="0"/>
    <x v="0"/>
    <s v="Кобур"/>
    <s v="Анатолій"/>
    <x v="2"/>
    <n v="74"/>
    <n v="687.07999999999993"/>
    <n v="1045.9916000000001"/>
    <n v="1000"/>
    <n v="0"/>
    <n v="9.291214197109662"/>
    <n v="2.7873642591328984"/>
    <n v="0"/>
    <n v="12.07857845624256"/>
  </r>
  <r>
    <n v="2014"/>
    <n v="5"/>
    <s v="2014-05"/>
    <x v="4"/>
    <s v="Тра"/>
    <x v="0"/>
    <x v="3"/>
    <s v="Кравченко"/>
    <s v="Ілля"/>
    <x v="1"/>
    <n v="23359"/>
    <n v="256794.66"/>
    <n v="392731.10999999964"/>
    <n v="396000"/>
    <n v="339120.92"/>
    <n v="1933.934311677466"/>
    <n v="0"/>
    <n v="483.4835779193665"/>
    <n v="2417.4178895968325"/>
  </r>
  <r>
    <n v="2016"/>
    <n v="3"/>
    <s v="2016-03"/>
    <x v="26"/>
    <s v="Бер"/>
    <x v="0"/>
    <x v="0"/>
    <s v="Кобур"/>
    <s v="Анатолій"/>
    <x v="2"/>
    <n v="1212"/>
    <n v="12509.53"/>
    <n v="16481.691510000001"/>
    <n v="16100"/>
    <n v="836.44"/>
    <n v="82.268367018560639"/>
    <n v="0"/>
    <n v="0"/>
    <n v="82.268367018560639"/>
  </r>
  <r>
    <n v="2014"/>
    <n v="10"/>
    <s v="2014-10"/>
    <x v="9"/>
    <s v="Жов"/>
    <x v="2"/>
    <x v="5"/>
    <s v="Білоусов"/>
    <s v="Михайло"/>
    <x v="5"/>
    <n v="27027"/>
    <n v="335736.55999999994"/>
    <n v="498195.3461799997"/>
    <n v="479600"/>
    <n v="450010.02"/>
    <n v="2036.422323538286"/>
    <n v="1018.211161769143"/>
    <n v="1018.211161769143"/>
    <n v="4072.8446470765721"/>
  </r>
  <r>
    <n v="2016"/>
    <n v="4"/>
    <s v="2016-04"/>
    <x v="27"/>
    <s v="Кві"/>
    <x v="0"/>
    <x v="0"/>
    <s v="Кобур"/>
    <s v="Анатолій"/>
    <x v="2"/>
    <n v="245"/>
    <n v="3616.46"/>
    <n v="4822.2415799999999"/>
    <n v="4500"/>
    <n v="68.39"/>
    <n v="48.682773232210664"/>
    <n v="0"/>
    <n v="0"/>
    <n v="48.682773232210664"/>
  </r>
  <r>
    <n v="2014"/>
    <n v="5"/>
    <s v="2014-05"/>
    <x v="4"/>
    <s v="Тра"/>
    <x v="0"/>
    <x v="3"/>
    <s v="Кравченко"/>
    <s v="Ілля"/>
    <x v="2"/>
    <n v="297"/>
    <n v="3067.7200000000007"/>
    <n v="4641.46"/>
    <n v="4300"/>
    <n v="584.82000000000005"/>
    <n v="22.856042013780115"/>
    <n v="0"/>
    <n v="5.7140105034450288"/>
    <n v="28.570052517225143"/>
  </r>
  <r>
    <n v="2016"/>
    <n v="5"/>
    <s v="2016-05"/>
    <x v="28"/>
    <s v="Тра"/>
    <x v="0"/>
    <x v="0"/>
    <s v="Кобур"/>
    <s v="Анатолій"/>
    <x v="2"/>
    <n v="131"/>
    <n v="1488.16"/>
    <n v="2318.6999999999998"/>
    <n v="2200"/>
    <n v="0"/>
    <n v="17.04837901438751"/>
    <n v="0"/>
    <n v="0"/>
    <n v="17.04837901438751"/>
  </r>
  <r>
    <n v="2014"/>
    <n v="11"/>
    <s v="2014-11"/>
    <x v="10"/>
    <s v="Лис"/>
    <x v="2"/>
    <x v="5"/>
    <s v="Білоусов"/>
    <s v="Михайло"/>
    <x v="0"/>
    <n v="20"/>
    <n v="191.17"/>
    <n v="277.72501"/>
    <n v="200"/>
    <n v="162.47"/>
    <n v="1.2095011552120687"/>
    <n v="0.60475057760603435"/>
    <n v="0.60475057760603435"/>
    <n v="2.4190023104241374"/>
  </r>
  <r>
    <n v="2016"/>
    <n v="6"/>
    <s v="2016-06"/>
    <x v="29"/>
    <s v="Чер"/>
    <x v="0"/>
    <x v="0"/>
    <s v="Кобур"/>
    <s v="Анатолій"/>
    <x v="2"/>
    <n v="4108"/>
    <n v="45945"/>
    <n v="59615.716520000002"/>
    <n v="63300"/>
    <n v="5639.34"/>
    <n v="312.19532503977484"/>
    <n v="93.658597511932456"/>
    <n v="156.09766251988742"/>
    <n v="561.95158507159476"/>
  </r>
  <r>
    <n v="2014"/>
    <n v="5"/>
    <s v="2014-05"/>
    <x v="4"/>
    <s v="Тра"/>
    <x v="0"/>
    <x v="3"/>
    <s v="Кравченко"/>
    <s v="Ілля"/>
    <x v="3"/>
    <n v="327"/>
    <n v="3284.14"/>
    <n v="5077.4399999999996"/>
    <n v="5000"/>
    <n v="3358.36"/>
    <n v="25.002947771271906"/>
    <n v="0"/>
    <n v="6.2507369428179764"/>
    <n v="31.253684714089882"/>
  </r>
  <r>
    <n v="2016"/>
    <n v="7"/>
    <s v="2016-07"/>
    <x v="30"/>
    <s v="Лип"/>
    <x v="0"/>
    <x v="0"/>
    <s v="Кобур"/>
    <s v="Анатолій"/>
    <x v="2"/>
    <n v="647"/>
    <n v="6291.6399999999994"/>
    <n v="9422.1337299999996"/>
    <n v="9200"/>
    <n v="377.91"/>
    <n v="72.721687129021873"/>
    <n v="36.360843564510937"/>
    <n v="34.629374823343753"/>
    <n v="143.71190551687658"/>
  </r>
  <r>
    <n v="2014"/>
    <n v="11"/>
    <s v="2014-11"/>
    <x v="10"/>
    <s v="Лис"/>
    <x v="2"/>
    <x v="5"/>
    <s v="Білоусов"/>
    <s v="Михайло"/>
    <x v="2"/>
    <n v="8572"/>
    <n v="90194.45"/>
    <n v="130419.80047999999"/>
    <n v="128900"/>
    <n v="15701.04"/>
    <n v="567.98233383117895"/>
    <n v="283.99116691558947"/>
    <n v="283.99116691558947"/>
    <n v="1135.9646676623579"/>
  </r>
  <r>
    <n v="2016"/>
    <n v="8"/>
    <s v="2016-08"/>
    <x v="31"/>
    <s v="Сер"/>
    <x v="0"/>
    <x v="0"/>
    <s v="Кобур"/>
    <s v="Анатолій"/>
    <x v="2"/>
    <n v="213"/>
    <n v="2246.6999999999998"/>
    <n v="3449.8750199999999"/>
    <n v="3500"/>
    <n v="45.06"/>
    <n v="22.258713743495104"/>
    <n v="6.6776141230485324"/>
    <n v="21.198774993804864"/>
    <n v="50.135102860348496"/>
  </r>
  <r>
    <n v="2014"/>
    <n v="5"/>
    <s v="2014-05"/>
    <x v="4"/>
    <s v="Тра"/>
    <x v="0"/>
    <x v="3"/>
    <s v="Кравченко"/>
    <s v="Ілля"/>
    <x v="4"/>
    <n v="13243"/>
    <n v="141119.88"/>
    <n v="217676.43999999951"/>
    <n v="222500"/>
    <n v="42621.64"/>
    <n v="1071.9088084460654"/>
    <n v="0"/>
    <n v="267.97720211151636"/>
    <n v="1339.8860105575818"/>
  </r>
  <r>
    <n v="2016"/>
    <n v="9"/>
    <s v="2016-09"/>
    <x v="32"/>
    <s v="Вер"/>
    <x v="0"/>
    <x v="0"/>
    <s v="Кобур"/>
    <s v="Анатолій"/>
    <x v="2"/>
    <n v="1003"/>
    <n v="11766.34"/>
    <n v="17780.725340000001"/>
    <n v="17400"/>
    <n v="575.37"/>
    <n v="83.398568104142527"/>
    <n v="41.699284052071263"/>
    <n v="79.427207718230974"/>
    <n v="204.52505987444476"/>
  </r>
  <r>
    <n v="2014"/>
    <n v="11"/>
    <s v="2014-11"/>
    <x v="10"/>
    <s v="Лис"/>
    <x v="2"/>
    <x v="5"/>
    <s v="Білоусов"/>
    <s v="Михайло"/>
    <x v="3"/>
    <n v="4056"/>
    <n v="51784.41"/>
    <n v="76489.472330000019"/>
    <n v="69900"/>
    <n v="62793.32"/>
    <n v="333.11405819985958"/>
    <n v="166.55702909992979"/>
    <n v="166.55702909992979"/>
    <n v="666.22811639971917"/>
  </r>
  <r>
    <n v="2016"/>
    <n v="10"/>
    <s v="2016-10"/>
    <x v="33"/>
    <s v="Жов"/>
    <x v="0"/>
    <x v="0"/>
    <s v="Кобур"/>
    <s v="Анатолій"/>
    <x v="2"/>
    <n v="2632"/>
    <n v="31100.02"/>
    <n v="48098.700310000007"/>
    <n v="45700"/>
    <n v="2607.77"/>
    <n v="332.12684558048994"/>
    <n v="166.06342279024497"/>
    <n v="316.31128150522852"/>
    <n v="814.50154987596341"/>
  </r>
  <r>
    <n v="2014"/>
    <n v="5"/>
    <s v="2014-05"/>
    <x v="4"/>
    <s v="Тра"/>
    <x v="0"/>
    <x v="3"/>
    <s v="Кравченко"/>
    <s v="Ілля"/>
    <x v="5"/>
    <n v="11726"/>
    <n v="122180.65000000002"/>
    <n v="181954.9016499999"/>
    <n v="183000"/>
    <n v="207988.16"/>
    <n v="896.00446340712313"/>
    <n v="0"/>
    <n v="224.00111585178078"/>
    <n v="1120.0055792589039"/>
  </r>
  <r>
    <n v="2016"/>
    <n v="11"/>
    <s v="2016-11"/>
    <x v="34"/>
    <s v="Лис"/>
    <x v="0"/>
    <x v="0"/>
    <s v="Кобур"/>
    <s v="Анатолій"/>
    <x v="2"/>
    <n v="505"/>
    <n v="6460.5599999999995"/>
    <n v="10360.841759999999"/>
    <n v="9300"/>
    <n v="612.6"/>
    <n v="103.27662100134428"/>
    <n v="77.457465751008215"/>
    <n v="98.358686667946941"/>
    <n v="279.09277342029941"/>
  </r>
  <r>
    <n v="2014"/>
    <n v="11"/>
    <s v="2014-11"/>
    <x v="10"/>
    <s v="Лис"/>
    <x v="2"/>
    <x v="5"/>
    <s v="Білоусов"/>
    <s v="Михайло"/>
    <x v="4"/>
    <n v="4568"/>
    <n v="54273.749999999993"/>
    <n v="83126.274179999906"/>
    <n v="75800"/>
    <n v="16991.64"/>
    <n v="362.01753903685176"/>
    <n v="181.00876951842588"/>
    <n v="181.00876951842588"/>
    <n v="724.03507807370352"/>
  </r>
  <r>
    <n v="2014"/>
    <n v="5"/>
    <s v="2014-05"/>
    <x v="4"/>
    <s v="Тра"/>
    <x v="0"/>
    <x v="4"/>
    <s v="Мельникова"/>
    <s v="Єлизавета"/>
    <x v="0"/>
    <n v="187"/>
    <n v="1787.3199999999997"/>
    <n v="2869.4599499999995"/>
    <n v="2900"/>
    <n v="1825.82"/>
    <n v="9.7962839196525131"/>
    <n v="0"/>
    <n v="9.7962839196525131"/>
    <n v="19.592567839305026"/>
  </r>
  <r>
    <n v="2014"/>
    <n v="11"/>
    <s v="2014-11"/>
    <x v="10"/>
    <s v="Лис"/>
    <x v="2"/>
    <x v="5"/>
    <s v="Білоусов"/>
    <s v="Михайло"/>
    <x v="1"/>
    <n v="6765"/>
    <n v="76997.259999999995"/>
    <n v="120989.41644000004"/>
    <n v="119500"/>
    <n v="65649.81"/>
    <n v="526.91271467634158"/>
    <n v="263.45635733817079"/>
    <n v="263.45635733817079"/>
    <n v="1053.8254293526832"/>
  </r>
  <r>
    <n v="2014"/>
    <n v="5"/>
    <s v="2014-05"/>
    <x v="4"/>
    <s v="Тра"/>
    <x v="0"/>
    <x v="4"/>
    <s v="Мельникова"/>
    <s v="Єлизавета"/>
    <x v="1"/>
    <n v="25065"/>
    <n v="266316.90000000008"/>
    <n v="418685.56023999979"/>
    <n v="422700"/>
    <n v="253750.52"/>
    <n v="1429.3848642737858"/>
    <n v="0"/>
    <n v="1429.3848642737858"/>
    <n v="2858.7697285475715"/>
  </r>
  <r>
    <n v="2014"/>
    <n v="11"/>
    <s v="2014-11"/>
    <x v="10"/>
    <s v="Лис"/>
    <x v="2"/>
    <x v="5"/>
    <s v="Білоусов"/>
    <s v="Михайло"/>
    <x v="5"/>
    <n v="27408"/>
    <n v="343291.72000000003"/>
    <n v="507175.17758999951"/>
    <n v="489500"/>
    <n v="478419.96"/>
    <n v="2208.7638531005559"/>
    <n v="1104.381926550278"/>
    <n v="1104.381926550278"/>
    <n v="4417.5277062011119"/>
  </r>
  <r>
    <n v="2014"/>
    <n v="5"/>
    <s v="2014-05"/>
    <x v="4"/>
    <s v="Тра"/>
    <x v="0"/>
    <x v="4"/>
    <s v="Мельникова"/>
    <s v="Єлизавета"/>
    <x v="2"/>
    <n v="6791"/>
    <n v="72574.91"/>
    <n v="108353.2366200001"/>
    <n v="105600"/>
    <n v="31106.05"/>
    <n v="369.91597305367901"/>
    <n v="0"/>
    <n v="369.91597305367901"/>
    <n v="739.83194610735802"/>
  </r>
  <r>
    <n v="2014"/>
    <n v="6"/>
    <s v="2014-06"/>
    <x v="5"/>
    <s v="Чер"/>
    <x v="0"/>
    <x v="0"/>
    <s v="Кобур"/>
    <s v="Анатолій"/>
    <x v="3"/>
    <n v="236"/>
    <n v="1983.17"/>
    <n v="3174.7000000000003"/>
    <n v="3200"/>
    <n v="4127.1099999999997"/>
    <n v="16.490809829207478"/>
    <n v="8.2454049146037391"/>
    <n v="4.7116599512021367"/>
    <n v="29.447874695013354"/>
  </r>
  <r>
    <n v="2014"/>
    <n v="12"/>
    <s v="2014-12"/>
    <x v="11"/>
    <s v="Гру"/>
    <x v="2"/>
    <x v="5"/>
    <s v="Білоусов"/>
    <s v="Михайло"/>
    <x v="0"/>
    <n v="35"/>
    <n v="422.45999999999992"/>
    <n v="633.35833000000002"/>
    <n v="600"/>
    <n v="399.02"/>
    <n v="2.3540667551125214"/>
    <n v="0"/>
    <n v="0.58851668877813035"/>
    <n v="2.9425834438906517"/>
  </r>
  <r>
    <n v="2014"/>
    <n v="7"/>
    <s v="2014-07"/>
    <x v="6"/>
    <s v="Лип"/>
    <x v="0"/>
    <x v="0"/>
    <s v="Кобур"/>
    <s v="Анатолій"/>
    <x v="3"/>
    <n v="20"/>
    <n v="175.07999999999998"/>
    <n v="312.02"/>
    <n v="200"/>
    <n v="421.23"/>
    <n v="1.6477735833831415"/>
    <n v="0.82388679169157075"/>
    <n v="0.4707924523951833"/>
    <n v="2.9424528274698956"/>
  </r>
  <r>
    <n v="2014"/>
    <n v="5"/>
    <s v="2014-05"/>
    <x v="4"/>
    <s v="Тра"/>
    <x v="0"/>
    <x v="4"/>
    <s v="Мельникова"/>
    <s v="Єлизавета"/>
    <x v="3"/>
    <n v="145"/>
    <n v="1471.3700000000001"/>
    <n v="2224.54495"/>
    <n v="2100"/>
    <n v="1724.99"/>
    <n v="7.5945558753065043"/>
    <n v="0"/>
    <n v="7.5945558753065043"/>
    <n v="15.189111750613009"/>
  </r>
  <r>
    <n v="2014"/>
    <n v="12"/>
    <s v="2014-12"/>
    <x v="11"/>
    <s v="Гру"/>
    <x v="2"/>
    <x v="5"/>
    <s v="Білоусов"/>
    <s v="Михайло"/>
    <x v="2"/>
    <n v="5098"/>
    <n v="56970.64"/>
    <n v="84124.039349999977"/>
    <n v="86100"/>
    <n v="11122.01"/>
    <n v="312.67229774906804"/>
    <n v="0"/>
    <n v="78.168074437267009"/>
    <n v="390.84037218633506"/>
  </r>
  <r>
    <n v="2014"/>
    <n v="9"/>
    <s v="2014-09"/>
    <x v="8"/>
    <s v="Вер"/>
    <x v="0"/>
    <x v="0"/>
    <s v="Кобур"/>
    <s v="Анатолій"/>
    <x v="3"/>
    <n v="58"/>
    <n v="632.25"/>
    <n v="920.75"/>
    <n v="900"/>
    <n v="883.92"/>
    <n v="5.2653754395191665"/>
    <n v="2.6326877197595833"/>
    <n v="3.0087859654395239"/>
    <n v="10.906849124718274"/>
  </r>
  <r>
    <n v="2014"/>
    <n v="5"/>
    <s v="2014-05"/>
    <x v="4"/>
    <s v="Тра"/>
    <x v="0"/>
    <x v="4"/>
    <s v="Мельникова"/>
    <s v="Єлизавета"/>
    <x v="4"/>
    <n v="17382"/>
    <n v="181963.87000000002"/>
    <n v="270334.88287999976"/>
    <n v="280700"/>
    <n v="36852.519999999997"/>
    <n v="922.91835823618578"/>
    <n v="0"/>
    <n v="922.91835823618578"/>
    <n v="1845.8367164723716"/>
  </r>
  <r>
    <n v="2014"/>
    <n v="10"/>
    <s v="2014-10"/>
    <x v="9"/>
    <s v="Жов"/>
    <x v="0"/>
    <x v="0"/>
    <s v="Кобур"/>
    <s v="Анатолій"/>
    <x v="3"/>
    <n v="892"/>
    <n v="9331.44"/>
    <n v="15101.560000000001"/>
    <n v="15600"/>
    <n v="18876.95"/>
    <n v="90.730012251835205"/>
    <n v="0"/>
    <n v="51.845721286762974"/>
    <n v="142.57573353859817"/>
  </r>
  <r>
    <n v="2014"/>
    <n v="12"/>
    <s v="2014-12"/>
    <x v="11"/>
    <s v="Гру"/>
    <x v="2"/>
    <x v="5"/>
    <s v="Білоусов"/>
    <s v="Михайло"/>
    <x v="3"/>
    <n v="993"/>
    <n v="11977.66"/>
    <n v="17899.266910000002"/>
    <n v="17700"/>
    <n v="16548.400000000001"/>
    <n v="66.528009781945443"/>
    <n v="0"/>
    <n v="16.632002445486361"/>
    <n v="83.160012227431807"/>
  </r>
  <r>
    <n v="2014"/>
    <n v="11"/>
    <s v="2014-11"/>
    <x v="10"/>
    <s v="Лис"/>
    <x v="0"/>
    <x v="0"/>
    <s v="Кобур"/>
    <s v="Анатолій"/>
    <x v="3"/>
    <n v="98"/>
    <n v="1029"/>
    <n v="1659.14"/>
    <n v="1600"/>
    <n v="2156.88"/>
    <n v="15.430863084043857"/>
    <n v="0"/>
    <n v="4.4088180240125308"/>
    <n v="19.839681108056389"/>
  </r>
  <r>
    <n v="2014"/>
    <n v="5"/>
    <s v="2014-05"/>
    <x v="4"/>
    <s v="Тра"/>
    <x v="0"/>
    <x v="4"/>
    <s v="Мельникова"/>
    <s v="Єлизавета"/>
    <x v="5"/>
    <n v="5302"/>
    <n v="50593.720000000016"/>
    <n v="76271.633309999932"/>
    <n v="72700"/>
    <n v="57888.44"/>
    <n v="260.38996464139029"/>
    <n v="0"/>
    <n v="260.38996464139029"/>
    <n v="520.77992928278059"/>
  </r>
  <r>
    <n v="2014"/>
    <n v="12"/>
    <s v="2014-12"/>
    <x v="11"/>
    <s v="Гру"/>
    <x v="0"/>
    <x v="0"/>
    <s v="Кобур"/>
    <s v="Анатолій"/>
    <x v="3"/>
    <n v="35"/>
    <n v="405.84"/>
    <n v="654.25"/>
    <n v="600"/>
    <n v="915.95"/>
    <n v="4.1785086733831394"/>
    <n v="0"/>
    <n v="1.1938596209666112"/>
    <n v="5.3723682943497506"/>
  </r>
  <r>
    <n v="2014"/>
    <n v="12"/>
    <s v="2014-12"/>
    <x v="11"/>
    <s v="Гру"/>
    <x v="2"/>
    <x v="5"/>
    <s v="Білоусов"/>
    <s v="Михайло"/>
    <x v="4"/>
    <n v="5484"/>
    <n v="62444.82"/>
    <n v="96049.740609999979"/>
    <n v="99800"/>
    <n v="10926.23"/>
    <n v="356.99775387367526"/>
    <n v="0"/>
    <n v="89.249438468418816"/>
    <n v="446.24719234209408"/>
  </r>
  <r>
    <n v="2014"/>
    <n v="12"/>
    <s v="2014-12"/>
    <x v="11"/>
    <s v="Гру"/>
    <x v="2"/>
    <x v="5"/>
    <s v="Білоусов"/>
    <s v="Михайло"/>
    <x v="1"/>
    <n v="7016"/>
    <n v="77706.06"/>
    <n v="121850.81099999996"/>
    <n v="123500"/>
    <n v="73419.81"/>
    <n v="452.89519324487128"/>
    <n v="0"/>
    <n v="113.22379831121782"/>
    <n v="566.1189915560891"/>
  </r>
  <r>
    <n v="2014"/>
    <n v="12"/>
    <s v="2014-12"/>
    <x v="11"/>
    <s v="Гру"/>
    <x v="2"/>
    <x v="5"/>
    <s v="Білоусов"/>
    <s v="Михайло"/>
    <x v="5"/>
    <n v="42901"/>
    <n v="514080.09000000014"/>
    <n v="755637.12471999915"/>
    <n v="782600"/>
    <n v="767453.26"/>
    <n v="2808.552678595328"/>
    <n v="0"/>
    <n v="702.13816964883199"/>
    <n v="3510.69084824416"/>
  </r>
  <r>
    <n v="2015"/>
    <n v="1"/>
    <s v="2015-01"/>
    <x v="12"/>
    <s v="Січ"/>
    <x v="2"/>
    <x v="5"/>
    <s v="Білоусов"/>
    <s v="Михайло"/>
    <x v="0"/>
    <n v="30"/>
    <n v="313.37"/>
    <n v="466.61667"/>
    <n v="400"/>
    <n v="188.98"/>
    <n v="2.9763111601667207"/>
    <n v="0"/>
    <n v="0.97053624788045245"/>
    <n v="3.9468474080471729"/>
  </r>
  <r>
    <n v="2015"/>
    <n v="1"/>
    <s v="2015-01"/>
    <x v="12"/>
    <s v="Січ"/>
    <x v="2"/>
    <x v="5"/>
    <s v="Білоусов"/>
    <s v="Михайло"/>
    <x v="2"/>
    <n v="6940"/>
    <n v="74547.61"/>
    <n v="111109.5217100002"/>
    <n v="116200"/>
    <n v="8999.8700000000008"/>
    <n v="708.71130571966103"/>
    <n v="0"/>
    <n v="231.10151273467204"/>
    <n v="939.81281845433307"/>
  </r>
  <r>
    <n v="2015"/>
    <n v="1"/>
    <s v="2015-01"/>
    <x v="12"/>
    <s v="Січ"/>
    <x v="2"/>
    <x v="5"/>
    <s v="Білоусов"/>
    <s v="Михайло"/>
    <x v="3"/>
    <n v="67"/>
    <n v="769.03"/>
    <n v="1195.5001599999998"/>
    <n v="1200"/>
    <n v="677.85"/>
    <n v="7.6254893940867996"/>
    <n v="0"/>
    <n v="2.4865726285065648"/>
    <n v="10.112062022593364"/>
  </r>
  <r>
    <n v="2015"/>
    <n v="1"/>
    <s v="2015-01"/>
    <x v="12"/>
    <s v="Січ"/>
    <x v="2"/>
    <x v="5"/>
    <s v="Білоусов"/>
    <s v="Михайло"/>
    <x v="4"/>
    <n v="3414"/>
    <n v="36882.25"/>
    <n v="58058.982380000009"/>
    <n v="57900"/>
    <n v="59.11"/>
    <n v="370.32881231079256"/>
    <n v="0"/>
    <n v="120.75939531873669"/>
    <n v="491.08820762952928"/>
  </r>
  <r>
    <n v="2015"/>
    <n v="1"/>
    <s v="2015-01"/>
    <x v="12"/>
    <s v="Січ"/>
    <x v="2"/>
    <x v="5"/>
    <s v="Білоусов"/>
    <s v="Михайло"/>
    <x v="1"/>
    <n v="5815"/>
    <n v="62312.68"/>
    <n v="100153.78580999986"/>
    <n v="105900"/>
    <n v="36467.07"/>
    <n v="638.8302210447174"/>
    <n v="0"/>
    <n v="208.31420251458175"/>
    <n v="847.14442355929918"/>
  </r>
  <r>
    <n v="2015"/>
    <n v="1"/>
    <s v="2015-01"/>
    <x v="12"/>
    <s v="Січ"/>
    <x v="2"/>
    <x v="5"/>
    <s v="Білоусов"/>
    <s v="Михайло"/>
    <x v="5"/>
    <n v="24171"/>
    <n v="293584.86"/>
    <n v="450189.0749699999"/>
    <n v="482700"/>
    <n v="293093.96000000002"/>
    <n v="2871.527860370576"/>
    <n v="0"/>
    <n v="936.36778055562263"/>
    <n v="3807.8956409261987"/>
  </r>
  <r>
    <n v="2015"/>
    <n v="2"/>
    <s v="2015-02"/>
    <x v="13"/>
    <s v="Лют"/>
    <x v="2"/>
    <x v="5"/>
    <s v="Білоусов"/>
    <s v="Михайло"/>
    <x v="0"/>
    <n v="26"/>
    <n v="270.68"/>
    <n v="441.44999000000001"/>
    <n v="400"/>
    <n v="248.32"/>
    <n v="1.9024094699090679"/>
    <n v="0.95120473495453395"/>
    <n v="0.62035091410078302"/>
    <n v="3.4739651189643848"/>
  </r>
  <r>
    <n v="2015"/>
    <n v="2"/>
    <s v="2015-02"/>
    <x v="13"/>
    <s v="Лют"/>
    <x v="2"/>
    <x v="5"/>
    <s v="Білоусов"/>
    <s v="Михайло"/>
    <x v="2"/>
    <n v="13163"/>
    <n v="133404.11000000002"/>
    <n v="200410.10593000002"/>
    <n v="197500"/>
    <n v="22546.14"/>
    <n v="863.65860691651949"/>
    <n v="431.82930345825974"/>
    <n v="281.62780660321289"/>
    <n v="1577.1157169779922"/>
  </r>
  <r>
    <n v="2015"/>
    <n v="2"/>
    <s v="2015-02"/>
    <x v="13"/>
    <s v="Лют"/>
    <x v="2"/>
    <x v="5"/>
    <s v="Білоусов"/>
    <s v="Михайло"/>
    <x v="3"/>
    <n v="4"/>
    <n v="37.119999999999997"/>
    <n v="62.2"/>
    <n v="0"/>
    <n v="48.98"/>
    <n v="0.26804818599801988"/>
    <n v="0.13402409299900994"/>
    <n v="8.7407017173267348E-2"/>
    <n v="0.48947929617029717"/>
  </r>
  <r>
    <n v="2015"/>
    <n v="2"/>
    <s v="2015-02"/>
    <x v="13"/>
    <s v="Лют"/>
    <x v="2"/>
    <x v="5"/>
    <s v="Білоусов"/>
    <s v="Михайло"/>
    <x v="4"/>
    <n v="3980"/>
    <n v="42955.55"/>
    <n v="69815.480740000305"/>
    <n v="75900"/>
    <n v="78.17"/>
    <n v="300.8667679571829"/>
    <n v="150.43338397859145"/>
    <n v="98.108728681690081"/>
    <n v="549.40888061746443"/>
  </r>
  <r>
    <n v="2014"/>
    <n v="5"/>
    <s v="2014-05"/>
    <x v="4"/>
    <s v="Тра"/>
    <x v="2"/>
    <x v="6"/>
    <s v="Вдовицька"/>
    <s v="Олена"/>
    <x v="0"/>
    <n v="60"/>
    <n v="534.87"/>
    <n v="856.99"/>
    <n v="900"/>
    <n v="959.83"/>
    <n v="3.5732348580737661"/>
    <n v="1.786617429036883"/>
    <n v="0.96573915083074757"/>
    <n v="6.3255914379413962"/>
  </r>
  <r>
    <n v="2015"/>
    <n v="2"/>
    <s v="2015-02"/>
    <x v="13"/>
    <s v="Лют"/>
    <x v="2"/>
    <x v="5"/>
    <s v="Білоусов"/>
    <s v="Михайло"/>
    <x v="1"/>
    <n v="8065"/>
    <n v="85559.27"/>
    <n v="140315.05482000054"/>
    <n v="152900"/>
    <n v="76071.73"/>
    <n v="604.6816063137278"/>
    <n v="302.3408031568639"/>
    <n v="197.17878466751992"/>
    <n v="1104.2011941381115"/>
  </r>
  <r>
    <n v="2014"/>
    <n v="5"/>
    <s v="2014-05"/>
    <x v="4"/>
    <s v="Тра"/>
    <x v="2"/>
    <x v="6"/>
    <s v="Вдовицька"/>
    <s v="Олена"/>
    <x v="1"/>
    <n v="12080"/>
    <n v="134984.72999999998"/>
    <n v="207877.08709000007"/>
    <n v="208800"/>
    <n v="129129.84"/>
    <n v="866.74716599356384"/>
    <n v="433.37358299678192"/>
    <n v="234.25599080907131"/>
    <n v="1534.3767397994172"/>
  </r>
  <r>
    <n v="2015"/>
    <n v="2"/>
    <s v="2015-02"/>
    <x v="13"/>
    <s v="Лют"/>
    <x v="2"/>
    <x v="5"/>
    <s v="Білоусов"/>
    <s v="Михайло"/>
    <x v="5"/>
    <n v="35412"/>
    <n v="413426.70999999996"/>
    <n v="656375.72830000089"/>
    <n v="603600"/>
    <n v="592538.07999999996"/>
    <n v="2828.6225611566624"/>
    <n v="1414.3112805783312"/>
    <n v="922.37692211630304"/>
    <n v="5165.3107638512965"/>
  </r>
  <r>
    <n v="2014"/>
    <n v="5"/>
    <s v="2014-05"/>
    <x v="4"/>
    <s v="Тра"/>
    <x v="2"/>
    <x v="6"/>
    <s v="Вдовицька"/>
    <s v="Олена"/>
    <x v="3"/>
    <n v="48"/>
    <n v="476.09000000000003"/>
    <n v="733.8900000000001"/>
    <n v="700"/>
    <n v="513.72"/>
    <n v="3.0599672458158866"/>
    <n v="1.5299836229079433"/>
    <n v="0.82701817454483417"/>
    <n v="5.4169690432686641"/>
  </r>
  <r>
    <n v="2015"/>
    <n v="3"/>
    <s v="2015-03"/>
    <x v="14"/>
    <s v="Бер"/>
    <x v="2"/>
    <x v="5"/>
    <s v="Білоусов"/>
    <s v="Михайло"/>
    <x v="0"/>
    <n v="42"/>
    <n v="530.30999999999995"/>
    <n v="832.97506999999996"/>
    <n v="800"/>
    <n v="449.81"/>
    <n v="3.6075506549958565"/>
    <n v="1.8037753274979282"/>
    <n v="1.1763752135856056"/>
    <n v="6.5877011960793901"/>
  </r>
  <r>
    <n v="2014"/>
    <n v="5"/>
    <s v="2014-05"/>
    <x v="4"/>
    <s v="Тра"/>
    <x v="2"/>
    <x v="6"/>
    <s v="Вдовицька"/>
    <s v="Олена"/>
    <x v="4"/>
    <n v="9196"/>
    <n v="99593.760000000009"/>
    <n v="135830.60904999991"/>
    <n v="149200"/>
    <n v="22696.02"/>
    <n v="566.34811030566243"/>
    <n v="283.17405515283122"/>
    <n v="153.06705683936823"/>
    <n v="1002.5892222978619"/>
  </r>
  <r>
    <n v="2015"/>
    <n v="3"/>
    <s v="2015-03"/>
    <x v="14"/>
    <s v="Бер"/>
    <x v="2"/>
    <x v="5"/>
    <s v="Білоусов"/>
    <s v="Михайло"/>
    <x v="2"/>
    <n v="11869"/>
    <n v="125676.51000000001"/>
    <n v="156023.99123999997"/>
    <n v="162100"/>
    <n v="16850.59"/>
    <n v="675.72784836517349"/>
    <n v="337.86392418258674"/>
    <n v="220.34603751038264"/>
    <n v="1233.937810058143"/>
  </r>
  <r>
    <n v="2014"/>
    <n v="5"/>
    <s v="2014-05"/>
    <x v="4"/>
    <s v="Тра"/>
    <x v="2"/>
    <x v="6"/>
    <s v="Вдовицька"/>
    <s v="Олена"/>
    <x v="5"/>
    <n v="32983"/>
    <n v="369434.76999999996"/>
    <n v="542094.25582999992"/>
    <n v="507800"/>
    <n v="578524.38"/>
    <n v="2260.2715215968838"/>
    <n v="1130.1357607984419"/>
    <n v="610.8841950261849"/>
    <n v="4001.2914774215105"/>
  </r>
  <r>
    <n v="2015"/>
    <n v="3"/>
    <s v="2015-03"/>
    <x v="14"/>
    <s v="Бер"/>
    <x v="2"/>
    <x v="5"/>
    <s v="Білоусов"/>
    <s v="Михайло"/>
    <x v="3"/>
    <n v="27"/>
    <n v="271.8"/>
    <n v="445.35008000000005"/>
    <n v="400"/>
    <n v="336.68"/>
    <n v="1.9287767793656267"/>
    <n v="0.96438838968281337"/>
    <n v="0.6289489497931392"/>
    <n v="3.522114118841579"/>
  </r>
  <r>
    <n v="2014"/>
    <n v="5"/>
    <s v="2014-05"/>
    <x v="4"/>
    <s v="Тра"/>
    <x v="2"/>
    <x v="7"/>
    <s v="Лєсков"/>
    <s v="Станіслав"/>
    <x v="0"/>
    <n v="80"/>
    <n v="880.29"/>
    <n v="1381.9816800000001"/>
    <n v="1200"/>
    <n v="1135"/>
    <n v="6.04794329319982"/>
    <n v="1.8143829879599458"/>
    <n v="2.8799729967618193"/>
    <n v="10.742299277921585"/>
  </r>
  <r>
    <n v="2015"/>
    <n v="3"/>
    <s v="2015-03"/>
    <x v="14"/>
    <s v="Бер"/>
    <x v="2"/>
    <x v="5"/>
    <s v="Білоусов"/>
    <s v="Михайло"/>
    <x v="4"/>
    <n v="6522"/>
    <n v="70595.580000000016"/>
    <n v="100131.10841000006"/>
    <n v="94300"/>
    <n v="575.33000000000004"/>
    <n v="433.66009228818444"/>
    <n v="216.83004614409222"/>
    <n v="141.41089965919059"/>
    <n v="791.90103809146729"/>
  </r>
  <r>
    <n v="2015"/>
    <n v="3"/>
    <s v="2015-03"/>
    <x v="14"/>
    <s v="Бер"/>
    <x v="2"/>
    <x v="5"/>
    <s v="Білоусов"/>
    <s v="Михайло"/>
    <x v="1"/>
    <n v="10631"/>
    <n v="113336.9"/>
    <n v="164813.65012000018"/>
    <n v="154700"/>
    <n v="82532.69"/>
    <n v="713.79518170053359"/>
    <n v="356.89759085026679"/>
    <n v="232.75929838060878"/>
    <n v="1303.452070931409"/>
  </r>
  <r>
    <n v="2014"/>
    <n v="5"/>
    <s v="2014-05"/>
    <x v="4"/>
    <s v="Тра"/>
    <x v="2"/>
    <x v="7"/>
    <s v="Лєсков"/>
    <s v="Станіслав"/>
    <x v="2"/>
    <n v="12373"/>
    <n v="123903.43000000001"/>
    <n v="161104.93721999988"/>
    <n v="157500"/>
    <n v="7801.14"/>
    <n v="705.04084002117611"/>
    <n v="211.51225200635284"/>
    <n v="335.73373334341721"/>
    <n v="1252.2868253709462"/>
  </r>
  <r>
    <n v="2015"/>
    <n v="3"/>
    <s v="2015-03"/>
    <x v="14"/>
    <s v="Бер"/>
    <x v="2"/>
    <x v="5"/>
    <s v="Білоусов"/>
    <s v="Михайло"/>
    <x v="5"/>
    <n v="35843"/>
    <n v="418027.36000000004"/>
    <n v="639882.24450999964"/>
    <n v="621600"/>
    <n v="558201.01"/>
    <n v="2771.2805502117467"/>
    <n v="1385.6402751058733"/>
    <n v="903.67844028643924"/>
    <n v="5060.5992656040598"/>
  </r>
  <r>
    <n v="2014"/>
    <n v="6"/>
    <s v="2014-06"/>
    <x v="5"/>
    <s v="Чер"/>
    <x v="0"/>
    <x v="0"/>
    <s v="Кобур"/>
    <s v="Анатолій"/>
    <x v="4"/>
    <n v="15103"/>
    <n v="160966.6"/>
    <n v="248214.56999999998"/>
    <n v="244100"/>
    <n v="116903.89"/>
    <n v="1289.3373454841421"/>
    <n v="644.66867274207107"/>
    <n v="368.38209870975493"/>
    <n v="2302.3881169359684"/>
  </r>
  <r>
    <n v="2014"/>
    <n v="5"/>
    <s v="2014-05"/>
    <x v="4"/>
    <s v="Тра"/>
    <x v="2"/>
    <x v="7"/>
    <s v="Лєсков"/>
    <s v="Станіслав"/>
    <x v="3"/>
    <n v="2951"/>
    <n v="31935.319999999996"/>
    <n v="47503.851370000011"/>
    <n v="51400"/>
    <n v="40263.14"/>
    <n v="207.89030958380911"/>
    <n v="62.367092875142731"/>
    <n v="98.995385516099574"/>
    <n v="369.25278797505143"/>
  </r>
  <r>
    <n v="2014"/>
    <n v="7"/>
    <s v="2014-07"/>
    <x v="6"/>
    <s v="Лип"/>
    <x v="0"/>
    <x v="0"/>
    <s v="Кобур"/>
    <s v="Анатолій"/>
    <x v="4"/>
    <n v="12938"/>
    <n v="135967.01999999996"/>
    <n v="208478.58999999985"/>
    <n v="205800"/>
    <n v="100743.03999999999"/>
    <n v="1100.9727366930472"/>
    <n v="550.48636834652359"/>
    <n v="314.56363905515627"/>
    <n v="1966.0227440947269"/>
  </r>
  <r>
    <n v="2015"/>
    <n v="4"/>
    <s v="2015-04"/>
    <x v="15"/>
    <s v="Кві"/>
    <x v="2"/>
    <x v="5"/>
    <s v="Білоусов"/>
    <s v="Михайло"/>
    <x v="0"/>
    <n v="17"/>
    <n v="153.16"/>
    <n v="251.54165"/>
    <n v="200"/>
    <n v="113.19"/>
    <n v="1.2630752887448353"/>
    <n v="0.63153764437241766"/>
    <n v="0.41187237676462024"/>
    <n v="2.3064853098818734"/>
  </r>
  <r>
    <n v="2014"/>
    <n v="8"/>
    <s v="2014-08"/>
    <x v="7"/>
    <s v="Сер"/>
    <x v="0"/>
    <x v="0"/>
    <s v="Кобур"/>
    <s v="Анатолій"/>
    <x v="4"/>
    <n v="21862"/>
    <n v="223625.31"/>
    <n v="341091.28000000014"/>
    <n v="327700"/>
    <n v="145113.9"/>
    <n v="1672.8624281029913"/>
    <n v="501.85872843089743"/>
    <n v="955.92138748742354"/>
    <n v="3130.6425440213125"/>
  </r>
  <r>
    <n v="2014"/>
    <n v="9"/>
    <s v="2014-09"/>
    <x v="8"/>
    <s v="Вер"/>
    <x v="0"/>
    <x v="0"/>
    <s v="Кобур"/>
    <s v="Анатолій"/>
    <x v="4"/>
    <n v="15526"/>
    <n v="174868.05"/>
    <n v="266052.41000000038"/>
    <n v="261400"/>
    <n v="112496.13"/>
    <n v="1521.4399405255342"/>
    <n v="760.71997026276711"/>
    <n v="869.39425172887672"/>
    <n v="3151.5541625171782"/>
  </r>
  <r>
    <n v="2015"/>
    <n v="4"/>
    <s v="2015-04"/>
    <x v="15"/>
    <s v="Кві"/>
    <x v="2"/>
    <x v="5"/>
    <s v="Білоусов"/>
    <s v="Михайло"/>
    <x v="2"/>
    <n v="3358"/>
    <n v="34405.980000000003"/>
    <n v="48139.244500000001"/>
    <n v="51000"/>
    <n v="4332.53"/>
    <n v="241.72334938089071"/>
    <n v="120.86167469044535"/>
    <n v="78.822831319855666"/>
    <n v="441.40785539119173"/>
  </r>
  <r>
    <n v="2014"/>
    <n v="10"/>
    <s v="2014-10"/>
    <x v="9"/>
    <s v="Жов"/>
    <x v="0"/>
    <x v="0"/>
    <s v="Кобур"/>
    <s v="Анатолій"/>
    <x v="4"/>
    <n v="15292"/>
    <n v="164898.63"/>
    <n v="246619.82000000027"/>
    <n v="253600"/>
    <n v="100088.98"/>
    <n v="1481.6892619136972"/>
    <n v="0"/>
    <n v="846.67957823639836"/>
    <n v="2328.3688401500958"/>
  </r>
  <r>
    <n v="2014"/>
    <n v="11"/>
    <s v="2014-11"/>
    <x v="10"/>
    <s v="Лис"/>
    <x v="0"/>
    <x v="0"/>
    <s v="Кобур"/>
    <s v="Анатолій"/>
    <x v="4"/>
    <n v="7067"/>
    <n v="88489.77"/>
    <n v="133148.44"/>
    <n v="136300"/>
    <n v="55920.18"/>
    <n v="1238.3495952686503"/>
    <n v="0"/>
    <n v="353.81417007675725"/>
    <n v="1592.1637653454077"/>
  </r>
  <r>
    <n v="2015"/>
    <n v="4"/>
    <s v="2015-04"/>
    <x v="15"/>
    <s v="Кві"/>
    <x v="2"/>
    <x v="5"/>
    <s v="Білоусов"/>
    <s v="Михайло"/>
    <x v="3"/>
    <n v="23"/>
    <n v="225.59"/>
    <n v="371.86673999999999"/>
    <n v="300"/>
    <n v="234.28"/>
    <n v="1.8672680647523008"/>
    <n v="0.93363403237615039"/>
    <n v="0.60889176024531544"/>
    <n v="3.4097938573737667"/>
  </r>
  <r>
    <n v="2014"/>
    <n v="12"/>
    <s v="2014-12"/>
    <x v="11"/>
    <s v="Гру"/>
    <x v="0"/>
    <x v="0"/>
    <s v="Кобур"/>
    <s v="Анатолій"/>
    <x v="4"/>
    <n v="14903"/>
    <n v="158726.90000000005"/>
    <n v="241863.54101999998"/>
    <n v="247700"/>
    <n v="112402.73"/>
    <n v="1544.7136475769639"/>
    <n v="0"/>
    <n v="441.34675645056114"/>
    <n v="1986.060404027525"/>
  </r>
  <r>
    <n v="2015"/>
    <n v="1"/>
    <s v="2015-01"/>
    <x v="12"/>
    <s v="Січ"/>
    <x v="0"/>
    <x v="0"/>
    <s v="Кобур"/>
    <s v="Анатолій"/>
    <x v="4"/>
    <n v="11301"/>
    <n v="115406.94"/>
    <n v="170719.11168999973"/>
    <n v="182400"/>
    <n v="54279.67"/>
    <n v="1431.6407006669858"/>
    <n v="429.49221020009577"/>
    <n v="565.12132921065233"/>
    <n v="2426.2542400777338"/>
  </r>
  <r>
    <n v="2015"/>
    <n v="4"/>
    <s v="2015-04"/>
    <x v="15"/>
    <s v="Кві"/>
    <x v="2"/>
    <x v="5"/>
    <s v="Білоусов"/>
    <s v="Михайло"/>
    <x v="4"/>
    <n v="3387"/>
    <n v="37045.320000000007"/>
    <n v="59154.996470000311"/>
    <n v="62300"/>
    <n v="12.18"/>
    <n v="297.03714771309387"/>
    <n v="148.51857385654694"/>
    <n v="96.859939471661036"/>
    <n v="542.41566104130186"/>
  </r>
  <r>
    <n v="2015"/>
    <n v="2"/>
    <s v="2015-02"/>
    <x v="13"/>
    <s v="Лют"/>
    <x v="0"/>
    <x v="0"/>
    <s v="Кобур"/>
    <s v="Анатолій"/>
    <x v="4"/>
    <n v="15289"/>
    <n v="160134.63999999998"/>
    <n v="234956.45072999998"/>
    <n v="218500"/>
    <n v="103078.99"/>
    <n v="1494.0728715763503"/>
    <n v="747.03643578817514"/>
    <n v="589.76560720119085"/>
    <n v="2830.8749145657162"/>
  </r>
  <r>
    <n v="2015"/>
    <n v="3"/>
    <s v="2015-03"/>
    <x v="14"/>
    <s v="Бер"/>
    <x v="0"/>
    <x v="0"/>
    <s v="Кобур"/>
    <s v="Анатолій"/>
    <x v="4"/>
    <n v="17036"/>
    <n v="179251.92"/>
    <n v="233317.85789999945"/>
    <n v="238100"/>
    <n v="100403.56"/>
    <n v="1124.6623845794186"/>
    <n v="0"/>
    <n v="443.94567812345468"/>
    <n v="1568.6080627028732"/>
  </r>
  <r>
    <n v="2015"/>
    <n v="4"/>
    <s v="2015-04"/>
    <x v="15"/>
    <s v="Кві"/>
    <x v="2"/>
    <x v="5"/>
    <s v="Білоусов"/>
    <s v="Михайло"/>
    <x v="1"/>
    <n v="6442"/>
    <n v="67665.770000000019"/>
    <n v="110215.27076000028"/>
    <n v="107100"/>
    <n v="45756.73"/>
    <n v="553.42797083217647"/>
    <n v="276.71398541608824"/>
    <n v="180.46564266266623"/>
    <n v="1010.607598910931"/>
  </r>
  <r>
    <n v="2015"/>
    <n v="4"/>
    <s v="2015-04"/>
    <x v="15"/>
    <s v="Кві"/>
    <x v="0"/>
    <x v="0"/>
    <s v="Кобур"/>
    <s v="Анатолій"/>
    <x v="4"/>
    <n v="4624"/>
    <n v="49035.159999999996"/>
    <n v="78287.75837999997"/>
    <n v="77100"/>
    <n v="25641.11"/>
    <n v="696.14141383475237"/>
    <n v="348.07070691737619"/>
    <n v="274.79266335582332"/>
    <n v="1319.004784107952"/>
  </r>
  <r>
    <n v="2015"/>
    <n v="5"/>
    <s v="2015-05"/>
    <x v="16"/>
    <s v="Тра"/>
    <x v="0"/>
    <x v="0"/>
    <s v="Кобур"/>
    <s v="Анатолій"/>
    <x v="4"/>
    <n v="28121"/>
    <n v="275809.31999999983"/>
    <n v="349944.10398999968"/>
    <n v="371700"/>
    <n v="141635.89000000001"/>
    <n v="1583.115704235219"/>
    <n v="0"/>
    <n v="624.9140937770602"/>
    <n v="2208.0297980122791"/>
  </r>
  <r>
    <n v="2015"/>
    <n v="4"/>
    <s v="2015-04"/>
    <x v="15"/>
    <s v="Кві"/>
    <x v="2"/>
    <x v="5"/>
    <s v="Білоусов"/>
    <s v="Михайло"/>
    <x v="5"/>
    <n v="38372"/>
    <n v="459061.97000000003"/>
    <n v="697957.83101000113"/>
    <n v="667200"/>
    <n v="514281.97"/>
    <n v="3504.6811887203417"/>
    <n v="1752.3405943601708"/>
    <n v="1142.8308224088071"/>
    <n v="6399.8526054893191"/>
  </r>
  <r>
    <n v="2015"/>
    <n v="6"/>
    <s v="2015-06"/>
    <x v="17"/>
    <s v="Чер"/>
    <x v="0"/>
    <x v="0"/>
    <s v="Кобур"/>
    <s v="Анатолій"/>
    <x v="4"/>
    <n v="2464"/>
    <n v="26152.369999999992"/>
    <n v="41441.200590000008"/>
    <n v="41900"/>
    <n v="16966.45"/>
    <n v="570.14317258847223"/>
    <n v="0"/>
    <n v="0"/>
    <n v="570.14317258847223"/>
  </r>
  <r>
    <n v="2015"/>
    <n v="7"/>
    <s v="2015-07"/>
    <x v="18"/>
    <s v="Лип"/>
    <x v="0"/>
    <x v="0"/>
    <s v="Кобур"/>
    <s v="Анатолій"/>
    <x v="4"/>
    <n v="19600"/>
    <n v="187897.99"/>
    <n v="245155.59283999997"/>
    <n v="244100"/>
    <n v="87465.01"/>
    <n v="1163.9049391568612"/>
    <n v="0"/>
    <n v="459.43616019349781"/>
    <n v="1623.3410993503589"/>
  </r>
  <r>
    <n v="2015"/>
    <n v="5"/>
    <s v="2015-05"/>
    <x v="16"/>
    <s v="Тра"/>
    <x v="2"/>
    <x v="5"/>
    <s v="Білоусов"/>
    <s v="Михайло"/>
    <x v="0"/>
    <n v="194"/>
    <n v="1824.24"/>
    <n v="2383.4081200000001"/>
    <n v="2400"/>
    <n v="1233.4100000000001"/>
    <n v="10.040396844068542"/>
    <n v="7.5302976330514069"/>
    <n v="3.2740424491527853"/>
    <n v="20.844736926272734"/>
  </r>
  <r>
    <n v="2015"/>
    <n v="8"/>
    <s v="2015-08"/>
    <x v="19"/>
    <s v="Сер"/>
    <x v="0"/>
    <x v="0"/>
    <s v="Кобур"/>
    <s v="Анатолій"/>
    <x v="4"/>
    <n v="2524"/>
    <n v="26808.949999999997"/>
    <n v="43252.000840000008"/>
    <n v="44200"/>
    <n v="17507.61"/>
    <n v="583.08072881007638"/>
    <n v="291.54036440503819"/>
    <n v="230.16344558292491"/>
    <n v="1104.7845387980394"/>
  </r>
  <r>
    <n v="2015"/>
    <n v="9"/>
    <s v="2015-09"/>
    <x v="20"/>
    <s v="Вер"/>
    <x v="0"/>
    <x v="0"/>
    <s v="Кобур"/>
    <s v="Анатолій"/>
    <x v="4"/>
    <n v="6627"/>
    <n v="66299.92"/>
    <n v="90052.025840000002"/>
    <n v="87200"/>
    <n v="29517.17"/>
    <n v="774.41702162299089"/>
    <n v="232.32510648689725"/>
    <n v="305.6909295880227"/>
    <n v="1312.433057697911"/>
  </r>
  <r>
    <n v="2015"/>
    <n v="5"/>
    <s v="2015-05"/>
    <x v="16"/>
    <s v="Тра"/>
    <x v="2"/>
    <x v="5"/>
    <s v="Білоусов"/>
    <s v="Михайло"/>
    <x v="2"/>
    <n v="13226"/>
    <n v="131470.03"/>
    <n v="160190.09868000023"/>
    <n v="168800"/>
    <n v="16579.68"/>
    <n v="674.82029105351148"/>
    <n v="506.11521829013361"/>
    <n v="220.05009490875372"/>
    <n v="1400.9856042523988"/>
  </r>
  <r>
    <n v="2015"/>
    <n v="10"/>
    <s v="2015-10"/>
    <x v="21"/>
    <s v="Жов"/>
    <x v="0"/>
    <x v="0"/>
    <s v="Кобур"/>
    <s v="Анатолій"/>
    <x v="4"/>
    <n v="13096"/>
    <n v="138825.78000000006"/>
    <n v="176261.76614999978"/>
    <n v="168500"/>
    <n v="61064.32"/>
    <n v="1067.1828662292019"/>
    <n v="533.59143311460093"/>
    <n v="421.2563945641586"/>
    <n v="2022.0306939079614"/>
  </r>
  <r>
    <n v="2015"/>
    <n v="11"/>
    <s v="2015-11"/>
    <x v="22"/>
    <s v="Лис"/>
    <x v="0"/>
    <x v="0"/>
    <s v="Кобур"/>
    <s v="Анатолій"/>
    <x v="4"/>
    <n v="5090"/>
    <n v="49450.57"/>
    <n v="66897.758269999977"/>
    <n v="72200"/>
    <n v="26002.6"/>
    <n v="858.08010347223615"/>
    <n v="257.42403104167084"/>
    <n v="338.71583031798798"/>
    <n v="1454.2199648318951"/>
  </r>
  <r>
    <n v="2015"/>
    <n v="5"/>
    <s v="2015-05"/>
    <x v="16"/>
    <s v="Тра"/>
    <x v="2"/>
    <x v="5"/>
    <s v="Білоусов"/>
    <s v="Михайло"/>
    <x v="3"/>
    <n v="26"/>
    <n v="272.70999999999998"/>
    <n v="442.48338000000001"/>
    <n v="400"/>
    <n v="320.58"/>
    <n v="1.8640151029210983"/>
    <n v="1.3980113271908237"/>
    <n v="0.60783101182209731"/>
    <n v="3.8698574419340188"/>
  </r>
  <r>
    <n v="2015"/>
    <n v="12"/>
    <s v="2015-12"/>
    <x v="23"/>
    <s v="Гру"/>
    <x v="0"/>
    <x v="0"/>
    <s v="Кобур"/>
    <s v="Анатолій"/>
    <x v="4"/>
    <n v="2969"/>
    <n v="31440.54"/>
    <n v="46487.400319999979"/>
    <n v="46800"/>
    <n v="17182.47"/>
    <n v="449.76391531673852"/>
    <n v="134.92917459502155"/>
    <n v="0"/>
    <n v="584.69308991176013"/>
  </r>
  <r>
    <n v="2016"/>
    <n v="1"/>
    <s v="2016-01"/>
    <x v="24"/>
    <s v="Січ"/>
    <x v="0"/>
    <x v="0"/>
    <s v="Кобур"/>
    <s v="Анатолій"/>
    <x v="4"/>
    <n v="4368"/>
    <n v="41416.06"/>
    <n v="58662.700809999988"/>
    <n v="59300"/>
    <n v="13683.67"/>
    <n v="971.14795030519815"/>
    <n v="0"/>
    <n v="0"/>
    <n v="971.14795030519815"/>
  </r>
  <r>
    <n v="2015"/>
    <n v="5"/>
    <s v="2015-05"/>
    <x v="16"/>
    <s v="Тра"/>
    <x v="2"/>
    <x v="5"/>
    <s v="Білоусов"/>
    <s v="Михайло"/>
    <x v="4"/>
    <n v="7845"/>
    <n v="76848.56"/>
    <n v="105271.57855000033"/>
    <n v="95200"/>
    <n v="14.01"/>
    <n v="443.46933962931064"/>
    <n v="332.60200472198301"/>
    <n v="144.60956727042739"/>
    <n v="920.68091162172107"/>
  </r>
  <r>
    <n v="2016"/>
    <n v="2"/>
    <s v="2016-02"/>
    <x v="25"/>
    <s v="Лют"/>
    <x v="0"/>
    <x v="0"/>
    <s v="Кобур"/>
    <s v="Анатолій"/>
    <x v="4"/>
    <n v="3798"/>
    <n v="39649.420000000013"/>
    <n v="55115.090569999986"/>
    <n v="51000"/>
    <n v="11171.67"/>
    <n v="489.57000417495578"/>
    <n v="146.87100125248674"/>
    <n v="0"/>
    <n v="636.44100542744252"/>
  </r>
  <r>
    <n v="2016"/>
    <n v="3"/>
    <s v="2016-03"/>
    <x v="26"/>
    <s v="Бер"/>
    <x v="0"/>
    <x v="0"/>
    <s v="Кобур"/>
    <s v="Анатолій"/>
    <x v="4"/>
    <n v="9140"/>
    <n v="94118.8"/>
    <n v="130376.00945999967"/>
    <n v="130200"/>
    <n v="29166.67"/>
    <n v="650.77188164593838"/>
    <n v="0"/>
    <n v="0"/>
    <n v="650.77188164593838"/>
  </r>
  <r>
    <n v="2015"/>
    <n v="5"/>
    <s v="2015-05"/>
    <x v="16"/>
    <s v="Тра"/>
    <x v="2"/>
    <x v="5"/>
    <s v="Білоусов"/>
    <s v="Михайло"/>
    <x v="1"/>
    <n v="12224"/>
    <n v="121332.07999999999"/>
    <n v="177237.3648400004"/>
    <n v="178800"/>
    <n v="90159.96"/>
    <n v="746.63397496126879"/>
    <n v="559.97548122095156"/>
    <n v="243.46760053084853"/>
    <n v="1550.0770567130689"/>
  </r>
  <r>
    <n v="2016"/>
    <n v="4"/>
    <s v="2016-04"/>
    <x v="27"/>
    <s v="Кві"/>
    <x v="0"/>
    <x v="0"/>
    <s v="Кобур"/>
    <s v="Анатолій"/>
    <x v="4"/>
    <n v="3770"/>
    <n v="38996.68"/>
    <n v="60955.608189999999"/>
    <n v="62500"/>
    <n v="10470.77"/>
    <n v="615.37523608372464"/>
    <n v="0"/>
    <n v="0"/>
    <n v="615.37523608372464"/>
  </r>
  <r>
    <n v="2016"/>
    <n v="5"/>
    <s v="2016-05"/>
    <x v="28"/>
    <s v="Тра"/>
    <x v="0"/>
    <x v="0"/>
    <s v="Кобур"/>
    <s v="Анатолій"/>
    <x v="4"/>
    <n v="10018"/>
    <n v="99522.749999999985"/>
    <n v="142843.94858999999"/>
    <n v="142300"/>
    <n v="28121.98"/>
    <n v="1050.2685882063242"/>
    <n v="0"/>
    <n v="0"/>
    <n v="1050.2685882063242"/>
  </r>
  <r>
    <n v="2015"/>
    <n v="5"/>
    <s v="2015-05"/>
    <x v="16"/>
    <s v="Тра"/>
    <x v="2"/>
    <x v="5"/>
    <s v="Білоусов"/>
    <s v="Михайло"/>
    <x v="5"/>
    <n v="38471"/>
    <n v="423639.90000000008"/>
    <n v="646431.64167999965"/>
    <n v="592200"/>
    <n v="539388.42000000004"/>
    <n v="2723.1719824089191"/>
    <n v="2042.378986806689"/>
    <n v="887.99086382899532"/>
    <n v="5653.5418330446037"/>
  </r>
  <r>
    <n v="2016"/>
    <n v="6"/>
    <s v="2016-06"/>
    <x v="29"/>
    <s v="Чер"/>
    <x v="0"/>
    <x v="0"/>
    <s v="Кобур"/>
    <s v="Анатолій"/>
    <x v="4"/>
    <n v="12623"/>
    <n v="137845.88999999998"/>
    <n v="192346.39107999991"/>
    <n v="189000"/>
    <n v="32852.550000000003"/>
    <n v="1007.2787444113441"/>
    <n v="302.1836233234032"/>
    <n v="503.63937220567203"/>
    <n v="1813.1017399404193"/>
  </r>
  <r>
    <n v="2016"/>
    <n v="7"/>
    <s v="2016-07"/>
    <x v="30"/>
    <s v="Лип"/>
    <x v="0"/>
    <x v="0"/>
    <s v="Кобур"/>
    <s v="Анатолій"/>
    <x v="4"/>
    <n v="6906"/>
    <n v="71348.450000000026"/>
    <n v="108656.31716999983"/>
    <n v="105000"/>
    <n v="13983.72"/>
    <n v="838.62858756394405"/>
    <n v="419.31429378197203"/>
    <n v="399.34694645902096"/>
    <n v="1657.289827804937"/>
  </r>
  <r>
    <n v="2015"/>
    <n v="6"/>
    <s v="2015-06"/>
    <x v="17"/>
    <s v="Чер"/>
    <x v="2"/>
    <x v="5"/>
    <s v="Білоусов"/>
    <s v="Михайло"/>
    <x v="0"/>
    <n v="73"/>
    <n v="673.15"/>
    <n v="1061.0250100000001"/>
    <n v="1000"/>
    <n v="525.21"/>
    <n v="4.9286479513102117"/>
    <n v="1.4785943853930634"/>
    <n v="1.6071678102098517"/>
    <n v="8.0144101469131268"/>
  </r>
  <r>
    <n v="2016"/>
    <n v="8"/>
    <s v="2016-08"/>
    <x v="31"/>
    <s v="Сер"/>
    <x v="0"/>
    <x v="0"/>
    <s v="Кобур"/>
    <s v="Анатолій"/>
    <x v="4"/>
    <n v="3702"/>
    <n v="42121.549999999988"/>
    <n v="68518.832339999979"/>
    <n v="66000"/>
    <n v="5868.4"/>
    <n v="442.08589188097437"/>
    <n v="132.62576756429232"/>
    <n v="421.03418274378515"/>
    <n v="995.74584218905193"/>
  </r>
  <r>
    <n v="2015"/>
    <n v="6"/>
    <s v="2015-06"/>
    <x v="17"/>
    <s v="Чер"/>
    <x v="2"/>
    <x v="5"/>
    <s v="Білоусов"/>
    <s v="Михайло"/>
    <x v="2"/>
    <n v="5126"/>
    <n v="55582.47"/>
    <n v="84432.657300000021"/>
    <n v="80200"/>
    <n v="8358.83"/>
    <n v="392.20455644615038"/>
    <n v="117.66136693384512"/>
    <n v="127.89279014548381"/>
    <n v="637.75871352547927"/>
  </r>
  <r>
    <n v="2016"/>
    <n v="9"/>
    <s v="2016-09"/>
    <x v="32"/>
    <s v="Вер"/>
    <x v="0"/>
    <x v="0"/>
    <s v="Кобур"/>
    <s v="Анатолій"/>
    <x v="4"/>
    <n v="9793"/>
    <n v="116508.68999999999"/>
    <n v="178763.36455999999"/>
    <n v="184700"/>
    <n v="16257.88"/>
    <n v="838.47021697388288"/>
    <n v="419.23510848694144"/>
    <n v="798.54306378465026"/>
    <n v="2056.2483892454748"/>
  </r>
  <r>
    <n v="2015"/>
    <n v="6"/>
    <s v="2015-06"/>
    <x v="17"/>
    <s v="Чер"/>
    <x v="2"/>
    <x v="5"/>
    <s v="Білоусов"/>
    <s v="Михайло"/>
    <x v="3"/>
    <n v="108"/>
    <n v="970.44"/>
    <n v="1583.7668800000001"/>
    <n v="1500"/>
    <n v="1097.55"/>
    <n v="7.3568759594695754"/>
    <n v="2.2070627878408726"/>
    <n v="2.3989812911313835"/>
    <n v="11.962920038441831"/>
  </r>
  <r>
    <n v="2016"/>
    <n v="10"/>
    <s v="2016-10"/>
    <x v="33"/>
    <s v="Жов"/>
    <x v="0"/>
    <x v="0"/>
    <s v="Кобур"/>
    <s v="Анатолій"/>
    <x v="4"/>
    <n v="9402"/>
    <n v="110583.70999999998"/>
    <n v="170883.31445999999"/>
    <n v="162100"/>
    <n v="22817.16"/>
    <n v="1179.9681868355813"/>
    <n v="589.98409341779063"/>
    <n v="1123.7792255576967"/>
    <n v="2893.7315058110689"/>
  </r>
  <r>
    <n v="2015"/>
    <n v="6"/>
    <s v="2015-06"/>
    <x v="17"/>
    <s v="Чер"/>
    <x v="2"/>
    <x v="5"/>
    <s v="Білоусов"/>
    <s v="Михайло"/>
    <x v="4"/>
    <n v="3951"/>
    <n v="41278.9"/>
    <n v="67027.923530000378"/>
    <n v="61400"/>
    <n v="737.45"/>
    <n v="311.35650420409399"/>
    <n v="93.406951261228201"/>
    <n v="101.52929484916109"/>
    <n v="506.29275031448327"/>
  </r>
  <r>
    <n v="2016"/>
    <n v="11"/>
    <s v="2016-11"/>
    <x v="34"/>
    <s v="Лис"/>
    <x v="0"/>
    <x v="0"/>
    <s v="Кобур"/>
    <s v="Анатолій"/>
    <x v="4"/>
    <n v="4259"/>
    <n v="54292.160000000003"/>
    <n v="86337.316930000015"/>
    <n v="83300"/>
    <n v="10888.7"/>
    <n v="860.60829471181466"/>
    <n v="645.45622103386097"/>
    <n v="819.62694734458546"/>
    <n v="2325.6914630902611"/>
  </r>
  <r>
    <n v="2015"/>
    <n v="6"/>
    <s v="2015-06"/>
    <x v="17"/>
    <s v="Чер"/>
    <x v="2"/>
    <x v="5"/>
    <s v="Білоусов"/>
    <s v="Михайло"/>
    <x v="1"/>
    <n v="8770"/>
    <n v="90101.83"/>
    <n v="148351.09946000032"/>
    <n v="138300"/>
    <n v="64792.87"/>
    <n v="689.11697230223433"/>
    <n v="206.73509169067032"/>
    <n v="224.71205618551122"/>
    <n v="1120.5641201784158"/>
  </r>
  <r>
    <n v="2015"/>
    <n v="6"/>
    <s v="2015-06"/>
    <x v="17"/>
    <s v="Чер"/>
    <x v="2"/>
    <x v="5"/>
    <s v="Білоусов"/>
    <s v="Михайло"/>
    <x v="5"/>
    <n v="41242"/>
    <n v="449621.35999999993"/>
    <n v="687818.1618"/>
    <n v="697800"/>
    <n v="552517.71"/>
    <n v="3195.0364431367416"/>
    <n v="958.51093294102247"/>
    <n v="1041.8597097185027"/>
    <n v="5195.407085796267"/>
  </r>
  <r>
    <n v="2014"/>
    <n v="5"/>
    <s v="2014-05"/>
    <x v="4"/>
    <s v="Тра"/>
    <x v="3"/>
    <x v="8"/>
    <s v="Гудошин"/>
    <s v="Остап"/>
    <x v="0"/>
    <n v="1827"/>
    <n v="19186.679999999997"/>
    <n v="28618.100000000002"/>
    <n v="26500"/>
    <n v="16626.95"/>
    <n v="142.00935634065934"/>
    <n v="0"/>
    <n v="63.115269484737489"/>
    <n v="205.12462582539683"/>
  </r>
  <r>
    <n v="2015"/>
    <n v="7"/>
    <s v="2015-07"/>
    <x v="18"/>
    <s v="Лип"/>
    <x v="2"/>
    <x v="5"/>
    <s v="Білоусов"/>
    <s v="Михайло"/>
    <x v="0"/>
    <n v="94"/>
    <n v="898.17"/>
    <n v="1210.4666299999999"/>
    <n v="1200"/>
    <n v="544.71"/>
    <n v="3.8879199454431639"/>
    <n v="1.1663759836329493"/>
    <n v="1.2677999822097274"/>
    <n v="6.3220959112858406"/>
  </r>
  <r>
    <n v="2014"/>
    <n v="5"/>
    <s v="2014-05"/>
    <x v="4"/>
    <s v="Тра"/>
    <x v="3"/>
    <x v="8"/>
    <s v="Гудошин"/>
    <s v="Остап"/>
    <x v="1"/>
    <n v="4604"/>
    <n v="50080.78"/>
    <n v="80241.252490000101"/>
    <n v="83200"/>
    <n v="11352.21"/>
    <n v="398.17488296124628"/>
    <n v="0"/>
    <n v="176.96661464944279"/>
    <n v="575.14149761068904"/>
  </r>
  <r>
    <n v="2015"/>
    <n v="7"/>
    <s v="2015-07"/>
    <x v="18"/>
    <s v="Лип"/>
    <x v="2"/>
    <x v="5"/>
    <s v="Білоусов"/>
    <s v="Михайло"/>
    <x v="2"/>
    <n v="14182"/>
    <n v="135857.35999999999"/>
    <n v="163652.2789"/>
    <n v="173100"/>
    <n v="14728.71"/>
    <n v="525.63775281647997"/>
    <n v="157.69132584494398"/>
    <n v="171.40361504885215"/>
    <n v="854.73269371027618"/>
  </r>
  <r>
    <n v="2014"/>
    <n v="6"/>
    <s v="2014-06"/>
    <x v="5"/>
    <s v="Чер"/>
    <x v="0"/>
    <x v="0"/>
    <s v="Кобур"/>
    <s v="Анатолій"/>
    <x v="1"/>
    <n v="13289"/>
    <n v="157750.57"/>
    <n v="243643.9300000006"/>
    <n v="230100"/>
    <n v="198469.15"/>
    <n v="1265.5953997765923"/>
    <n v="632.79769988829617"/>
    <n v="361.59868565045497"/>
    <n v="2259.9917853153433"/>
  </r>
  <r>
    <n v="2014"/>
    <n v="5"/>
    <s v="2014-05"/>
    <x v="4"/>
    <s v="Тра"/>
    <x v="3"/>
    <x v="8"/>
    <s v="Гудошин"/>
    <s v="Остап"/>
    <x v="2"/>
    <n v="15307"/>
    <n v="156348.93000000002"/>
    <n v="221456.94"/>
    <n v="226500"/>
    <n v="53309.01"/>
    <n v="1098.9184294754723"/>
    <n v="0"/>
    <n v="488.40819087798764"/>
    <n v="1587.3266203534599"/>
  </r>
  <r>
    <n v="2014"/>
    <n v="7"/>
    <s v="2014-07"/>
    <x v="6"/>
    <s v="Лип"/>
    <x v="0"/>
    <x v="0"/>
    <s v="Кобур"/>
    <s v="Анатолій"/>
    <x v="1"/>
    <n v="14765"/>
    <n v="158554.2900000001"/>
    <n v="247436.57000000024"/>
    <n v="235300"/>
    <n v="203539.58"/>
    <n v="1306.709325071899"/>
    <n v="653.3546625359495"/>
    <n v="373.34552144911402"/>
    <n v="2333.4095090569626"/>
  </r>
  <r>
    <n v="2015"/>
    <n v="7"/>
    <s v="2015-07"/>
    <x v="18"/>
    <s v="Лип"/>
    <x v="2"/>
    <x v="5"/>
    <s v="Білоусов"/>
    <s v="Михайло"/>
    <x v="3"/>
    <n v="210"/>
    <n v="1973.5299999999997"/>
    <n v="2742.7999399999999"/>
    <n v="2600"/>
    <n v="1727.96"/>
    <n v="8.8096493771879647"/>
    <n v="2.6428948131563894"/>
    <n v="2.8727117534308579"/>
    <n v="14.325255943775213"/>
  </r>
  <r>
    <n v="2014"/>
    <n v="8"/>
    <s v="2014-08"/>
    <x v="7"/>
    <s v="Сер"/>
    <x v="0"/>
    <x v="0"/>
    <s v="Кобур"/>
    <s v="Анатолій"/>
    <x v="1"/>
    <n v="11858"/>
    <n v="135724.59999999998"/>
    <n v="213041.3900000001"/>
    <n v="224900"/>
    <n v="158483.5"/>
    <n v="1044.84915874084"/>
    <n v="313.45474762225206"/>
    <n v="597.05666213762288"/>
    <n v="1955.3605685007151"/>
  </r>
  <r>
    <n v="2014"/>
    <n v="5"/>
    <s v="2014-05"/>
    <x v="4"/>
    <s v="Тра"/>
    <x v="3"/>
    <x v="8"/>
    <s v="Гудошин"/>
    <s v="Остап"/>
    <x v="3"/>
    <n v="20807"/>
    <n v="237362.34000000003"/>
    <n v="355940.71501000028"/>
    <n v="362900"/>
    <n v="266355.61"/>
    <n v="1766.2567338154595"/>
    <n v="0"/>
    <n v="785.00299280687079"/>
    <n v="2551.2597266223302"/>
  </r>
  <r>
    <n v="2014"/>
    <n v="9"/>
    <s v="2014-09"/>
    <x v="8"/>
    <s v="Вер"/>
    <x v="0"/>
    <x v="0"/>
    <s v="Кобур"/>
    <s v="Анатолій"/>
    <x v="1"/>
    <n v="11653"/>
    <n v="131712.17999999993"/>
    <n v="204599.78667000012"/>
    <n v="194000"/>
    <n v="147773.67000000001"/>
    <n v="1170.0186713690791"/>
    <n v="585.00933568453956"/>
    <n v="668.58209792518801"/>
    <n v="2423.6101049788067"/>
  </r>
  <r>
    <n v="2015"/>
    <n v="7"/>
    <s v="2015-07"/>
    <x v="18"/>
    <s v="Лип"/>
    <x v="2"/>
    <x v="5"/>
    <s v="Білоусов"/>
    <s v="Михайло"/>
    <x v="4"/>
    <n v="9091"/>
    <n v="88800.390000000014"/>
    <n v="122038.01785999996"/>
    <n v="129800"/>
    <n v="0"/>
    <n v="391.97614538142443"/>
    <n v="117.59284361442735"/>
    <n v="127.81830827655145"/>
    <n v="637.3872972724032"/>
  </r>
  <r>
    <n v="2014"/>
    <n v="10"/>
    <s v="2014-10"/>
    <x v="9"/>
    <s v="Жов"/>
    <x v="0"/>
    <x v="0"/>
    <s v="Кобур"/>
    <s v="Анатолій"/>
    <x v="1"/>
    <n v="10676"/>
    <n v="121518.64000000001"/>
    <n v="188591.78000000026"/>
    <n v="194800"/>
    <n v="140356.51"/>
    <n v="1133.0574132735578"/>
    <n v="0"/>
    <n v="647.46137901346162"/>
    <n v="1780.5187922870196"/>
  </r>
  <r>
    <n v="2014"/>
    <n v="5"/>
    <s v="2014-05"/>
    <x v="4"/>
    <s v="Тра"/>
    <x v="3"/>
    <x v="8"/>
    <s v="Гудошин"/>
    <s v="Остап"/>
    <x v="4"/>
    <n v="8739"/>
    <n v="89799.900000000009"/>
    <n v="139022.1200000004"/>
    <n v="132200"/>
    <n v="23878.09"/>
    <n v="689.85857825341157"/>
    <n v="0"/>
    <n v="306.60381255707188"/>
    <n v="996.46239081048338"/>
  </r>
  <r>
    <n v="2014"/>
    <n v="11"/>
    <s v="2014-11"/>
    <x v="10"/>
    <s v="Лис"/>
    <x v="0"/>
    <x v="0"/>
    <s v="Кобур"/>
    <s v="Анатолій"/>
    <x v="1"/>
    <n v="7110"/>
    <n v="83765.260000000024"/>
    <n v="129213.75500000005"/>
    <n v="129100"/>
    <n v="102754.17"/>
    <n v="1201.7549826899408"/>
    <n v="0"/>
    <n v="343.35856648284016"/>
    <n v="1545.1135491727809"/>
  </r>
  <r>
    <n v="2015"/>
    <n v="7"/>
    <s v="2015-07"/>
    <x v="18"/>
    <s v="Лип"/>
    <x v="2"/>
    <x v="5"/>
    <s v="Білоусов"/>
    <s v="Михайло"/>
    <x v="1"/>
    <n v="16486"/>
    <n v="166286.99000000002"/>
    <n v="247124.82100000037"/>
    <n v="263800"/>
    <n v="105882.38"/>
    <n v="793.7447400594375"/>
    <n v="238.12342201783122"/>
    <n v="258.82980654112089"/>
    <n v="1290.6979686183895"/>
  </r>
  <r>
    <n v="2014"/>
    <n v="12"/>
    <s v="2014-12"/>
    <x v="11"/>
    <s v="Гру"/>
    <x v="0"/>
    <x v="0"/>
    <s v="Кобур"/>
    <s v="Анатолій"/>
    <x v="1"/>
    <n v="8656"/>
    <n v="98317.66"/>
    <n v="151966.07442000002"/>
    <n v="154000"/>
    <n v="126331.97"/>
    <n v="970.56409633008445"/>
    <n v="0"/>
    <n v="277.30402752288126"/>
    <n v="1247.8681238529657"/>
  </r>
  <r>
    <n v="2014"/>
    <n v="5"/>
    <s v="2014-05"/>
    <x v="4"/>
    <s v="Тра"/>
    <x v="3"/>
    <x v="8"/>
    <s v="Гудошин"/>
    <s v="Остап"/>
    <x v="5"/>
    <n v="5511"/>
    <n v="53495.39"/>
    <n v="81572.739999999962"/>
    <n v="82600"/>
    <n v="70552.3"/>
    <n v="404.78201915375058"/>
    <n v="0"/>
    <n v="179.90311962388913"/>
    <n v="584.68513877763974"/>
  </r>
  <r>
    <n v="2015"/>
    <n v="1"/>
    <s v="2015-01"/>
    <x v="12"/>
    <s v="Січ"/>
    <x v="0"/>
    <x v="0"/>
    <s v="Кобур"/>
    <s v="Анатолій"/>
    <x v="1"/>
    <n v="8592"/>
    <n v="92138.239999999991"/>
    <n v="147015.43427000006"/>
    <n v="134700"/>
    <n v="80340.759999999995"/>
    <n v="1232.8630183441439"/>
    <n v="369.85890550324319"/>
    <n v="486.6564546095305"/>
    <n v="2089.3783784569177"/>
  </r>
  <r>
    <n v="2015"/>
    <n v="7"/>
    <s v="2015-07"/>
    <x v="18"/>
    <s v="Лип"/>
    <x v="2"/>
    <x v="5"/>
    <s v="Білоусов"/>
    <s v="Михайло"/>
    <x v="5"/>
    <n v="53409"/>
    <n v="585839.83000000007"/>
    <n v="895397.54915999994"/>
    <n v="857400"/>
    <n v="651407.65"/>
    <n v="2875.9437924200274"/>
    <n v="862.78313772600814"/>
    <n v="937.80775839783507"/>
    <n v="4676.5346885438703"/>
  </r>
  <r>
    <n v="2015"/>
    <n v="2"/>
    <s v="2015-02"/>
    <x v="13"/>
    <s v="Лют"/>
    <x v="0"/>
    <x v="0"/>
    <s v="Кобур"/>
    <s v="Анатолій"/>
    <x v="1"/>
    <n v="10488"/>
    <n v="112284.35999999997"/>
    <n v="182414.11460000009"/>
    <n v="171100"/>
    <n v="137695.1"/>
    <n v="1159.959554929048"/>
    <n v="579.97977746452398"/>
    <n v="457.87877168251896"/>
    <n v="2197.818104076091"/>
  </r>
  <r>
    <n v="2015"/>
    <n v="8"/>
    <s v="2015-08"/>
    <x v="19"/>
    <s v="Сер"/>
    <x v="2"/>
    <x v="5"/>
    <s v="Білоусов"/>
    <s v="Михайло"/>
    <x v="0"/>
    <n v="82"/>
    <n v="736.9899999999999"/>
    <n v="1116.4084799999998"/>
    <n v="1100"/>
    <n v="477.26"/>
    <n v="4.8905543002842364"/>
    <n v="0"/>
    <n v="1.5947459674839901"/>
    <n v="6.4853002677682268"/>
  </r>
  <r>
    <n v="2015"/>
    <n v="3"/>
    <s v="2015-03"/>
    <x v="14"/>
    <s v="Бер"/>
    <x v="0"/>
    <x v="0"/>
    <s v="Кобур"/>
    <s v="Анатолій"/>
    <x v="1"/>
    <n v="22820"/>
    <n v="240821.65000000005"/>
    <n v="325207.04903000285"/>
    <n v="327900"/>
    <n v="249457.47"/>
    <n v="1567.5959763049057"/>
    <n v="0"/>
    <n v="618.78788538351534"/>
    <n v="2186.3838616884209"/>
  </r>
  <r>
    <n v="2015"/>
    <n v="8"/>
    <s v="2015-08"/>
    <x v="19"/>
    <s v="Сер"/>
    <x v="2"/>
    <x v="5"/>
    <s v="Білоусов"/>
    <s v="Михайло"/>
    <x v="2"/>
    <n v="3259"/>
    <n v="41089.479999999996"/>
    <n v="61515.534119999997"/>
    <n v="60100"/>
    <n v="5259.58"/>
    <n v="269.4757925207158"/>
    <n v="0"/>
    <n v="87.872541039363853"/>
    <n v="357.34833356007965"/>
  </r>
  <r>
    <n v="2015"/>
    <n v="4"/>
    <s v="2015-04"/>
    <x v="15"/>
    <s v="Кві"/>
    <x v="0"/>
    <x v="0"/>
    <s v="Кобур"/>
    <s v="Анатолій"/>
    <x v="1"/>
    <n v="7649"/>
    <n v="83013.37"/>
    <n v="136279.35570000013"/>
    <n v="136700"/>
    <n v="79842.42"/>
    <n v="1211.8076352754968"/>
    <n v="605.90381763774838"/>
    <n v="478.34511918769607"/>
    <n v="2296.0565721009411"/>
  </r>
  <r>
    <n v="2015"/>
    <n v="8"/>
    <s v="2015-08"/>
    <x v="19"/>
    <s v="Сер"/>
    <x v="2"/>
    <x v="5"/>
    <s v="Білоусов"/>
    <s v="Михайло"/>
    <x v="3"/>
    <n v="51"/>
    <n v="470.82"/>
    <n v="773.42506000000003"/>
    <n v="800"/>
    <n v="462.89"/>
    <n v="3.3880764262293979"/>
    <n v="0"/>
    <n v="1.1048075302921949"/>
    <n v="4.4928839565215926"/>
  </r>
  <r>
    <n v="2015"/>
    <n v="5"/>
    <s v="2015-05"/>
    <x v="16"/>
    <s v="Тра"/>
    <x v="0"/>
    <x v="0"/>
    <s v="Кобур"/>
    <s v="Анатолій"/>
    <x v="1"/>
    <n v="19925"/>
    <n v="205909.30000000002"/>
    <n v="281995.97633999976"/>
    <n v="273900"/>
    <n v="205855.84"/>
    <n v="1275.7244759516066"/>
    <n v="0"/>
    <n v="503.57545103352891"/>
    <n v="1779.2999269851355"/>
  </r>
  <r>
    <n v="2015"/>
    <n v="8"/>
    <s v="2015-08"/>
    <x v="19"/>
    <s v="Сер"/>
    <x v="2"/>
    <x v="5"/>
    <s v="Білоусов"/>
    <s v="Михайло"/>
    <x v="4"/>
    <n v="4411"/>
    <n v="46828.68"/>
    <n v="74912.817480000216"/>
    <n v="75500"/>
    <n v="0"/>
    <n v="328.16411576632169"/>
    <n v="0"/>
    <n v="107.0100377498875"/>
    <n v="435.17415351620917"/>
  </r>
  <r>
    <n v="2015"/>
    <n v="6"/>
    <s v="2015-06"/>
    <x v="17"/>
    <s v="Чер"/>
    <x v="0"/>
    <x v="0"/>
    <s v="Кобур"/>
    <s v="Анатолій"/>
    <x v="1"/>
    <n v="5302"/>
    <n v="57614.570000000014"/>
    <n v="93415.401529999945"/>
    <n v="97200"/>
    <n v="62316.27"/>
    <n v="1285.1981274353366"/>
    <n v="0"/>
    <n v="0"/>
    <n v="1285.1981274353366"/>
  </r>
  <r>
    <n v="2015"/>
    <n v="8"/>
    <s v="2015-08"/>
    <x v="19"/>
    <s v="Сер"/>
    <x v="2"/>
    <x v="5"/>
    <s v="Білоусов"/>
    <s v="Михайло"/>
    <x v="1"/>
    <n v="9221"/>
    <n v="97919.89999999998"/>
    <n v="159857.46032000033"/>
    <n v="172200"/>
    <n v="65404.53"/>
    <n v="700.2737833024114"/>
    <n v="0"/>
    <n v="228.35014672904717"/>
    <n v="928.6239300314586"/>
  </r>
  <r>
    <n v="2015"/>
    <n v="7"/>
    <s v="2015-07"/>
    <x v="18"/>
    <s v="Лип"/>
    <x v="0"/>
    <x v="0"/>
    <s v="Кобур"/>
    <s v="Анатолій"/>
    <x v="1"/>
    <n v="20201"/>
    <n v="209085.55999999994"/>
    <n v="277935.36678999948"/>
    <n v="279000"/>
    <n v="163582.98000000001"/>
    <n v="1319.5307617737246"/>
    <n v="0"/>
    <n v="520.86740596331242"/>
    <n v="1840.3981677370371"/>
  </r>
  <r>
    <n v="2015"/>
    <n v="8"/>
    <s v="2015-08"/>
    <x v="19"/>
    <s v="Сер"/>
    <x v="2"/>
    <x v="5"/>
    <s v="Білоусов"/>
    <s v="Михайло"/>
    <x v="5"/>
    <n v="43467"/>
    <n v="490391.26000000013"/>
    <n v="751905.52994000015"/>
    <n v="813100"/>
    <n v="519829.63"/>
    <n v="3293.8076776840376"/>
    <n v="0"/>
    <n v="1074.0677209839253"/>
    <n v="4367.8753986679631"/>
  </r>
  <r>
    <n v="2015"/>
    <n v="8"/>
    <s v="2015-08"/>
    <x v="19"/>
    <s v="Сер"/>
    <x v="0"/>
    <x v="0"/>
    <s v="Кобур"/>
    <s v="Анатолій"/>
    <x v="1"/>
    <n v="6861"/>
    <n v="76958.059999999983"/>
    <n v="123871.26826999996"/>
    <n v="117600"/>
    <n v="71259.960000000006"/>
    <n v="1669.9100152311023"/>
    <n v="834.95500761555115"/>
    <n v="659.17500601227732"/>
    <n v="3164.0400288589308"/>
  </r>
  <r>
    <n v="2015"/>
    <n v="9"/>
    <s v="2015-09"/>
    <x v="20"/>
    <s v="Вер"/>
    <x v="0"/>
    <x v="0"/>
    <s v="Кобур"/>
    <s v="Анатолій"/>
    <x v="1"/>
    <n v="11739"/>
    <n v="124839.08999999994"/>
    <n v="174132.10043999983"/>
    <n v="170600"/>
    <n v="96665.32"/>
    <n v="1497.4772786488616"/>
    <n v="449.24318359465849"/>
    <n v="591.1094520982349"/>
    <n v="2537.8299143417553"/>
  </r>
  <r>
    <n v="2015"/>
    <n v="9"/>
    <s v="2015-09"/>
    <x v="20"/>
    <s v="Вер"/>
    <x v="2"/>
    <x v="5"/>
    <s v="Білоусов"/>
    <s v="Михайло"/>
    <x v="0"/>
    <n v="41"/>
    <n v="364.7"/>
    <n v="540.50832000000003"/>
    <n v="500"/>
    <n v="218.91"/>
    <n v="3.0750501830382109"/>
    <n v="0"/>
    <n v="1.0027337553385469"/>
    <n v="4.0777839383767578"/>
  </r>
  <r>
    <n v="2015"/>
    <n v="10"/>
    <s v="2015-10"/>
    <x v="21"/>
    <s v="Жов"/>
    <x v="0"/>
    <x v="0"/>
    <s v="Кобур"/>
    <s v="Анатолій"/>
    <x v="1"/>
    <n v="18732"/>
    <n v="199254.38"/>
    <n v="262239.98500999989"/>
    <n v="251400"/>
    <n v="157662.56"/>
    <n v="1587.7409205392496"/>
    <n v="793.8704602696248"/>
    <n v="626.73983705496687"/>
    <n v="3008.3512178638412"/>
  </r>
  <r>
    <n v="2015"/>
    <n v="11"/>
    <s v="2015-11"/>
    <x v="22"/>
    <s v="Лис"/>
    <x v="0"/>
    <x v="0"/>
    <s v="Кобур"/>
    <s v="Анатолій"/>
    <x v="1"/>
    <n v="8197"/>
    <n v="82026.149999999994"/>
    <n v="118955.67624999997"/>
    <n v="117700"/>
    <n v="69041.070000000007"/>
    <n v="1525.8134446484769"/>
    <n v="457.74403339454312"/>
    <n v="602.29478078229363"/>
    <n v="2585.8522588253136"/>
  </r>
  <r>
    <n v="2015"/>
    <n v="9"/>
    <s v="2015-09"/>
    <x v="20"/>
    <s v="Вер"/>
    <x v="2"/>
    <x v="5"/>
    <s v="Білоусов"/>
    <s v="Михайло"/>
    <x v="2"/>
    <n v="8340"/>
    <n v="87807.12000000001"/>
    <n v="127400.32608000012"/>
    <n v="120700"/>
    <n v="10319.43"/>
    <n v="724.80363675332887"/>
    <n v="0"/>
    <n v="236.34901198478119"/>
    <n v="961.15264873811009"/>
  </r>
  <r>
    <n v="2015"/>
    <n v="12"/>
    <s v="2015-12"/>
    <x v="23"/>
    <s v="Гру"/>
    <x v="0"/>
    <x v="0"/>
    <s v="Кобур"/>
    <s v="Анатолій"/>
    <x v="1"/>
    <n v="8889"/>
    <n v="95508.89999999998"/>
    <n v="142755.79250999982"/>
    <n v="144600"/>
    <n v="90563.18"/>
    <n v="1381.1571249730296"/>
    <n v="414.34713749190877"/>
    <n v="0"/>
    <n v="1795.5042624649384"/>
  </r>
  <r>
    <n v="2016"/>
    <n v="1"/>
    <s v="2016-01"/>
    <x v="24"/>
    <s v="Січ"/>
    <x v="0"/>
    <x v="0"/>
    <s v="Кобур"/>
    <s v="Анатолій"/>
    <x v="1"/>
    <n v="6568"/>
    <n v="66301.659999999989"/>
    <n v="98836.001560000048"/>
    <n v="100700"/>
    <n v="34646.910000000003"/>
    <n v="1636.2079993936002"/>
    <n v="0"/>
    <n v="0"/>
    <n v="1636.2079993936002"/>
  </r>
  <r>
    <n v="2015"/>
    <n v="9"/>
    <s v="2015-09"/>
    <x v="20"/>
    <s v="Вер"/>
    <x v="2"/>
    <x v="5"/>
    <s v="Білоусов"/>
    <s v="Михайло"/>
    <x v="3"/>
    <n v="24"/>
    <n v="217.26000000000002"/>
    <n v="343.16666000000004"/>
    <n v="300"/>
    <n v="176.68"/>
    <n v="1.9523375711323212"/>
    <n v="0"/>
    <n v="0.63663181667358304"/>
    <n v="2.5889693878059044"/>
  </r>
  <r>
    <n v="2016"/>
    <n v="2"/>
    <s v="2016-02"/>
    <x v="25"/>
    <s v="Лют"/>
    <x v="0"/>
    <x v="0"/>
    <s v="Кобур"/>
    <s v="Анатолій"/>
    <x v="1"/>
    <n v="14143"/>
    <n v="146343.7399999999"/>
    <n v="198193.60093000004"/>
    <n v="199600"/>
    <n v="83938.49"/>
    <n v="1760.4913832358718"/>
    <n v="528.14741497076159"/>
    <n v="0"/>
    <n v="2288.6387982066335"/>
  </r>
  <r>
    <n v="2016"/>
    <n v="3"/>
    <s v="2016-03"/>
    <x v="26"/>
    <s v="Бер"/>
    <x v="0"/>
    <x v="0"/>
    <s v="Кобур"/>
    <s v="Анатолій"/>
    <x v="1"/>
    <n v="27451"/>
    <n v="284369.01"/>
    <n v="384817.76028000074"/>
    <n v="397400"/>
    <n v="174709.49"/>
    <n v="1920.8179402440223"/>
    <n v="0"/>
    <n v="0"/>
    <n v="1920.8179402440223"/>
  </r>
  <r>
    <n v="2015"/>
    <n v="9"/>
    <s v="2015-09"/>
    <x v="20"/>
    <s v="Вер"/>
    <x v="2"/>
    <x v="5"/>
    <s v="Білоусов"/>
    <s v="Михайло"/>
    <x v="4"/>
    <n v="3923"/>
    <n v="39529.43"/>
    <n v="60251.437670000072"/>
    <n v="63200"/>
    <n v="0"/>
    <n v="342.78139221880809"/>
    <n v="0"/>
    <n v="111.77654094091569"/>
    <n v="454.5579331597238"/>
  </r>
  <r>
    <n v="2016"/>
    <n v="4"/>
    <s v="2016-04"/>
    <x v="27"/>
    <s v="Кві"/>
    <x v="0"/>
    <x v="0"/>
    <s v="Кобур"/>
    <s v="Анатолій"/>
    <x v="1"/>
    <n v="7038"/>
    <n v="87469.439999999973"/>
    <n v="134496.00822999995"/>
    <n v="132700"/>
    <n v="38034.199999999997"/>
    <n v="1357.7998034056659"/>
    <n v="0"/>
    <n v="0"/>
    <n v="1357.7998034056659"/>
  </r>
  <r>
    <n v="2016"/>
    <n v="5"/>
    <s v="2016-05"/>
    <x v="28"/>
    <s v="Тра"/>
    <x v="0"/>
    <x v="0"/>
    <s v="Кобур"/>
    <s v="Анатолій"/>
    <x v="1"/>
    <n v="8306"/>
    <n v="91211.109999999942"/>
    <n v="142971.78928000014"/>
    <n v="142100"/>
    <n v="51062.94"/>
    <n v="1051.2085444475733"/>
    <n v="0"/>
    <n v="0"/>
    <n v="1051.2085444475733"/>
  </r>
  <r>
    <n v="2015"/>
    <n v="9"/>
    <s v="2015-09"/>
    <x v="20"/>
    <s v="Вер"/>
    <x v="2"/>
    <x v="5"/>
    <s v="Білоусов"/>
    <s v="Михайло"/>
    <x v="1"/>
    <n v="8272"/>
    <n v="85180.88"/>
    <n v="133906.62679000027"/>
    <n v="122300"/>
    <n v="53700.05"/>
    <n v="761.81916537495613"/>
    <n v="0"/>
    <n v="248.41929305705091"/>
    <n v="1010.2384584320071"/>
  </r>
  <r>
    <n v="2016"/>
    <n v="6"/>
    <s v="2016-06"/>
    <x v="29"/>
    <s v="Чер"/>
    <x v="0"/>
    <x v="0"/>
    <s v="Кобур"/>
    <s v="Анатолій"/>
    <x v="1"/>
    <n v="15280"/>
    <n v="169395.55999999994"/>
    <n v="247344.79096000025"/>
    <n v="244600"/>
    <n v="73543.179999999993"/>
    <n v="1295.2941257486448"/>
    <n v="388.58823772459345"/>
    <n v="647.64706287432239"/>
    <n v="2331.5294263475607"/>
  </r>
  <r>
    <n v="2014"/>
    <n v="6"/>
    <s v="2014-06"/>
    <x v="5"/>
    <s v="Чер"/>
    <x v="0"/>
    <x v="0"/>
    <s v="Кобур"/>
    <s v="Анатолій"/>
    <x v="5"/>
    <n v="9360"/>
    <n v="95009.87"/>
    <n v="141637.59332999997"/>
    <n v="144900"/>
    <n v="167655.03"/>
    <n v="735.72892439337716"/>
    <n v="367.86446219668858"/>
    <n v="210.20826411239349"/>
    <n v="1313.801650702459"/>
  </r>
  <r>
    <n v="2016"/>
    <n v="7"/>
    <s v="2016-07"/>
    <x v="30"/>
    <s v="Лип"/>
    <x v="0"/>
    <x v="0"/>
    <s v="Кобур"/>
    <s v="Анатолій"/>
    <x v="1"/>
    <n v="12569"/>
    <n v="137118.77000000005"/>
    <n v="217970.67373999977"/>
    <n v="206400"/>
    <n v="52289.56"/>
    <n v="1682.3360390812843"/>
    <n v="841.16801954064215"/>
    <n v="801.11239956251632"/>
    <n v="3324.6164581844428"/>
  </r>
  <r>
    <n v="2015"/>
    <n v="9"/>
    <s v="2015-09"/>
    <x v="20"/>
    <s v="Вер"/>
    <x v="2"/>
    <x v="5"/>
    <s v="Білоусов"/>
    <s v="Михайло"/>
    <x v="5"/>
    <n v="27276"/>
    <n v="314591.75999999995"/>
    <n v="486110.03087000019"/>
    <n v="522000"/>
    <n v="316988.11"/>
    <n v="2765.5684178987367"/>
    <n v="0"/>
    <n v="901.81578844524029"/>
    <n v="3667.384206343977"/>
  </r>
  <r>
    <n v="2016"/>
    <n v="8"/>
    <s v="2016-08"/>
    <x v="31"/>
    <s v="Сер"/>
    <x v="0"/>
    <x v="0"/>
    <s v="Кобур"/>
    <s v="Анатолій"/>
    <x v="1"/>
    <n v="12573"/>
    <n v="146204.96000000005"/>
    <n v="219546.71443999984"/>
    <n v="225500"/>
    <n v="32595.8"/>
    <n v="1416.5230455347973"/>
    <n v="424.95691366043917"/>
    <n v="1349.0695671759975"/>
    <n v="3190.5495263712337"/>
  </r>
  <r>
    <n v="2014"/>
    <n v="6"/>
    <s v="2014-06"/>
    <x v="5"/>
    <s v="Чер"/>
    <x v="0"/>
    <x v="3"/>
    <s v="Кравченко"/>
    <s v="Ілля"/>
    <x v="0"/>
    <n v="341"/>
    <n v="4028.1299999999997"/>
    <n v="6296.57"/>
    <n v="6000"/>
    <n v="6065.66"/>
    <n v="34.998397059621738"/>
    <n v="10.499519117886519"/>
    <n v="17.499198529810869"/>
    <n v="62.997114707319128"/>
  </r>
  <r>
    <n v="2016"/>
    <n v="9"/>
    <s v="2016-09"/>
    <x v="32"/>
    <s v="Вер"/>
    <x v="0"/>
    <x v="0"/>
    <s v="Кобур"/>
    <s v="Анатолій"/>
    <x v="1"/>
    <n v="18305"/>
    <n v="228085.88"/>
    <n v="344572.67260000011"/>
    <n v="329200"/>
    <n v="58404.45"/>
    <n v="1616.1808336362005"/>
    <n v="808.09041681810027"/>
    <n v="1539.2198415582861"/>
    <n v="3963.4910920125867"/>
  </r>
  <r>
    <n v="2015"/>
    <n v="10"/>
    <s v="2015-10"/>
    <x v="21"/>
    <s v="Жов"/>
    <x v="2"/>
    <x v="5"/>
    <s v="Білоусов"/>
    <s v="Михайло"/>
    <x v="0"/>
    <n v="38"/>
    <n v="330.70999999999992"/>
    <n v="528.9916199999999"/>
    <n v="400"/>
    <n v="226.14"/>
    <n v="2.9251252202140079"/>
    <n v="0"/>
    <n v="0.95384518050456779"/>
    <n v="3.8789704007185755"/>
  </r>
  <r>
    <n v="2016"/>
    <n v="10"/>
    <s v="2016-10"/>
    <x v="33"/>
    <s v="Жов"/>
    <x v="0"/>
    <x v="0"/>
    <s v="Кобур"/>
    <s v="Анатолій"/>
    <x v="1"/>
    <n v="11915"/>
    <n v="138011.60999999999"/>
    <n v="201273.74736000015"/>
    <n v="202900"/>
    <n v="42046.36"/>
    <n v="1389.8174873332935"/>
    <n v="694.90874366664673"/>
    <n v="1323.6357022221844"/>
    <n v="3408.3619332221242"/>
  </r>
  <r>
    <n v="2014"/>
    <n v="6"/>
    <s v="2014-06"/>
    <x v="5"/>
    <s v="Чер"/>
    <x v="0"/>
    <x v="3"/>
    <s v="Кравченко"/>
    <s v="Ілля"/>
    <x v="1"/>
    <n v="17065"/>
    <n v="199885.66999999995"/>
    <n v="307447.45999999932"/>
    <n v="286800"/>
    <n v="228876.07"/>
    <n v="1708.8936166916508"/>
    <n v="512.66808500749516"/>
    <n v="854.44680834582539"/>
    <n v="3076.0085100449714"/>
  </r>
  <r>
    <n v="2016"/>
    <n v="11"/>
    <s v="2016-11"/>
    <x v="34"/>
    <s v="Лис"/>
    <x v="0"/>
    <x v="0"/>
    <s v="Кобур"/>
    <s v="Анатолій"/>
    <x v="1"/>
    <n v="11220"/>
    <n v="143611.07999999999"/>
    <n v="224046.33335"/>
    <n v="211800"/>
    <n v="49503.41"/>
    <n v="2233.2884520503276"/>
    <n v="1674.9663390377457"/>
    <n v="2126.9413829050741"/>
    <n v="6035.1961739931467"/>
  </r>
  <r>
    <n v="2015"/>
    <n v="10"/>
    <s v="2015-10"/>
    <x v="21"/>
    <s v="Жов"/>
    <x v="2"/>
    <x v="5"/>
    <s v="Білоусов"/>
    <s v="Михайло"/>
    <x v="2"/>
    <n v="4231"/>
    <n v="45062.580000000009"/>
    <n v="43982.827770000004"/>
    <n v="45700"/>
    <n v="3760.53"/>
    <n v="243.20853847619756"/>
    <n v="0"/>
    <n v="79.307132111803554"/>
    <n v="322.51567058800111"/>
  </r>
  <r>
    <n v="2014"/>
    <n v="6"/>
    <s v="2014-06"/>
    <x v="5"/>
    <s v="Чер"/>
    <x v="0"/>
    <x v="3"/>
    <s v="Кравченко"/>
    <s v="Ілля"/>
    <x v="2"/>
    <n v="81"/>
    <n v="912.70999999999992"/>
    <n v="1417.07"/>
    <n v="1500"/>
    <n v="165.79"/>
    <n v="7.8765388967768439"/>
    <n v="2.3629616690330533"/>
    <n v="3.938269448388422"/>
    <n v="14.17777001419832"/>
  </r>
  <r>
    <n v="2015"/>
    <n v="10"/>
    <s v="2015-10"/>
    <x v="21"/>
    <s v="Жов"/>
    <x v="2"/>
    <x v="5"/>
    <s v="Білоусов"/>
    <s v="Михайло"/>
    <x v="3"/>
    <n v="52"/>
    <n v="535.6"/>
    <n v="698.49833000000001"/>
    <n v="600"/>
    <n v="374.26"/>
    <n v="3.8624337401797919"/>
    <n v="0"/>
    <n v="1.2594892631021062"/>
    <n v="5.1219230032818981"/>
  </r>
  <r>
    <n v="2014"/>
    <n v="6"/>
    <s v="2014-06"/>
    <x v="5"/>
    <s v="Чер"/>
    <x v="0"/>
    <x v="3"/>
    <s v="Кравченко"/>
    <s v="Ілля"/>
    <x v="3"/>
    <n v="125"/>
    <n v="1560.19"/>
    <n v="2522.48"/>
    <n v="2600"/>
    <n v="1601.1"/>
    <n v="14.020769500689205"/>
    <n v="4.2062308502067616"/>
    <n v="7.0103847503446026"/>
    <n v="25.237385101240569"/>
  </r>
  <r>
    <n v="2015"/>
    <n v="10"/>
    <s v="2015-10"/>
    <x v="21"/>
    <s v="Жов"/>
    <x v="2"/>
    <x v="5"/>
    <s v="Білоусов"/>
    <s v="Михайло"/>
    <x v="4"/>
    <n v="5441"/>
    <n v="58073.220000000008"/>
    <n v="79373.2288999999"/>
    <n v="83800"/>
    <n v="11.58"/>
    <n v="438.90418087380874"/>
    <n v="0"/>
    <n v="143.1209285458072"/>
    <n v="582.025109419616"/>
  </r>
  <r>
    <n v="2014"/>
    <n v="6"/>
    <s v="2014-06"/>
    <x v="5"/>
    <s v="Чер"/>
    <x v="0"/>
    <x v="3"/>
    <s v="Кравченко"/>
    <s v="Ілля"/>
    <x v="4"/>
    <n v="14717"/>
    <n v="158357.13999999996"/>
    <n v="242420.32999999958"/>
    <n v="254900"/>
    <n v="53767.99"/>
    <n v="1347.451543406095"/>
    <n v="404.23546302182854"/>
    <n v="673.72577170304749"/>
    <n v="2425.4127781309708"/>
  </r>
  <r>
    <n v="2015"/>
    <n v="10"/>
    <s v="2015-10"/>
    <x v="21"/>
    <s v="Жов"/>
    <x v="2"/>
    <x v="5"/>
    <s v="Білоусов"/>
    <s v="Михайло"/>
    <x v="1"/>
    <n v="9125"/>
    <n v="98262.25"/>
    <n v="144311.11506000013"/>
    <n v="144400"/>
    <n v="59515.01"/>
    <n v="797.98633146440397"/>
    <n v="0"/>
    <n v="260.2129341731752"/>
    <n v="1058.1992656375792"/>
  </r>
  <r>
    <n v="2014"/>
    <n v="7"/>
    <s v="2014-07"/>
    <x v="6"/>
    <s v="Лип"/>
    <x v="0"/>
    <x v="0"/>
    <s v="Кобур"/>
    <s v="Анатолій"/>
    <x v="5"/>
    <n v="10586"/>
    <n v="110020.31000000004"/>
    <n v="163393.54999999999"/>
    <n v="158500"/>
    <n v="202317.65"/>
    <n v="862.87922372025037"/>
    <n v="431.43961186012518"/>
    <n v="246.53692106292866"/>
    <n v="1540.8557566433042"/>
  </r>
  <r>
    <n v="2014"/>
    <n v="6"/>
    <s v="2014-06"/>
    <x v="5"/>
    <s v="Чер"/>
    <x v="0"/>
    <x v="3"/>
    <s v="Кравченко"/>
    <s v="Ілля"/>
    <x v="5"/>
    <n v="10332"/>
    <n v="107137.65000000002"/>
    <n v="159537.04833000005"/>
    <n v="155900"/>
    <n v="168894.59"/>
    <n v="886.75913444516686"/>
    <n v="266.02774033355007"/>
    <n v="443.37956722258343"/>
    <n v="1596.1664420013003"/>
  </r>
  <r>
    <n v="2014"/>
    <n v="8"/>
    <s v="2014-08"/>
    <x v="7"/>
    <s v="Сер"/>
    <x v="0"/>
    <x v="0"/>
    <s v="Кобур"/>
    <s v="Анатолій"/>
    <x v="5"/>
    <n v="7914"/>
    <n v="84654.709999999977"/>
    <n v="128816.7366699999"/>
    <n v="128300"/>
    <n v="149930.42000000001"/>
    <n v="631.77422444244121"/>
    <n v="189.53226733273237"/>
    <n v="361.01384253853786"/>
    <n v="1182.3203343137113"/>
  </r>
  <r>
    <n v="2015"/>
    <n v="10"/>
    <s v="2015-10"/>
    <x v="21"/>
    <s v="Жов"/>
    <x v="2"/>
    <x v="5"/>
    <s v="Білоусов"/>
    <s v="Михайло"/>
    <x v="5"/>
    <n v="31596"/>
    <n v="365840.33000000007"/>
    <n v="562988.17027000105"/>
    <n v="557000"/>
    <n v="384033.49"/>
    <n v="3113.1133902251959"/>
    <n v="0"/>
    <n v="1015.1456707256074"/>
    <n v="4128.2590609508034"/>
  </r>
  <r>
    <n v="2014"/>
    <n v="9"/>
    <s v="2014-09"/>
    <x v="8"/>
    <s v="Вер"/>
    <x v="0"/>
    <x v="0"/>
    <s v="Кобур"/>
    <s v="Анатолій"/>
    <x v="5"/>
    <n v="5991"/>
    <n v="65643.99000000002"/>
    <n v="99147.510000000024"/>
    <n v="102500"/>
    <n v="107009.62"/>
    <n v="566.9822036855619"/>
    <n v="283.49110184278095"/>
    <n v="323.98983067746394"/>
    <n v="1174.4631362058067"/>
  </r>
  <r>
    <n v="2014"/>
    <n v="6"/>
    <s v="2014-06"/>
    <x v="5"/>
    <s v="Чер"/>
    <x v="0"/>
    <x v="4"/>
    <s v="Мельникова"/>
    <s v="Єлизавета"/>
    <x v="0"/>
    <n v="60"/>
    <n v="575.7399999999999"/>
    <n v="975.30166999999994"/>
    <n v="800"/>
    <n v="584.33000000000004"/>
    <n v="3.9517502704774468"/>
    <n v="0"/>
    <n v="3.9517502704774468"/>
    <n v="7.9035005409548935"/>
  </r>
  <r>
    <n v="2014"/>
    <n v="10"/>
    <s v="2014-10"/>
    <x v="9"/>
    <s v="Жов"/>
    <x v="0"/>
    <x v="0"/>
    <s v="Кобур"/>
    <s v="Анатолій"/>
    <x v="5"/>
    <n v="6024"/>
    <n v="66574.37000000001"/>
    <n v="99925.79"/>
    <n v="107300"/>
    <n v="111768.12"/>
    <n v="600.35308610331049"/>
    <n v="0"/>
    <n v="343.05890634474889"/>
    <n v="943.41199244805944"/>
  </r>
  <r>
    <n v="2015"/>
    <n v="11"/>
    <s v="2015-11"/>
    <x v="22"/>
    <s v="Лис"/>
    <x v="2"/>
    <x v="5"/>
    <s v="Білоусов"/>
    <s v="Михайло"/>
    <x v="0"/>
    <n v="19"/>
    <n v="188.91000000000003"/>
    <n v="286.22505000000001"/>
    <n v="300"/>
    <n v="128.80000000000001"/>
    <n v="1.9077142747958415"/>
    <n v="0"/>
    <n v="0.62208074178125272"/>
    <n v="2.5297950165770944"/>
  </r>
  <r>
    <n v="2014"/>
    <n v="11"/>
    <s v="2014-11"/>
    <x v="10"/>
    <s v="Лис"/>
    <x v="0"/>
    <x v="0"/>
    <s v="Кобур"/>
    <s v="Анатолій"/>
    <x v="5"/>
    <n v="5366"/>
    <n v="62288.660000000011"/>
    <n v="91434.28"/>
    <n v="88500"/>
    <n v="105092.8"/>
    <n v="850.3862578613797"/>
    <n v="0"/>
    <n v="242.9675022461085"/>
    <n v="1093.3537601074881"/>
  </r>
  <r>
    <n v="2014"/>
    <n v="6"/>
    <s v="2014-06"/>
    <x v="5"/>
    <s v="Чер"/>
    <x v="0"/>
    <x v="4"/>
    <s v="Мельникова"/>
    <s v="Єлизавета"/>
    <x v="1"/>
    <n v="23174"/>
    <n v="247426.8000000001"/>
    <n v="387467.39957999962"/>
    <n v="411900"/>
    <n v="200526.25"/>
    <n v="1569.9495327342734"/>
    <n v="0"/>
    <n v="1569.9495327342734"/>
    <n v="3139.8990654685467"/>
  </r>
  <r>
    <n v="2014"/>
    <n v="12"/>
    <s v="2014-12"/>
    <x v="11"/>
    <s v="Гру"/>
    <x v="0"/>
    <x v="0"/>
    <s v="Кобур"/>
    <s v="Анатолій"/>
    <x v="5"/>
    <n v="8287"/>
    <n v="90150.869999999966"/>
    <n v="134992.46328999999"/>
    <n v="137000"/>
    <n v="167806.01"/>
    <n v="862.15846954317158"/>
    <n v="0"/>
    <n v="246.33099129804904"/>
    <n v="1108.4894608412205"/>
  </r>
  <r>
    <n v="2015"/>
    <n v="11"/>
    <s v="2015-11"/>
    <x v="22"/>
    <s v="Лис"/>
    <x v="2"/>
    <x v="5"/>
    <s v="Білоусов"/>
    <s v="Михайло"/>
    <x v="2"/>
    <n v="4371"/>
    <n v="46594.55"/>
    <n v="66993.284499999994"/>
    <n v="72500"/>
    <n v="6029.4"/>
    <n v="446.51593267643415"/>
    <n v="0"/>
    <n v="145.60302152492417"/>
    <n v="592.11895420135829"/>
  </r>
  <r>
    <n v="2015"/>
    <n v="1"/>
    <s v="2015-01"/>
    <x v="12"/>
    <s v="Січ"/>
    <x v="0"/>
    <x v="0"/>
    <s v="Кобур"/>
    <s v="Анатолій"/>
    <x v="5"/>
    <n v="6727"/>
    <n v="70011.949999999983"/>
    <n v="107575.20911"/>
    <n v="106000"/>
    <n v="87832.24"/>
    <n v="902.11954724960856"/>
    <n v="270.63586417488256"/>
    <n v="356.09982128274021"/>
    <n v="1528.8552327072312"/>
  </r>
  <r>
    <n v="2014"/>
    <n v="6"/>
    <s v="2014-06"/>
    <x v="5"/>
    <s v="Чер"/>
    <x v="0"/>
    <x v="4"/>
    <s v="Мельникова"/>
    <s v="Єлизавета"/>
    <x v="2"/>
    <n v="11209"/>
    <n v="106805.62"/>
    <n v="153972.88333999997"/>
    <n v="155200"/>
    <n v="36445.9"/>
    <n v="623.87095408648008"/>
    <n v="0"/>
    <n v="623.87095408648008"/>
    <n v="1247.7419081729602"/>
  </r>
  <r>
    <n v="2015"/>
    <n v="2"/>
    <s v="2015-02"/>
    <x v="13"/>
    <s v="Лют"/>
    <x v="0"/>
    <x v="0"/>
    <s v="Кобур"/>
    <s v="Анатолій"/>
    <x v="5"/>
    <n v="8630"/>
    <n v="86742.15"/>
    <n v="138515.18166999996"/>
    <n v="142300"/>
    <n v="157481.94"/>
    <n v="880.80908011517056"/>
    <n v="440.40454005758528"/>
    <n v="347.68779478230414"/>
    <n v="1668.9014149550599"/>
  </r>
  <r>
    <n v="2015"/>
    <n v="11"/>
    <s v="2015-11"/>
    <x v="22"/>
    <s v="Лис"/>
    <x v="2"/>
    <x v="5"/>
    <s v="Білоусов"/>
    <s v="Михайло"/>
    <x v="3"/>
    <n v="11"/>
    <n v="95.65"/>
    <n v="124.79999000000001"/>
    <n v="100"/>
    <n v="78.62"/>
    <n v="0.83180253586252606"/>
    <n v="0"/>
    <n v="0.27123995734647588"/>
    <n v="1.1030424932090019"/>
  </r>
  <r>
    <n v="2015"/>
    <n v="3"/>
    <s v="2015-03"/>
    <x v="14"/>
    <s v="Бер"/>
    <x v="0"/>
    <x v="0"/>
    <s v="Кобур"/>
    <s v="Анатолій"/>
    <x v="5"/>
    <n v="9171"/>
    <n v="96412.44"/>
    <n v="146265.87505000003"/>
    <n v="141700"/>
    <n v="157312.9"/>
    <n v="705.04559443895323"/>
    <n v="0"/>
    <n v="278.30747148906045"/>
    <n v="983.35306592801362"/>
  </r>
  <r>
    <n v="2014"/>
    <n v="6"/>
    <s v="2014-06"/>
    <x v="5"/>
    <s v="Чер"/>
    <x v="0"/>
    <x v="4"/>
    <s v="Мельникова"/>
    <s v="Єлизавета"/>
    <x v="3"/>
    <n v="159"/>
    <n v="1514.7600000000002"/>
    <n v="2322.5715699999996"/>
    <n v="2400"/>
    <n v="1784.74"/>
    <n v="9.410650173449131"/>
    <n v="0"/>
    <n v="9.410650173449131"/>
    <n v="18.821300346898262"/>
  </r>
  <r>
    <n v="2015"/>
    <n v="4"/>
    <s v="2015-04"/>
    <x v="15"/>
    <s v="Кві"/>
    <x v="0"/>
    <x v="0"/>
    <s v="Кобур"/>
    <s v="Анатолій"/>
    <x v="5"/>
    <n v="11105"/>
    <n v="107711.07000000002"/>
    <n v="162820.09003000008"/>
    <n v="157900"/>
    <n v="153713.82999999999"/>
    <n v="1447.8101049211059"/>
    <n v="723.90505246055295"/>
    <n v="571.50398878464694"/>
    <n v="2743.219146166306"/>
  </r>
  <r>
    <n v="2015"/>
    <n v="11"/>
    <s v="2015-11"/>
    <x v="22"/>
    <s v="Лис"/>
    <x v="2"/>
    <x v="5"/>
    <s v="Білоусов"/>
    <s v="Михайло"/>
    <x v="4"/>
    <n v="2727"/>
    <n v="28729.3"/>
    <n v="43820.118109999989"/>
    <n v="47100"/>
    <n v="36.57"/>
    <n v="292.06480998671066"/>
    <n v="0"/>
    <n v="95.238524995666523"/>
    <n v="387.30333498237718"/>
  </r>
  <r>
    <n v="2015"/>
    <n v="5"/>
    <s v="2015-05"/>
    <x v="16"/>
    <s v="Тра"/>
    <x v="0"/>
    <x v="0"/>
    <s v="Кобур"/>
    <s v="Анатолій"/>
    <x v="5"/>
    <n v="13181"/>
    <n v="129622.17999999998"/>
    <n v="179100.85680999988"/>
    <n v="178800"/>
    <n v="190682.84"/>
    <n v="810.23619436662"/>
    <n v="0"/>
    <n v="319.8300767236658"/>
    <n v="1130.0662710902857"/>
  </r>
  <r>
    <n v="2014"/>
    <n v="6"/>
    <s v="2014-06"/>
    <x v="5"/>
    <s v="Чер"/>
    <x v="0"/>
    <x v="4"/>
    <s v="Мельникова"/>
    <s v="Єлизавета"/>
    <x v="4"/>
    <n v="6474"/>
    <n v="69513.139999999985"/>
    <n v="104606.35586000004"/>
    <n v="110500"/>
    <n v="21489.09"/>
    <n v="423.84649568314103"/>
    <n v="0"/>
    <n v="423.84649568314103"/>
    <n v="847.69299136628206"/>
  </r>
  <r>
    <n v="2015"/>
    <n v="6"/>
    <s v="2015-06"/>
    <x v="17"/>
    <s v="Чер"/>
    <x v="0"/>
    <x v="0"/>
    <s v="Кобур"/>
    <s v="Анатолій"/>
    <x v="5"/>
    <n v="8682"/>
    <n v="85206.319999999992"/>
    <n v="125924.29962000001"/>
    <n v="128400"/>
    <n v="125226.83"/>
    <n v="1732.4517308664228"/>
    <n v="0"/>
    <n v="0"/>
    <n v="1732.4517308664228"/>
  </r>
  <r>
    <n v="2015"/>
    <n v="11"/>
    <s v="2015-11"/>
    <x v="22"/>
    <s v="Лис"/>
    <x v="2"/>
    <x v="5"/>
    <s v="Білоусов"/>
    <s v="Михайло"/>
    <x v="1"/>
    <n v="6451"/>
    <n v="66523.72"/>
    <n v="103324.82345000013"/>
    <n v="109700"/>
    <n v="45864.66"/>
    <n v="688.66872636174003"/>
    <n v="0"/>
    <n v="224.5658890310022"/>
    <n v="913.23461539274217"/>
  </r>
  <r>
    <n v="2015"/>
    <n v="7"/>
    <s v="2015-07"/>
    <x v="18"/>
    <s v="Лип"/>
    <x v="0"/>
    <x v="0"/>
    <s v="Кобур"/>
    <s v="Анатолій"/>
    <x v="5"/>
    <n v="18414"/>
    <n v="180703.37"/>
    <n v="246034.90171000006"/>
    <n v="254800"/>
    <n v="226041.76"/>
    <n v="1168.0795611794781"/>
    <n v="0"/>
    <n v="461.08403730768873"/>
    <n v="1629.1635984871668"/>
  </r>
  <r>
    <n v="2014"/>
    <n v="6"/>
    <s v="2014-06"/>
    <x v="5"/>
    <s v="Чер"/>
    <x v="0"/>
    <x v="4"/>
    <s v="Мельникова"/>
    <s v="Єлизавета"/>
    <x v="5"/>
    <n v="6451"/>
    <n v="61973.87999999999"/>
    <n v="91062.854269999865"/>
    <n v="87100"/>
    <n v="64574.99"/>
    <n v="368.97061705217862"/>
    <n v="0"/>
    <n v="368.97061705217862"/>
    <n v="737.94123410435725"/>
  </r>
  <r>
    <n v="2015"/>
    <n v="8"/>
    <s v="2015-08"/>
    <x v="19"/>
    <s v="Сер"/>
    <x v="0"/>
    <x v="0"/>
    <s v="Кобур"/>
    <s v="Анатолій"/>
    <x v="5"/>
    <n v="6776"/>
    <n v="68077.059999999983"/>
    <n v="105707.17717000001"/>
    <n v="104500"/>
    <n v="90970.32"/>
    <n v="1425.0396908283114"/>
    <n v="712.51984541415572"/>
    <n v="562.51566743222827"/>
    <n v="2700.0752036746958"/>
  </r>
  <r>
    <n v="2015"/>
    <n v="11"/>
    <s v="2015-11"/>
    <x v="22"/>
    <s v="Лис"/>
    <x v="2"/>
    <x v="5"/>
    <s v="Білоусов"/>
    <s v="Михайло"/>
    <x v="5"/>
    <n v="27641"/>
    <n v="308641.11"/>
    <n v="475614.49479999987"/>
    <n v="521700"/>
    <n v="343188.1"/>
    <n v="3170.0110141644568"/>
    <n v="0"/>
    <n v="1033.6992437492795"/>
    <n v="4203.7102579137363"/>
  </r>
  <r>
    <n v="2015"/>
    <n v="9"/>
    <s v="2015-09"/>
    <x v="20"/>
    <s v="Вер"/>
    <x v="0"/>
    <x v="0"/>
    <s v="Кобур"/>
    <s v="Анатолій"/>
    <x v="5"/>
    <n v="10197"/>
    <n v="104114.13"/>
    <n v="145195.66757999998"/>
    <n v="148800"/>
    <n v="118141.33"/>
    <n v="1248.6337246831829"/>
    <n v="374.59011740495487"/>
    <n v="492.88173342757221"/>
    <n v="2116.1055755157099"/>
  </r>
  <r>
    <n v="2015"/>
    <n v="12"/>
    <s v="2015-12"/>
    <x v="23"/>
    <s v="Гру"/>
    <x v="2"/>
    <x v="5"/>
    <s v="Білоусов"/>
    <s v="Михайло"/>
    <x v="2"/>
    <n v="1824"/>
    <n v="22891.120000000003"/>
    <n v="33095.723109999999"/>
    <n v="34400"/>
    <n v="3276.48"/>
    <n v="161.45287924275303"/>
    <n v="0"/>
    <n v="52.64767801394121"/>
    <n v="214.10055725669423"/>
  </r>
  <r>
    <n v="2015"/>
    <n v="10"/>
    <s v="2015-10"/>
    <x v="21"/>
    <s v="Жов"/>
    <x v="0"/>
    <x v="0"/>
    <s v="Кобур"/>
    <s v="Анатолій"/>
    <x v="5"/>
    <n v="11720"/>
    <n v="118582.23999999998"/>
    <n v="162675.50798000005"/>
    <n v="167300"/>
    <n v="140083.65"/>
    <n v="984.92440342195027"/>
    <n v="492.46220171097514"/>
    <n v="388.78594871919091"/>
    <n v="1866.1725538521164"/>
  </r>
  <r>
    <n v="2015"/>
    <n v="12"/>
    <s v="2015-12"/>
    <x v="23"/>
    <s v="Гру"/>
    <x v="2"/>
    <x v="5"/>
    <s v="Білоусов"/>
    <s v="Михайло"/>
    <x v="4"/>
    <n v="3531"/>
    <n v="38200.740000000005"/>
    <n v="57131.054209999791"/>
    <n v="59100"/>
    <n v="0"/>
    <n v="278.70589700429343"/>
    <n v="0"/>
    <n v="90.882357718791326"/>
    <n v="369.58825472308479"/>
  </r>
  <r>
    <n v="2015"/>
    <n v="11"/>
    <s v="2015-11"/>
    <x v="22"/>
    <s v="Лис"/>
    <x v="0"/>
    <x v="0"/>
    <s v="Кобур"/>
    <s v="Анатолій"/>
    <x v="5"/>
    <n v="6838"/>
    <n v="69462.310000000012"/>
    <n v="102574.62630000002"/>
    <n v="94100"/>
    <n v="91989.33"/>
    <n v="1315.6979878741458"/>
    <n v="394.70939636224375"/>
    <n v="519.35446889768912"/>
    <n v="2229.7618531340786"/>
  </r>
  <r>
    <n v="2015"/>
    <n v="12"/>
    <s v="2015-12"/>
    <x v="23"/>
    <s v="Гру"/>
    <x v="2"/>
    <x v="5"/>
    <s v="Білоусов"/>
    <s v="Михайло"/>
    <x v="1"/>
    <n v="6802"/>
    <n v="72884.38"/>
    <n v="113928.40702999999"/>
    <n v="119800"/>
    <n v="57044.98"/>
    <n v="555.78387821887372"/>
    <n v="0"/>
    <n v="181.23387333224144"/>
    <n v="737.01775155111523"/>
  </r>
  <r>
    <n v="2015"/>
    <n v="12"/>
    <s v="2015-12"/>
    <x v="23"/>
    <s v="Гру"/>
    <x v="0"/>
    <x v="0"/>
    <s v="Кобур"/>
    <s v="Анатолій"/>
    <x v="5"/>
    <n v="12999"/>
    <n v="129566.98"/>
    <n v="194952.09284999999"/>
    <n v="193100"/>
    <n v="195611.81"/>
    <n v="1886.1544413290258"/>
    <n v="565.84633239870777"/>
    <n v="0"/>
    <n v="2452.0007737277338"/>
  </r>
  <r>
    <n v="2015"/>
    <n v="12"/>
    <s v="2015-12"/>
    <x v="23"/>
    <s v="Гру"/>
    <x v="2"/>
    <x v="5"/>
    <s v="Білоусов"/>
    <s v="Михайло"/>
    <x v="5"/>
    <n v="44816"/>
    <n v="482415.30999999994"/>
    <n v="738784.49576000019"/>
    <n v="792700"/>
    <n v="587038.71999999997"/>
    <n v="3604.0573455340796"/>
    <n v="0"/>
    <n v="1175.2360909350261"/>
    <n v="4779.2934364691055"/>
  </r>
  <r>
    <n v="2016"/>
    <n v="1"/>
    <s v="2016-01"/>
    <x v="24"/>
    <s v="Січ"/>
    <x v="0"/>
    <x v="0"/>
    <s v="Кобур"/>
    <s v="Анатолій"/>
    <x v="5"/>
    <n v="5448"/>
    <n v="51455.44999999999"/>
    <n v="71764.86804000003"/>
    <n v="71000"/>
    <n v="39441.269999999997"/>
    <n v="1188.0514115212466"/>
    <n v="0"/>
    <n v="0"/>
    <n v="1188.0514115212466"/>
  </r>
  <r>
    <n v="2016"/>
    <n v="1"/>
    <s v="2016-01"/>
    <x v="24"/>
    <s v="Січ"/>
    <x v="2"/>
    <x v="5"/>
    <s v="Білоусов"/>
    <s v="Михайло"/>
    <x v="0"/>
    <n v="47"/>
    <n v="403.67"/>
    <n v="578.58668999999998"/>
    <n v="500"/>
    <n v="156.22"/>
    <n v="6.0549720745651152"/>
    <n v="0"/>
    <n v="0"/>
    <n v="6.0549720745651152"/>
  </r>
  <r>
    <n v="2016"/>
    <n v="2"/>
    <s v="2016-02"/>
    <x v="25"/>
    <s v="Лют"/>
    <x v="0"/>
    <x v="0"/>
    <s v="Кобур"/>
    <s v="Анатолій"/>
    <x v="5"/>
    <n v="13242"/>
    <n v="131684.50999999998"/>
    <n v="187645.88498000009"/>
    <n v="185600"/>
    <n v="110560.66"/>
    <n v="1666.7993419405884"/>
    <n v="500.03980258217655"/>
    <n v="0"/>
    <n v="2166.8391445227649"/>
  </r>
  <r>
    <n v="2016"/>
    <n v="1"/>
    <s v="2016-01"/>
    <x v="24"/>
    <s v="Січ"/>
    <x v="2"/>
    <x v="5"/>
    <s v="Білоусов"/>
    <s v="Михайло"/>
    <x v="2"/>
    <n v="1375"/>
    <n v="13359.999999999996"/>
    <n v="17774.999720000003"/>
    <n v="19000"/>
    <n v="959.85"/>
    <n v="186.01728797114703"/>
    <n v="0"/>
    <n v="0"/>
    <n v="186.01728797114703"/>
  </r>
  <r>
    <n v="2016"/>
    <n v="3"/>
    <s v="2016-03"/>
    <x v="26"/>
    <s v="Бер"/>
    <x v="0"/>
    <x v="0"/>
    <s v="Кобур"/>
    <s v="Анатолій"/>
    <x v="5"/>
    <n v="19165"/>
    <n v="192650.66"/>
    <n v="259541.38365000009"/>
    <n v="278400"/>
    <n v="164598.41"/>
    <n v="1295.5008770591448"/>
    <n v="0"/>
    <n v="0"/>
    <n v="1295.5008770591448"/>
  </r>
  <r>
    <n v="2016"/>
    <n v="1"/>
    <s v="2016-01"/>
    <x v="24"/>
    <s v="Січ"/>
    <x v="2"/>
    <x v="5"/>
    <s v="Білоусов"/>
    <s v="Михайло"/>
    <x v="3"/>
    <n v="6"/>
    <n v="47.519999999999996"/>
    <n v="79.266669999999991"/>
    <n v="0"/>
    <n v="29.96"/>
    <n v="0.82953424541060283"/>
    <n v="0"/>
    <n v="0"/>
    <n v="0.82953424541060283"/>
  </r>
  <r>
    <n v="2016"/>
    <n v="4"/>
    <s v="2016-04"/>
    <x v="27"/>
    <s v="Кві"/>
    <x v="0"/>
    <x v="0"/>
    <s v="Кобур"/>
    <s v="Анатолій"/>
    <x v="5"/>
    <n v="12198"/>
    <n v="130063.92"/>
    <n v="190012.05922"/>
    <n v="199900"/>
    <n v="85750.7"/>
    <n v="1918.2601777475952"/>
    <n v="0"/>
    <n v="0"/>
    <n v="1918.2601777475952"/>
  </r>
  <r>
    <n v="2016"/>
    <n v="1"/>
    <s v="2016-01"/>
    <x v="24"/>
    <s v="Січ"/>
    <x v="2"/>
    <x v="5"/>
    <s v="Білоусов"/>
    <s v="Михайло"/>
    <x v="4"/>
    <n v="3181"/>
    <n v="30460.530000000006"/>
    <n v="45567.449320000094"/>
    <n v="44200"/>
    <n v="0"/>
    <n v="476.86826868029357"/>
    <n v="0"/>
    <n v="0"/>
    <n v="476.86826868029357"/>
  </r>
  <r>
    <n v="2016"/>
    <n v="5"/>
    <s v="2016-05"/>
    <x v="28"/>
    <s v="Тра"/>
    <x v="0"/>
    <x v="0"/>
    <s v="Кобур"/>
    <s v="Анатолій"/>
    <x v="5"/>
    <n v="16127"/>
    <n v="170810.37000000005"/>
    <n v="247270.57391000006"/>
    <n v="249900"/>
    <n v="131808.64000000001"/>
    <n v="1818.0715328083845"/>
    <n v="0"/>
    <n v="0"/>
    <n v="1818.0715328083845"/>
  </r>
  <r>
    <n v="2016"/>
    <n v="1"/>
    <s v="2016-01"/>
    <x v="24"/>
    <s v="Січ"/>
    <x v="2"/>
    <x v="5"/>
    <s v="Білоусов"/>
    <s v="Михайло"/>
    <x v="1"/>
    <n v="6415"/>
    <n v="64184.939999999995"/>
    <n v="100037.23147000017"/>
    <n v="90500"/>
    <n v="26677.57"/>
    <n v="1046.9004099760014"/>
    <n v="0"/>
    <n v="0"/>
    <n v="1046.9004099760014"/>
  </r>
  <r>
    <n v="2016"/>
    <n v="6"/>
    <s v="2016-06"/>
    <x v="29"/>
    <s v="Чер"/>
    <x v="0"/>
    <x v="0"/>
    <s v="Кобур"/>
    <s v="Анатолій"/>
    <x v="5"/>
    <n v="16057"/>
    <n v="176013.66000000003"/>
    <n v="252293.66422999994"/>
    <n v="247600"/>
    <n v="114390.6"/>
    <n v="1321.2103637693667"/>
    <n v="396.36310913081002"/>
    <n v="660.60518188468336"/>
    <n v="2378.1786547848601"/>
  </r>
  <r>
    <n v="2016"/>
    <n v="1"/>
    <s v="2016-01"/>
    <x v="24"/>
    <s v="Січ"/>
    <x v="2"/>
    <x v="5"/>
    <s v="Білоусов"/>
    <s v="Михайло"/>
    <x v="5"/>
    <n v="19058"/>
    <n v="204817.43"/>
    <n v="313740.63163999974"/>
    <n v="342000"/>
    <n v="136364.88"/>
    <n v="3283.3295270525819"/>
    <n v="0"/>
    <n v="0"/>
    <n v="3283.3295270525819"/>
  </r>
  <r>
    <n v="2016"/>
    <n v="7"/>
    <s v="2016-07"/>
    <x v="30"/>
    <s v="Лип"/>
    <x v="0"/>
    <x v="0"/>
    <s v="Кобур"/>
    <s v="Анатолій"/>
    <x v="5"/>
    <n v="13170"/>
    <n v="138272.27999999997"/>
    <n v="198038.09990999996"/>
    <n v="195900"/>
    <n v="68905.539999999994"/>
    <n v="1528.4929246361899"/>
    <n v="764.24646231809493"/>
    <n v="727.85377363628083"/>
    <n v="3020.5931605905657"/>
  </r>
  <r>
    <n v="2014"/>
    <n v="6"/>
    <s v="2014-06"/>
    <x v="5"/>
    <s v="Чер"/>
    <x v="2"/>
    <x v="6"/>
    <s v="Вдовицька"/>
    <s v="Олена"/>
    <x v="0"/>
    <n v="19"/>
    <n v="178.32999999999998"/>
    <n v="281.2"/>
    <n v="200"/>
    <n v="292.45"/>
    <n v="1.1410805959769643"/>
    <n v="1.0269725363792679"/>
    <n v="0.30840016107485524"/>
    <n v="2.4764532934310877"/>
  </r>
  <r>
    <n v="2016"/>
    <n v="8"/>
    <s v="2016-08"/>
    <x v="31"/>
    <s v="Сер"/>
    <x v="0"/>
    <x v="0"/>
    <s v="Кобур"/>
    <s v="Анатолій"/>
    <x v="5"/>
    <n v="21666"/>
    <n v="244926.07999999999"/>
    <n v="353004.41614999995"/>
    <n v="341000"/>
    <n v="77226.679999999993"/>
    <n v="2277.5967835705737"/>
    <n v="683.27903507117219"/>
    <n v="2169.1397938767373"/>
    <n v="5130.0156125184831"/>
  </r>
  <r>
    <n v="2016"/>
    <n v="2"/>
    <s v="2016-02"/>
    <x v="25"/>
    <s v="Лют"/>
    <x v="2"/>
    <x v="5"/>
    <s v="Білоусов"/>
    <s v="Михайло"/>
    <x v="0"/>
    <n v="25"/>
    <n v="210.74999999999997"/>
    <n v="311.39501000000001"/>
    <n v="300"/>
    <n v="91.08"/>
    <n v="2.8136792848905987"/>
    <n v="0"/>
    <n v="0"/>
    <n v="2.8136792848905987"/>
  </r>
  <r>
    <n v="2016"/>
    <n v="9"/>
    <s v="2016-09"/>
    <x v="32"/>
    <s v="Вер"/>
    <x v="0"/>
    <x v="0"/>
    <s v="Кобур"/>
    <s v="Анатолій"/>
    <x v="5"/>
    <n v="18893"/>
    <n v="224959.12000000002"/>
    <n v="341518.77298999991"/>
    <n v="317900"/>
    <n v="83166.23"/>
    <n v="1601.8568479867031"/>
    <n v="800.92842399335154"/>
    <n v="1525.5779504635266"/>
    <n v="3928.3632224435814"/>
  </r>
  <r>
    <n v="2014"/>
    <n v="6"/>
    <s v="2014-06"/>
    <x v="5"/>
    <s v="Чер"/>
    <x v="2"/>
    <x v="6"/>
    <s v="Вдовицька"/>
    <s v="Олена"/>
    <x v="1"/>
    <n v="11410"/>
    <n v="128392.54"/>
    <n v="196475.82253000038"/>
    <n v="182000"/>
    <n v="116999.21"/>
    <n v="797.27862257324716"/>
    <n v="717.5507603159225"/>
    <n v="215.48070880358034"/>
    <n v="1730.3100916927501"/>
  </r>
  <r>
    <n v="2016"/>
    <n v="10"/>
    <s v="2016-10"/>
    <x v="33"/>
    <s v="Жов"/>
    <x v="0"/>
    <x v="0"/>
    <s v="Кобур"/>
    <s v="Анатолій"/>
    <x v="5"/>
    <n v="9884"/>
    <n v="116149.06999999996"/>
    <n v="177626.33310000005"/>
    <n v="163100"/>
    <n v="54516.37"/>
    <n v="1226.5294763540021"/>
    <n v="613.26473817700105"/>
    <n v="1168.1233108133354"/>
    <n v="3007.9175253443382"/>
  </r>
  <r>
    <n v="2016"/>
    <n v="2"/>
    <s v="2016-02"/>
    <x v="25"/>
    <s v="Лют"/>
    <x v="2"/>
    <x v="5"/>
    <s v="Білоусов"/>
    <s v="Михайло"/>
    <x v="2"/>
    <n v="1651"/>
    <n v="16243.26"/>
    <n v="25054.790290000004"/>
    <n v="23000"/>
    <n v="1465.71"/>
    <n v="226.38816346559673"/>
    <n v="0"/>
    <n v="0"/>
    <n v="226.38816346559673"/>
  </r>
  <r>
    <n v="2016"/>
    <n v="11"/>
    <s v="2016-11"/>
    <x v="34"/>
    <s v="Лис"/>
    <x v="0"/>
    <x v="0"/>
    <s v="Кобур"/>
    <s v="Анатолій"/>
    <x v="5"/>
    <n v="4882"/>
    <n v="59801.219999999994"/>
    <n v="93386.966220000017"/>
    <n v="86300"/>
    <n v="29288.85"/>
    <n v="930.87902896108733"/>
    <n v="698.15927172081547"/>
    <n v="886.55145615341644"/>
    <n v="2515.5897568353193"/>
  </r>
  <r>
    <n v="2014"/>
    <n v="6"/>
    <s v="2014-06"/>
    <x v="5"/>
    <s v="Чер"/>
    <x v="2"/>
    <x v="6"/>
    <s v="Вдовицька"/>
    <s v="Олена"/>
    <x v="3"/>
    <n v="22"/>
    <n v="211"/>
    <n v="323.58"/>
    <n v="200"/>
    <n v="210.33"/>
    <n v="1.3130542647447587"/>
    <n v="1.1817488382702828"/>
    <n v="0.3548795310120969"/>
    <n v="2.8496826340271384"/>
  </r>
  <r>
    <n v="2016"/>
    <n v="2"/>
    <s v="2016-02"/>
    <x v="25"/>
    <s v="Лют"/>
    <x v="2"/>
    <x v="5"/>
    <s v="Білоусов"/>
    <s v="Михайло"/>
    <x v="3"/>
    <n v="4"/>
    <n v="39.900000000000006"/>
    <n v="66.900000000000006"/>
    <n v="0"/>
    <n v="27.4"/>
    <n v="0.60448991831687049"/>
    <n v="0"/>
    <n v="0"/>
    <n v="0.60448991831687049"/>
  </r>
  <r>
    <n v="2014"/>
    <n v="6"/>
    <s v="2014-06"/>
    <x v="5"/>
    <s v="Чер"/>
    <x v="2"/>
    <x v="6"/>
    <s v="Вдовицька"/>
    <s v="Олена"/>
    <x v="4"/>
    <n v="10109"/>
    <n v="107399.42999999998"/>
    <n v="145259.44624999978"/>
    <n v="148100"/>
    <n v="22802.71"/>
    <n v="589.4478502782132"/>
    <n v="530.50306525039196"/>
    <n v="159.31022980492247"/>
    <n v="1279.2611453335276"/>
  </r>
  <r>
    <n v="2016"/>
    <n v="2"/>
    <s v="2016-02"/>
    <x v="25"/>
    <s v="Лют"/>
    <x v="2"/>
    <x v="5"/>
    <s v="Білоусов"/>
    <s v="Михайло"/>
    <x v="4"/>
    <n v="2525"/>
    <n v="26355.97"/>
    <n v="43002.149480000109"/>
    <n v="45100"/>
    <n v="0"/>
    <n v="388.5555429987312"/>
    <n v="0"/>
    <n v="0"/>
    <n v="388.5555429987312"/>
  </r>
  <r>
    <n v="2014"/>
    <n v="6"/>
    <s v="2014-06"/>
    <x v="5"/>
    <s v="Чер"/>
    <x v="2"/>
    <x v="6"/>
    <s v="Вдовицька"/>
    <s v="Олена"/>
    <x v="5"/>
    <n v="35514"/>
    <n v="401661.93000000011"/>
    <n v="569462.32843000011"/>
    <n v="519600"/>
    <n v="568526.55000000005"/>
    <n v="2310.8193922878177"/>
    <n v="2079.7374530590359"/>
    <n v="624.5457816994101"/>
    <n v="5015.1026270462635"/>
  </r>
  <r>
    <n v="2016"/>
    <n v="2"/>
    <s v="2016-02"/>
    <x v="25"/>
    <s v="Лют"/>
    <x v="2"/>
    <x v="5"/>
    <s v="Білоусов"/>
    <s v="Михайло"/>
    <x v="1"/>
    <n v="5369"/>
    <n v="55187.579999999994"/>
    <n v="90449.3202700002"/>
    <n v="94400"/>
    <n v="25740.57"/>
    <n v="817.27507058040169"/>
    <n v="0"/>
    <n v="0"/>
    <n v="817.27507058040169"/>
  </r>
  <r>
    <n v="2014"/>
    <n v="6"/>
    <s v="2014-06"/>
    <x v="5"/>
    <s v="Чер"/>
    <x v="2"/>
    <x v="7"/>
    <s v="Лєсков"/>
    <s v="Станіслав"/>
    <x v="0"/>
    <n v="104"/>
    <n v="1176.95"/>
    <n v="1880.2499999999998"/>
    <n v="1900"/>
    <n v="1323.94"/>
    <n v="8.1575545426291836"/>
    <n v="4.0787772713145918"/>
    <n v="3.8845497822043726"/>
    <n v="16.120881596148148"/>
  </r>
  <r>
    <n v="2014"/>
    <n v="7"/>
    <s v="2014-07"/>
    <x v="6"/>
    <s v="Лип"/>
    <x v="0"/>
    <x v="3"/>
    <s v="Кравченко"/>
    <s v="Ілля"/>
    <x v="0"/>
    <n v="259"/>
    <n v="3066.8999999999996"/>
    <n v="4796.6900000000005"/>
    <n v="4500"/>
    <n v="4017.7"/>
    <n v="25.147134925730615"/>
    <n v="7.5441404777191847"/>
    <n v="12.573567462865308"/>
    <n v="45.264842866315107"/>
  </r>
  <r>
    <n v="2016"/>
    <n v="2"/>
    <s v="2016-02"/>
    <x v="25"/>
    <s v="Лют"/>
    <x v="2"/>
    <x v="5"/>
    <s v="Білоусов"/>
    <s v="Михайло"/>
    <x v="5"/>
    <n v="22809"/>
    <n v="256337.83999999997"/>
    <n v="394474.54965000041"/>
    <n v="400400"/>
    <n v="185105.08"/>
    <n v="3564.363053752063"/>
    <n v="0"/>
    <n v="0"/>
    <n v="3564.363053752063"/>
  </r>
  <r>
    <n v="2014"/>
    <n v="8"/>
    <s v="2014-08"/>
    <x v="7"/>
    <s v="Сер"/>
    <x v="0"/>
    <x v="3"/>
    <s v="Кравченко"/>
    <s v="Ілля"/>
    <x v="0"/>
    <n v="221"/>
    <n v="2869.3199999999997"/>
    <n v="4426.7999999999993"/>
    <n v="4500"/>
    <n v="3952.48"/>
    <n v="22.595108499786701"/>
    <n v="11.29755424989335"/>
    <n v="11.29755424989335"/>
    <n v="45.190216999573401"/>
  </r>
  <r>
    <n v="2014"/>
    <n v="9"/>
    <s v="2014-09"/>
    <x v="8"/>
    <s v="Вер"/>
    <x v="0"/>
    <x v="3"/>
    <s v="Кравченко"/>
    <s v="Ілля"/>
    <x v="0"/>
    <n v="161"/>
    <n v="1989.5200000000002"/>
    <n v="3121.57"/>
    <n v="3100"/>
    <n v="2880.88"/>
    <n v="22.401574861808086"/>
    <n v="0"/>
    <n v="11.200787430904043"/>
    <n v="33.602362292712129"/>
  </r>
  <r>
    <n v="2014"/>
    <n v="6"/>
    <s v="2014-06"/>
    <x v="5"/>
    <s v="Чер"/>
    <x v="2"/>
    <x v="7"/>
    <s v="Лєсков"/>
    <s v="Станіслав"/>
    <x v="2"/>
    <n v="7360"/>
    <n v="74371.400000000009"/>
    <n v="103046.55292999998"/>
    <n v="99600"/>
    <n v="2853.93"/>
    <n v="447.07239779625041"/>
    <n v="223.53619889812521"/>
    <n v="212.89161799821451"/>
    <n v="883.50021469259013"/>
  </r>
  <r>
    <n v="2014"/>
    <n v="10"/>
    <s v="2014-10"/>
    <x v="9"/>
    <s v="Жов"/>
    <x v="0"/>
    <x v="3"/>
    <s v="Кравченко"/>
    <s v="Ілля"/>
    <x v="0"/>
    <n v="242"/>
    <n v="3286.8400000000011"/>
    <n v="5131.04504"/>
    <n v="4500"/>
    <n v="4931.37"/>
    <n v="31.334366811149664"/>
    <n v="9.4003100433449003"/>
    <n v="15.667183405574832"/>
    <n v="56.401860260069398"/>
  </r>
  <r>
    <n v="2016"/>
    <n v="3"/>
    <s v="2016-03"/>
    <x v="26"/>
    <s v="Бер"/>
    <x v="2"/>
    <x v="5"/>
    <s v="Білоусов"/>
    <s v="Михайло"/>
    <x v="2"/>
    <n v="2708"/>
    <n v="27021.51"/>
    <n v="41231.634429999998"/>
    <n v="44500"/>
    <n v="2597.59"/>
    <n v="271.22368206886881"/>
    <n v="0"/>
    <n v="0"/>
    <n v="271.22368206886881"/>
  </r>
  <r>
    <n v="2014"/>
    <n v="11"/>
    <s v="2014-11"/>
    <x v="10"/>
    <s v="Лис"/>
    <x v="0"/>
    <x v="3"/>
    <s v="Кравченко"/>
    <s v="Ілля"/>
    <x v="0"/>
    <n v="155"/>
    <n v="2020.27"/>
    <n v="3152.8966299999993"/>
    <n v="3200"/>
    <n v="2795.68"/>
    <n v="29.39150714795063"/>
    <n v="0"/>
    <n v="14.695753573975315"/>
    <n v="44.087260721925944"/>
  </r>
  <r>
    <n v="2014"/>
    <n v="6"/>
    <s v="2014-06"/>
    <x v="5"/>
    <s v="Чер"/>
    <x v="2"/>
    <x v="7"/>
    <s v="Лєсков"/>
    <s v="Станіслав"/>
    <x v="3"/>
    <n v="3202"/>
    <n v="33830.359999999986"/>
    <n v="49435.826974000025"/>
    <n v="48800"/>
    <n v="39431.96"/>
    <n v="214.47969945506406"/>
    <n v="107.23984972753203"/>
    <n v="102.13319021669717"/>
    <n v="423.85273939929328"/>
  </r>
  <r>
    <n v="2014"/>
    <n v="12"/>
    <s v="2014-12"/>
    <x v="11"/>
    <s v="Гру"/>
    <x v="0"/>
    <x v="3"/>
    <s v="Кравченко"/>
    <s v="Ілля"/>
    <x v="0"/>
    <n v="283"/>
    <n v="3128.19"/>
    <n v="4893.4341699999986"/>
    <n v="5200"/>
    <n v="4938.1000000000004"/>
    <n v="33.849495432172496"/>
    <n v="0"/>
    <n v="8.462373858043124"/>
    <n v="42.311869290215618"/>
  </r>
  <r>
    <n v="2015"/>
    <n v="1"/>
    <s v="2015-01"/>
    <x v="12"/>
    <s v="Січ"/>
    <x v="0"/>
    <x v="3"/>
    <s v="Кравченко"/>
    <s v="Ілля"/>
    <x v="0"/>
    <n v="372"/>
    <n v="4061.7399999999989"/>
    <n v="6471.4242399999985"/>
    <n v="6300"/>
    <n v="4339.41"/>
    <n v="54.145107296192215"/>
    <n v="16.243532188857667"/>
    <n v="36.917118611040152"/>
    <n v="107.30575809609003"/>
  </r>
  <r>
    <n v="2016"/>
    <n v="3"/>
    <s v="2016-03"/>
    <x v="26"/>
    <s v="Бер"/>
    <x v="2"/>
    <x v="5"/>
    <s v="Білоусов"/>
    <s v="Михайло"/>
    <x v="4"/>
    <n v="3879"/>
    <n v="40634.130000000005"/>
    <n v="65649.116700000013"/>
    <n v="63600"/>
    <n v="0"/>
    <n v="431.84305939100915"/>
    <n v="0"/>
    <n v="0"/>
    <n v="431.84305939100915"/>
  </r>
  <r>
    <n v="2015"/>
    <n v="2"/>
    <s v="2015-02"/>
    <x v="13"/>
    <s v="Лют"/>
    <x v="0"/>
    <x v="3"/>
    <s v="Кравченко"/>
    <s v="Ілля"/>
    <x v="0"/>
    <n v="244"/>
    <n v="2889.01"/>
    <n v="4996.4150499999996"/>
    <n v="4700"/>
    <n v="4791.03"/>
    <n v="53.892522381408675"/>
    <n v="26.946261190704337"/>
    <n v="18.372450811843866"/>
    <n v="99.211234383956878"/>
  </r>
  <r>
    <n v="2015"/>
    <n v="3"/>
    <s v="2015-03"/>
    <x v="14"/>
    <s v="Бер"/>
    <x v="0"/>
    <x v="3"/>
    <s v="Кравченко"/>
    <s v="Ілля"/>
    <x v="0"/>
    <n v="806"/>
    <n v="8885.0500000000011"/>
    <n v="13418.269160000003"/>
    <n v="12800"/>
    <n v="12750.86"/>
    <n v="62.06254104436379"/>
    <n v="0"/>
    <n v="21.157684446942202"/>
    <n v="83.220225491305996"/>
  </r>
  <r>
    <n v="2016"/>
    <n v="3"/>
    <s v="2016-03"/>
    <x v="26"/>
    <s v="Бер"/>
    <x v="2"/>
    <x v="5"/>
    <s v="Білоусов"/>
    <s v="Михайло"/>
    <x v="1"/>
    <n v="6735"/>
    <n v="68718.300000000017"/>
    <n v="112275.22409000031"/>
    <n v="103100"/>
    <n v="34131.040000000001"/>
    <n v="738.55184505227112"/>
    <n v="0"/>
    <n v="0"/>
    <n v="738.55184505227112"/>
  </r>
  <r>
    <n v="2015"/>
    <n v="4"/>
    <s v="2015-04"/>
    <x v="15"/>
    <s v="Кві"/>
    <x v="0"/>
    <x v="3"/>
    <s v="Кравченко"/>
    <s v="Ілля"/>
    <x v="0"/>
    <n v="213"/>
    <n v="2388.7199999999993"/>
    <n v="3725.04007"/>
    <n v="3700"/>
    <n v="2648.24"/>
    <n v="36.101733920469499"/>
    <n v="18.05086696023475"/>
    <n v="12.307409291069149"/>
    <n v="66.460010171773405"/>
  </r>
  <r>
    <n v="2015"/>
    <n v="5"/>
    <s v="2015-05"/>
    <x v="16"/>
    <s v="Тра"/>
    <x v="0"/>
    <x v="3"/>
    <s v="Кравченко"/>
    <s v="Ілля"/>
    <x v="0"/>
    <n v="540"/>
    <n v="5584.11"/>
    <n v="8054.2512400000014"/>
    <n v="7500"/>
    <n v="6840.21"/>
    <n v="42.312745581525931"/>
    <n v="0"/>
    <n v="14.424799630065657"/>
    <n v="56.737545211591588"/>
  </r>
  <r>
    <n v="2016"/>
    <n v="3"/>
    <s v="2016-03"/>
    <x v="26"/>
    <s v="Бер"/>
    <x v="2"/>
    <x v="5"/>
    <s v="Білоусов"/>
    <s v="Михайло"/>
    <x v="5"/>
    <n v="32845"/>
    <n v="353537.32"/>
    <n v="540947.90132000088"/>
    <n v="583300"/>
    <n v="273690.87"/>
    <n v="3558.3814134878503"/>
    <n v="0"/>
    <n v="0"/>
    <n v="3558.3814134878503"/>
  </r>
  <r>
    <n v="2015"/>
    <n v="6"/>
    <s v="2015-06"/>
    <x v="17"/>
    <s v="Чер"/>
    <x v="0"/>
    <x v="3"/>
    <s v="Кравченко"/>
    <s v="Ілля"/>
    <x v="0"/>
    <n v="154"/>
    <n v="1737.93"/>
    <n v="2776.7164699999998"/>
    <n v="2500"/>
    <n v="2303.92"/>
    <n v="33.292639959457929"/>
    <n v="0"/>
    <n v="11.349763622542476"/>
    <n v="44.642403582000405"/>
  </r>
  <r>
    <n v="2015"/>
    <n v="7"/>
    <s v="2015-07"/>
    <x v="18"/>
    <s v="Лип"/>
    <x v="0"/>
    <x v="3"/>
    <s v="Кравченко"/>
    <s v="Ілля"/>
    <x v="0"/>
    <n v="404"/>
    <n v="4637.8499999999995"/>
    <n v="6892.6416399999998"/>
    <n v="6300"/>
    <n v="5305.46"/>
    <n v="29.25864485815924"/>
    <n v="8.7775934574477716"/>
    <n v="9.9745380198270119"/>
    <n v="48.010776335434016"/>
  </r>
  <r>
    <n v="2015"/>
    <n v="8"/>
    <s v="2015-08"/>
    <x v="19"/>
    <s v="Сер"/>
    <x v="0"/>
    <x v="3"/>
    <s v="Кравченко"/>
    <s v="Ілля"/>
    <x v="0"/>
    <n v="541"/>
    <n v="6856.87"/>
    <n v="10692.42491"/>
    <n v="11300"/>
    <n v="8044.21"/>
    <n v="117.03389878387867"/>
    <n v="58.516949391939335"/>
    <n v="39.897920039958635"/>
    <n v="215.44876821577662"/>
  </r>
  <r>
    <n v="2016"/>
    <n v="4"/>
    <s v="2016-04"/>
    <x v="27"/>
    <s v="Кві"/>
    <x v="2"/>
    <x v="5"/>
    <s v="Білоусов"/>
    <s v="Михайло"/>
    <x v="2"/>
    <n v="2347"/>
    <n v="23049.62"/>
    <n v="35937.882249999995"/>
    <n v="37900"/>
    <n v="1617.2"/>
    <n v="164.39439147544354"/>
    <n v="147.95495232789918"/>
    <n v="65.757756590177408"/>
    <n v="378.10710039352011"/>
  </r>
  <r>
    <n v="2015"/>
    <n v="9"/>
    <s v="2015-09"/>
    <x v="20"/>
    <s v="Вер"/>
    <x v="0"/>
    <x v="3"/>
    <s v="Кравченко"/>
    <s v="Ілля"/>
    <x v="0"/>
    <n v="397"/>
    <n v="4180.4500000000007"/>
    <n v="6405.8333099999982"/>
    <n v="6200"/>
    <n v="4279.18"/>
    <n v="63.804108960162807"/>
    <n v="0"/>
    <n v="21.751400781873684"/>
    <n v="85.555509742036492"/>
  </r>
  <r>
    <n v="2015"/>
    <n v="10"/>
    <s v="2015-10"/>
    <x v="21"/>
    <s v="Жов"/>
    <x v="0"/>
    <x v="3"/>
    <s v="Кравченко"/>
    <s v="Ілля"/>
    <x v="0"/>
    <n v="554"/>
    <n v="6000.1799999999994"/>
    <n v="8753.7001"/>
    <n v="8500"/>
    <n v="5932.15"/>
    <n v="51.298225007743298"/>
    <n v="0"/>
    <n v="17.488031252639765"/>
    <n v="68.786256260383055"/>
  </r>
  <r>
    <n v="2016"/>
    <n v="4"/>
    <s v="2016-04"/>
    <x v="27"/>
    <s v="Кві"/>
    <x v="2"/>
    <x v="5"/>
    <s v="Білоусов"/>
    <s v="Михайло"/>
    <x v="3"/>
    <n v="-74"/>
    <n v="-715.63"/>
    <n v="-1163.8418300000001"/>
    <n v="0"/>
    <n v="0"/>
    <n v="-5.3238826953003509"/>
    <n v="-4.791494425770316"/>
    <n v="-2.1295530781201406"/>
    <n v="-12.244930199190808"/>
  </r>
  <r>
    <n v="2015"/>
    <n v="11"/>
    <s v="2015-11"/>
    <x v="22"/>
    <s v="Лис"/>
    <x v="0"/>
    <x v="3"/>
    <s v="Кравченко"/>
    <s v="Ілля"/>
    <x v="0"/>
    <n v="222"/>
    <n v="2498.89"/>
    <n v="3808.3582700000002"/>
    <n v="3500"/>
    <n v="2715.08"/>
    <n v="47.875862274589167"/>
    <n v="14.362758682376752"/>
    <n v="16.321316684519033"/>
    <n v="78.55993764148495"/>
  </r>
  <r>
    <n v="2015"/>
    <n v="12"/>
    <s v="2015-12"/>
    <x v="23"/>
    <s v="Гру"/>
    <x v="0"/>
    <x v="3"/>
    <s v="Кравченко"/>
    <s v="Ілля"/>
    <x v="0"/>
    <n v="391"/>
    <n v="4324.3899999999994"/>
    <n v="6560.8417300000001"/>
    <n v="6600"/>
    <n v="3889.15"/>
    <n v="65.63566951490111"/>
    <n v="0"/>
    <n v="22.375796425534471"/>
    <n v="88.011465940435585"/>
  </r>
  <r>
    <n v="2016"/>
    <n v="4"/>
    <s v="2016-04"/>
    <x v="27"/>
    <s v="Кві"/>
    <x v="2"/>
    <x v="5"/>
    <s v="Білоусов"/>
    <s v="Михайло"/>
    <x v="4"/>
    <n v="2732"/>
    <n v="28819.75"/>
    <n v="47815.268979999906"/>
    <n v="47000"/>
    <n v="0"/>
    <n v="218.72635656492358"/>
    <n v="196.8537209084312"/>
    <n v="87.490542625969425"/>
    <n v="503.07062009932417"/>
  </r>
  <r>
    <n v="2016"/>
    <n v="1"/>
    <s v="2016-01"/>
    <x v="24"/>
    <s v="Січ"/>
    <x v="0"/>
    <x v="3"/>
    <s v="Кравченко"/>
    <s v="Ілля"/>
    <x v="0"/>
    <n v="325"/>
    <n v="3578.9100000000003"/>
    <n v="5555.6998699999995"/>
    <n v="5700"/>
    <n v="2557.59"/>
    <n v="71.498435172893977"/>
    <n v="0"/>
    <n v="0"/>
    <n v="71.498435172893977"/>
  </r>
  <r>
    <n v="2016"/>
    <n v="2"/>
    <s v="2016-02"/>
    <x v="25"/>
    <s v="Лют"/>
    <x v="0"/>
    <x v="3"/>
    <s v="Кравченко"/>
    <s v="Ілля"/>
    <x v="0"/>
    <n v="211"/>
    <n v="2604.7800000000002"/>
    <n v="4041.1999100000007"/>
    <n v="3700"/>
    <n v="2052.39"/>
    <n v="45.869947074819059"/>
    <n v="22.93497353740953"/>
    <n v="0"/>
    <n v="68.804920612228585"/>
  </r>
  <r>
    <n v="2016"/>
    <n v="4"/>
    <s v="2016-04"/>
    <x v="27"/>
    <s v="Кві"/>
    <x v="2"/>
    <x v="5"/>
    <s v="Білоусов"/>
    <s v="Михайло"/>
    <x v="1"/>
    <n v="6475"/>
    <n v="68990.609999999986"/>
    <n v="115206.92092000002"/>
    <n v="124700"/>
    <n v="24852.15"/>
    <n v="527.00299718976771"/>
    <n v="474.30269747079092"/>
    <n v="210.80119887590706"/>
    <n v="1212.1068935364656"/>
  </r>
  <r>
    <n v="2016"/>
    <n v="3"/>
    <s v="2016-03"/>
    <x v="26"/>
    <s v="Бер"/>
    <x v="0"/>
    <x v="3"/>
    <s v="Кравченко"/>
    <s v="Ілля"/>
    <x v="0"/>
    <n v="-272"/>
    <n v="-3736.61"/>
    <n v="-5642.7666799999997"/>
    <n v="0"/>
    <n v="0"/>
    <n v="-24.733715544714869"/>
    <n v="0"/>
    <n v="0"/>
    <n v="-24.733715544714869"/>
  </r>
  <r>
    <n v="2016"/>
    <n v="4"/>
    <s v="2016-04"/>
    <x v="27"/>
    <s v="Кві"/>
    <x v="0"/>
    <x v="3"/>
    <s v="Кравченко"/>
    <s v="Ілля"/>
    <x v="0"/>
    <n v="261"/>
    <n v="3227.25"/>
    <n v="4778.1998800000001"/>
    <n v="4300"/>
    <n v="1807.84"/>
    <n v="42.024801688727855"/>
    <n v="21.012400844363928"/>
    <n v="17.510334036969937"/>
    <n v="80.547536570061723"/>
  </r>
  <r>
    <n v="2016"/>
    <n v="4"/>
    <s v="2016-04"/>
    <x v="27"/>
    <s v="Кві"/>
    <x v="2"/>
    <x v="5"/>
    <s v="Білоусов"/>
    <s v="Михайло"/>
    <x v="5"/>
    <n v="53167"/>
    <n v="593618.15000000014"/>
    <n v="895242.34379000019"/>
    <n v="808900"/>
    <n v="322683.43"/>
    <n v="4095.200137465165"/>
    <n v="3685.6801237186487"/>
    <n v="1638.0800549860662"/>
    <n v="9418.9603161698797"/>
  </r>
  <r>
    <n v="2016"/>
    <n v="5"/>
    <s v="2016-05"/>
    <x v="28"/>
    <s v="Тра"/>
    <x v="0"/>
    <x v="3"/>
    <s v="Кравченко"/>
    <s v="Ілля"/>
    <x v="0"/>
    <n v="167"/>
    <n v="2104.2799999999997"/>
    <n v="3213.5750699999999"/>
    <n v="3000"/>
    <n v="1471.33"/>
    <n v="30.810214068624642"/>
    <n v="15.405107034312321"/>
    <n v="12.837589195260268"/>
    <n v="59.052910298197233"/>
  </r>
  <r>
    <n v="2016"/>
    <n v="6"/>
    <s v="2016-06"/>
    <x v="29"/>
    <s v="Чер"/>
    <x v="0"/>
    <x v="3"/>
    <s v="Кравченко"/>
    <s v="Ілля"/>
    <x v="0"/>
    <n v="189"/>
    <n v="2247.7600000000002"/>
    <n v="3408.8665199999996"/>
    <n v="3200"/>
    <n v="1292.19"/>
    <n v="15.723649118036661"/>
    <n v="0"/>
    <n v="6.5515204658486086"/>
    <n v="22.275169583885269"/>
  </r>
  <r>
    <n v="2016"/>
    <n v="5"/>
    <s v="2016-05"/>
    <x v="28"/>
    <s v="Тра"/>
    <x v="2"/>
    <x v="5"/>
    <s v="Білоусов"/>
    <s v="Михайло"/>
    <x v="0"/>
    <n v="8"/>
    <n v="75.509999999999991"/>
    <n v="117.80000000000001"/>
    <n v="100"/>
    <n v="31.81"/>
    <n v="0.64467613864655349"/>
    <n v="0.32233806932327674"/>
    <n v="0.25787045545862142"/>
    <n v="1.2248846634284516"/>
  </r>
  <r>
    <n v="2016"/>
    <n v="7"/>
    <s v="2016-07"/>
    <x v="30"/>
    <s v="Лип"/>
    <x v="0"/>
    <x v="3"/>
    <s v="Кравченко"/>
    <s v="Ілля"/>
    <x v="0"/>
    <n v="210"/>
    <n v="2451.04"/>
    <n v="3973.9331499999998"/>
    <n v="4000"/>
    <n v="1219.29"/>
    <n v="31.283614338705704"/>
    <n v="9.3850843016117107"/>
    <n v="25.026891470964561"/>
    <n v="65.695590111281973"/>
  </r>
  <r>
    <n v="2016"/>
    <n v="8"/>
    <s v="2016-08"/>
    <x v="31"/>
    <s v="Сер"/>
    <x v="0"/>
    <x v="3"/>
    <s v="Кравченко"/>
    <s v="Ілля"/>
    <x v="0"/>
    <n v="130"/>
    <n v="1588.16"/>
    <n v="2550.8165599999998"/>
    <n v="2300"/>
    <n v="464.98"/>
    <n v="15.21087740949034"/>
    <n v="0"/>
    <n v="12.168701927592272"/>
    <n v="27.37957933708261"/>
  </r>
  <r>
    <n v="2016"/>
    <n v="5"/>
    <s v="2016-05"/>
    <x v="28"/>
    <s v="Тра"/>
    <x v="2"/>
    <x v="5"/>
    <s v="Білоусов"/>
    <s v="Михайло"/>
    <x v="2"/>
    <n v="5680"/>
    <n v="62243.41"/>
    <n v="94631.451990000016"/>
    <n v="95500"/>
    <n v="5110.1000000000004"/>
    <n v="517.8831839000843"/>
    <n v="258.94159195004215"/>
    <n v="207.15327356003368"/>
    <n v="983.97804941016011"/>
  </r>
  <r>
    <n v="2016"/>
    <n v="9"/>
    <s v="2016-09"/>
    <x v="32"/>
    <s v="Вер"/>
    <x v="0"/>
    <x v="3"/>
    <s v="Кравченко"/>
    <s v="Ілля"/>
    <x v="0"/>
    <n v="165"/>
    <n v="2151.58"/>
    <n v="3546.1498900000006"/>
    <n v="3500"/>
    <n v="759.01"/>
    <n v="15.472813052399522"/>
    <n v="4.6418439157198561"/>
    <n v="12.378250441919617"/>
    <n v="32.492907410038995"/>
  </r>
  <r>
    <n v="2016"/>
    <n v="10"/>
    <s v="2016-10"/>
    <x v="33"/>
    <s v="Жов"/>
    <x v="0"/>
    <x v="3"/>
    <s v="Кравченко"/>
    <s v="Ілля"/>
    <x v="0"/>
    <n v="99"/>
    <n v="1310.6699999999998"/>
    <n v="2153.2249200000001"/>
    <n v="2100"/>
    <n v="568.26"/>
    <n v="17.522592746407955"/>
    <n v="0"/>
    <n v="14.018074197126364"/>
    <n v="31.540666943534319"/>
  </r>
  <r>
    <n v="2016"/>
    <n v="5"/>
    <s v="2016-05"/>
    <x v="28"/>
    <s v="Тра"/>
    <x v="2"/>
    <x v="5"/>
    <s v="Білоусов"/>
    <s v="Михайло"/>
    <x v="4"/>
    <n v="5118"/>
    <n v="58461.14"/>
    <n v="94089.994009999806"/>
    <n v="102900"/>
    <n v="0"/>
    <n v="514.91998322278459"/>
    <n v="257.4599916113923"/>
    <n v="205.96799328911385"/>
    <n v="978.34796812329068"/>
  </r>
  <r>
    <n v="2016"/>
    <n v="11"/>
    <s v="2016-11"/>
    <x v="34"/>
    <s v="Лис"/>
    <x v="0"/>
    <x v="3"/>
    <s v="Кравченко"/>
    <s v="Ілля"/>
    <x v="0"/>
    <n v="80"/>
    <n v="1079.28"/>
    <n v="1819.84996"/>
    <n v="1700"/>
    <n v="470.23"/>
    <n v="14.051666045198473"/>
    <n v="7.0258330225992367"/>
    <n v="11.241332836158778"/>
    <n v="32.318831903956486"/>
  </r>
  <r>
    <n v="2016"/>
    <n v="5"/>
    <s v="2016-05"/>
    <x v="28"/>
    <s v="Тра"/>
    <x v="2"/>
    <x v="5"/>
    <s v="Білоусов"/>
    <s v="Михайло"/>
    <x v="1"/>
    <n v="8853"/>
    <n v="98897.809999999983"/>
    <n v="160812.45667999968"/>
    <n v="166500"/>
    <n v="42799.35"/>
    <n v="880.06751798580956"/>
    <n v="440.03375899290478"/>
    <n v="352.0270071943238"/>
    <n v="1672.1282841730381"/>
  </r>
  <r>
    <n v="2016"/>
    <n v="5"/>
    <s v="2016-05"/>
    <x v="28"/>
    <s v="Тра"/>
    <x v="2"/>
    <x v="5"/>
    <s v="Білоусов"/>
    <s v="Михайло"/>
    <x v="5"/>
    <n v="30213"/>
    <n v="358761.01999999996"/>
    <n v="563985.33875999984"/>
    <n v="527700"/>
    <n v="244532.07"/>
    <n v="3086.484638752675"/>
    <n v="1543.2423193763375"/>
    <n v="1234.59385550107"/>
    <n v="5864.3208136300827"/>
  </r>
  <r>
    <n v="2016"/>
    <n v="6"/>
    <s v="2016-06"/>
    <x v="29"/>
    <s v="Чер"/>
    <x v="2"/>
    <x v="5"/>
    <s v="Білоусов"/>
    <s v="Михайло"/>
    <x v="0"/>
    <n v="17"/>
    <n v="166.04000000000002"/>
    <n v="296.07084999999995"/>
    <n v="200"/>
    <n v="66.62"/>
    <n v="2.2749883475342267"/>
    <n v="0.68249650426026809"/>
    <n v="1.8199906780273818"/>
    <n v="4.777475529821877"/>
  </r>
  <r>
    <n v="2016"/>
    <n v="6"/>
    <s v="2016-06"/>
    <x v="29"/>
    <s v="Чер"/>
    <x v="2"/>
    <x v="5"/>
    <s v="Білоусов"/>
    <s v="Михайло"/>
    <x v="2"/>
    <n v="6075"/>
    <n v="64526.58"/>
    <n v="120826.11320000001"/>
    <n v="110600"/>
    <n v="5437.18"/>
    <n v="928.41966579233144"/>
    <n v="278.52589973769943"/>
    <n v="742.73573263386515"/>
    <n v="1949.6812981638959"/>
  </r>
  <r>
    <n v="2014"/>
    <n v="6"/>
    <s v="2014-06"/>
    <x v="5"/>
    <s v="Чер"/>
    <x v="3"/>
    <x v="8"/>
    <s v="Гудошин"/>
    <s v="Остап"/>
    <x v="0"/>
    <n v="420"/>
    <n v="5243.7099999999991"/>
    <n v="7904.3899999999985"/>
    <n v="7500"/>
    <n v="5461.23"/>
    <n v="41.984247265006026"/>
    <n v="20.992123632503013"/>
    <n v="27.989498176670686"/>
    <n v="90.965869074179722"/>
  </r>
  <r>
    <n v="2016"/>
    <n v="6"/>
    <s v="2016-06"/>
    <x v="29"/>
    <s v="Чер"/>
    <x v="2"/>
    <x v="5"/>
    <s v="Білоусов"/>
    <s v="Михайло"/>
    <x v="4"/>
    <n v="5935"/>
    <n v="66674.929999999993"/>
    <n v="139453.08573999969"/>
    <n v="125600"/>
    <n v="0"/>
    <n v="1071.5480604935974"/>
    <n v="321.46441814807923"/>
    <n v="857.23844839487788"/>
    <n v="2250.2509270365545"/>
  </r>
  <r>
    <n v="2014"/>
    <n v="6"/>
    <s v="2014-06"/>
    <x v="5"/>
    <s v="Чер"/>
    <x v="3"/>
    <x v="8"/>
    <s v="Гудошин"/>
    <s v="Остап"/>
    <x v="1"/>
    <n v="5719"/>
    <n v="59990.07"/>
    <n v="93616.330000000147"/>
    <n v="87000"/>
    <n v="19887.78"/>
    <n v="497.24408167643662"/>
    <n v="248.62204083821831"/>
    <n v="331.49605445095773"/>
    <n v="1077.3621769656127"/>
  </r>
  <r>
    <n v="2014"/>
    <n v="7"/>
    <s v="2014-07"/>
    <x v="6"/>
    <s v="Лип"/>
    <x v="0"/>
    <x v="3"/>
    <s v="Кравченко"/>
    <s v="Ілля"/>
    <x v="2"/>
    <n v="851"/>
    <n v="8928.0600000000013"/>
    <n v="13141.210000000001"/>
    <n v="12700"/>
    <n v="1596.66"/>
    <n v="68.894129276096734"/>
    <n v="20.668238782829018"/>
    <n v="34.447064638048367"/>
    <n v="124.00943269697413"/>
  </r>
  <r>
    <n v="2016"/>
    <n v="6"/>
    <s v="2016-06"/>
    <x v="29"/>
    <s v="Чер"/>
    <x v="2"/>
    <x v="5"/>
    <s v="Білоусов"/>
    <s v="Михайло"/>
    <x v="1"/>
    <n v="11899"/>
    <n v="131576.34"/>
    <n v="280691.46579999931"/>
    <n v="303200"/>
    <n v="63313.21"/>
    <n v="2156.8142015578383"/>
    <n v="647.04426046735148"/>
    <n v="1725.4513612462706"/>
    <n v="4529.3098232714601"/>
  </r>
  <r>
    <n v="2014"/>
    <n v="8"/>
    <s v="2014-08"/>
    <x v="7"/>
    <s v="Сер"/>
    <x v="0"/>
    <x v="3"/>
    <s v="Кравченко"/>
    <s v="Ілля"/>
    <x v="2"/>
    <n v="437"/>
    <n v="4536.43"/>
    <n v="6755.1799999999994"/>
    <n v="6600"/>
    <n v="759.96"/>
    <n v="34.479539404443194"/>
    <n v="17.239769702221597"/>
    <n v="17.239769702221597"/>
    <n v="68.959078808886389"/>
  </r>
  <r>
    <n v="2014"/>
    <n v="6"/>
    <s v="2014-06"/>
    <x v="5"/>
    <s v="Чер"/>
    <x v="3"/>
    <x v="8"/>
    <s v="Гудошин"/>
    <s v="Остап"/>
    <x v="2"/>
    <n v="14449"/>
    <n v="144044.64999999997"/>
    <n v="209022.66000000012"/>
    <n v="194700"/>
    <n v="40247.120000000003"/>
    <n v="1110.2259682820929"/>
    <n v="555.11298414104647"/>
    <n v="740.15064552139529"/>
    <n v="2405.4895979445346"/>
  </r>
  <r>
    <n v="2014"/>
    <n v="9"/>
    <s v="2014-09"/>
    <x v="8"/>
    <s v="Вер"/>
    <x v="0"/>
    <x v="3"/>
    <s v="Кравченко"/>
    <s v="Ілля"/>
    <x v="2"/>
    <n v="262"/>
    <n v="2740.5"/>
    <n v="4112.68"/>
    <n v="3900"/>
    <n v="444.17"/>
    <n v="29.514157588220314"/>
    <n v="0"/>
    <n v="14.757078794110157"/>
    <n v="44.271236382330471"/>
  </r>
  <r>
    <n v="2016"/>
    <n v="6"/>
    <s v="2016-06"/>
    <x v="29"/>
    <s v="Чер"/>
    <x v="2"/>
    <x v="5"/>
    <s v="Білоусов"/>
    <s v="Михайло"/>
    <x v="5"/>
    <n v="4543"/>
    <n v="52272.01"/>
    <n v="109441.76215000002"/>
    <n v="106400"/>
    <n v="40666.629999999997"/>
    <n v="840.94308380869813"/>
    <n v="252.28292514260943"/>
    <n v="672.75446704695844"/>
    <n v="1765.9804759982658"/>
  </r>
  <r>
    <n v="2014"/>
    <n v="10"/>
    <s v="2014-10"/>
    <x v="9"/>
    <s v="Жов"/>
    <x v="0"/>
    <x v="3"/>
    <s v="Кравченко"/>
    <s v="Ілля"/>
    <x v="2"/>
    <n v="556"/>
    <n v="5752.72"/>
    <n v="8529.6883300000009"/>
    <n v="9100"/>
    <n v="959.59"/>
    <n v="52.089268527840211"/>
    <n v="15.626780558352063"/>
    <n v="26.044634263920106"/>
    <n v="93.760683350112373"/>
  </r>
  <r>
    <n v="2014"/>
    <n v="6"/>
    <s v="2014-06"/>
    <x v="5"/>
    <s v="Чер"/>
    <x v="3"/>
    <x v="8"/>
    <s v="Гудошин"/>
    <s v="Остап"/>
    <x v="3"/>
    <n v="21908"/>
    <n v="246780.99000000005"/>
    <n v="363204.12000000023"/>
    <n v="368600"/>
    <n v="261604.76"/>
    <n v="1929.1623492450315"/>
    <n v="964.58117462251573"/>
    <n v="1286.1082328300211"/>
    <n v="4179.8517566975679"/>
  </r>
  <r>
    <n v="2014"/>
    <n v="11"/>
    <s v="2014-11"/>
    <x v="10"/>
    <s v="Лис"/>
    <x v="0"/>
    <x v="3"/>
    <s v="Кравченко"/>
    <s v="Ілля"/>
    <x v="2"/>
    <n v="80"/>
    <n v="840"/>
    <n v="1354.4133999999999"/>
    <n v="1300"/>
    <n v="158.47"/>
    <n v="12.625929676413184"/>
    <n v="0"/>
    <n v="6.3129648382065922"/>
    <n v="18.938894514619776"/>
  </r>
  <r>
    <n v="2016"/>
    <n v="7"/>
    <s v="2016-07"/>
    <x v="30"/>
    <s v="Лип"/>
    <x v="2"/>
    <x v="5"/>
    <s v="Білоусов"/>
    <s v="Михайло"/>
    <x v="0"/>
    <n v="15"/>
    <n v="155.40000000000003"/>
    <n v="317.13450999999998"/>
    <n v="300"/>
    <n v="57.08"/>
    <n v="1.251453218562967"/>
    <n v="0"/>
    <n v="1.0011625748503734"/>
    <n v="2.2526157934133404"/>
  </r>
  <r>
    <n v="2014"/>
    <n v="6"/>
    <s v="2014-06"/>
    <x v="5"/>
    <s v="Чер"/>
    <x v="3"/>
    <x v="8"/>
    <s v="Гудошин"/>
    <s v="Остап"/>
    <x v="4"/>
    <n v="7655"/>
    <n v="79959.019999999975"/>
    <n v="122105.0200000003"/>
    <n v="120500"/>
    <n v="14466.08"/>
    <n v="648.56204615138165"/>
    <n v="324.28102307569083"/>
    <n v="432.37469743425447"/>
    <n v="1405.217766661327"/>
  </r>
  <r>
    <n v="2015"/>
    <n v="1"/>
    <s v="2015-01"/>
    <x v="12"/>
    <s v="Січ"/>
    <x v="0"/>
    <x v="3"/>
    <s v="Кравченко"/>
    <s v="Ілля"/>
    <x v="2"/>
    <n v="55"/>
    <n v="555.5"/>
    <n v="770"/>
    <n v="800"/>
    <n v="62.37"/>
    <n v="6.4424354009076712"/>
    <n v="1.9327306202723014"/>
    <n v="4.3925695915279572"/>
    <n v="12.767735612707929"/>
  </r>
  <r>
    <n v="2016"/>
    <n v="7"/>
    <s v="2016-07"/>
    <x v="30"/>
    <s v="Лип"/>
    <x v="2"/>
    <x v="5"/>
    <s v="Білоусов"/>
    <s v="Михайло"/>
    <x v="2"/>
    <n v="4310"/>
    <n v="44575.86"/>
    <n v="86428.449980000005"/>
    <n v="79700"/>
    <n v="3111.42"/>
    <n v="341.05768527959765"/>
    <n v="0"/>
    <n v="272.84614822367809"/>
    <n v="613.90383350327579"/>
  </r>
  <r>
    <n v="2015"/>
    <n v="2"/>
    <s v="2015-02"/>
    <x v="13"/>
    <s v="Лют"/>
    <x v="0"/>
    <x v="3"/>
    <s v="Кравченко"/>
    <s v="Ілля"/>
    <x v="2"/>
    <n v="3"/>
    <n v="40.22"/>
    <n v="63.35"/>
    <n v="0"/>
    <n v="7.13"/>
    <n v="0.68330818370708413"/>
    <n v="0.34165409185354206"/>
    <n v="0.23294597171832412"/>
    <n v="1.2579082472789505"/>
  </r>
  <r>
    <n v="2014"/>
    <n v="6"/>
    <s v="2014-06"/>
    <x v="5"/>
    <s v="Чер"/>
    <x v="3"/>
    <x v="8"/>
    <s v="Гудошин"/>
    <s v="Остап"/>
    <x v="5"/>
    <n v="3777"/>
    <n v="33351.600000000013"/>
    <n v="51364.17000000002"/>
    <n v="49100"/>
    <n v="41713.1"/>
    <n v="272.82130738005156"/>
    <n v="136.41065369002578"/>
    <n v="181.88087158670106"/>
    <n v="591.11283265677844"/>
  </r>
  <r>
    <n v="2015"/>
    <n v="3"/>
    <s v="2015-03"/>
    <x v="14"/>
    <s v="Бер"/>
    <x v="0"/>
    <x v="3"/>
    <s v="Кравченко"/>
    <s v="Ілля"/>
    <x v="2"/>
    <n v="1080"/>
    <n v="11124"/>
    <n v="13575.599999999999"/>
    <n v="12800"/>
    <n v="1466.16"/>
    <n v="62.790231896187777"/>
    <n v="0"/>
    <n v="21.405760873700377"/>
    <n v="84.19599276988815"/>
  </r>
  <r>
    <n v="2016"/>
    <n v="7"/>
    <s v="2016-07"/>
    <x v="30"/>
    <s v="Лип"/>
    <x v="2"/>
    <x v="5"/>
    <s v="Білоусов"/>
    <s v="Михайло"/>
    <x v="4"/>
    <n v="6094"/>
    <n v="67246.16"/>
    <n v="140498.9335799999"/>
    <n v="148200"/>
    <n v="0"/>
    <n v="554.4267088225605"/>
    <n v="0"/>
    <n v="443.54136705804837"/>
    <n v="997.96807588060892"/>
  </r>
  <r>
    <n v="2015"/>
    <n v="4"/>
    <s v="2015-04"/>
    <x v="15"/>
    <s v="Кві"/>
    <x v="0"/>
    <x v="3"/>
    <s v="Кравченко"/>
    <s v="Ілля"/>
    <x v="2"/>
    <n v="35"/>
    <n v="360.5"/>
    <n v="567.70000000000005"/>
    <n v="600"/>
    <n v="51.09"/>
    <n v="5.5019419822376667"/>
    <n v="2.7509709911188334"/>
    <n v="1.8756620393992047"/>
    <n v="10.128575012755704"/>
  </r>
  <r>
    <n v="2016"/>
    <n v="7"/>
    <s v="2016-07"/>
    <x v="30"/>
    <s v="Лип"/>
    <x v="2"/>
    <x v="5"/>
    <s v="Білоусов"/>
    <s v="Михайло"/>
    <x v="1"/>
    <n v="11948"/>
    <n v="131435.81000000003"/>
    <n v="279159.68299999938"/>
    <n v="275100"/>
    <n v="48324.66"/>
    <n v="1101.59970853808"/>
    <n v="0"/>
    <n v="881.27976683046404"/>
    <n v="1982.879475368544"/>
  </r>
  <r>
    <n v="2015"/>
    <n v="5"/>
    <s v="2015-05"/>
    <x v="16"/>
    <s v="Тра"/>
    <x v="0"/>
    <x v="3"/>
    <s v="Кравченко"/>
    <s v="Ілля"/>
    <x v="2"/>
    <n v="1026"/>
    <n v="9678.51"/>
    <n v="11181.80809"/>
    <n v="10200"/>
    <n v="1157.31"/>
    <n v="58.743263247598705"/>
    <n v="0"/>
    <n v="20.026112470772286"/>
    <n v="78.769375718370995"/>
  </r>
  <r>
    <n v="2016"/>
    <n v="7"/>
    <s v="2016-07"/>
    <x v="30"/>
    <s v="Лип"/>
    <x v="2"/>
    <x v="5"/>
    <s v="Білоусов"/>
    <s v="Михайло"/>
    <x v="5"/>
    <n v="32838"/>
    <n v="386509.66000000009"/>
    <n v="760660.78104800126"/>
    <n v="798300"/>
    <n v="220035.73"/>
    <n v="3001.6644441411991"/>
    <n v="0"/>
    <n v="2401.3315553129592"/>
    <n v="5402.9959994541587"/>
  </r>
  <r>
    <n v="2015"/>
    <n v="6"/>
    <s v="2015-06"/>
    <x v="17"/>
    <s v="Чер"/>
    <x v="0"/>
    <x v="3"/>
    <s v="Кравченко"/>
    <s v="Ілля"/>
    <x v="2"/>
    <n v="4"/>
    <n v="56.6"/>
    <n v="90.441670000000002"/>
    <n v="0"/>
    <n v="8.9499999999999993"/>
    <n v="1.0843894179235762"/>
    <n v="0"/>
    <n v="0.36967821065576467"/>
    <n v="1.4540676285793408"/>
  </r>
  <r>
    <n v="2016"/>
    <n v="8"/>
    <s v="2016-08"/>
    <x v="31"/>
    <s v="Сер"/>
    <x v="2"/>
    <x v="5"/>
    <s v="Білоусов"/>
    <s v="Михайло"/>
    <x v="0"/>
    <n v="58"/>
    <n v="593.96"/>
    <n v="1206.4195900000002"/>
    <n v="1300"/>
    <n v="135.72"/>
    <n v="3.9997776347266432"/>
    <n v="2.999833226044982"/>
    <n v="3.1998221077813138"/>
    <n v="10.199432968552939"/>
  </r>
  <r>
    <n v="2015"/>
    <n v="7"/>
    <s v="2015-07"/>
    <x v="18"/>
    <s v="Лип"/>
    <x v="0"/>
    <x v="3"/>
    <s v="Кравченко"/>
    <s v="Ілля"/>
    <x v="2"/>
    <n v="695"/>
    <n v="6768.41"/>
    <n v="8249.2832899999994"/>
    <n v="8000"/>
    <n v="742.44"/>
    <n v="35.017466846928286"/>
    <n v="10.505240054078486"/>
    <n v="11.937772788725551"/>
    <n v="57.460479689732324"/>
  </r>
  <r>
    <n v="2016"/>
    <n v="8"/>
    <s v="2016-08"/>
    <x v="31"/>
    <s v="Сер"/>
    <x v="2"/>
    <x v="5"/>
    <s v="Білоусов"/>
    <s v="Михайло"/>
    <x v="2"/>
    <n v="3612"/>
    <n v="40277.549999999996"/>
    <n v="81176.686709999893"/>
    <n v="88000"/>
    <n v="1826.48"/>
    <n v="269.13413762111492"/>
    <n v="201.8506032158362"/>
    <n v="215.30731009689191"/>
    <n v="686.29205093384303"/>
  </r>
  <r>
    <n v="2016"/>
    <n v="8"/>
    <s v="2016-08"/>
    <x v="31"/>
    <s v="Сер"/>
    <x v="2"/>
    <x v="5"/>
    <s v="Білоусов"/>
    <s v="Михайло"/>
    <x v="3"/>
    <n v="5"/>
    <n v="56.8"/>
    <n v="123.94689"/>
    <n v="100"/>
    <n v="19.52"/>
    <n v="0.41093497040770305"/>
    <n v="0.3082012278057773"/>
    <n v="0.32874797632616248"/>
    <n v="1.0478841745396428"/>
  </r>
  <r>
    <n v="2015"/>
    <n v="9"/>
    <s v="2015-09"/>
    <x v="20"/>
    <s v="Вер"/>
    <x v="0"/>
    <x v="3"/>
    <s v="Кравченко"/>
    <s v="Ілля"/>
    <x v="2"/>
    <n v="17"/>
    <n v="270.48"/>
    <n v="392.33335"/>
    <n v="300"/>
    <n v="31.78"/>
    <n v="3.9077632215356064"/>
    <n v="0"/>
    <n v="1.3321920073416842"/>
    <n v="5.2399552288772906"/>
  </r>
  <r>
    <n v="2015"/>
    <n v="10"/>
    <s v="2015-10"/>
    <x v="21"/>
    <s v="Жов"/>
    <x v="0"/>
    <x v="3"/>
    <s v="Кравченко"/>
    <s v="Ілля"/>
    <x v="2"/>
    <n v="263"/>
    <n v="2708.9000000000005"/>
    <n v="3341.9249199999995"/>
    <n v="3400"/>
    <n v="285.73"/>
    <n v="19.584268885924537"/>
    <n v="0"/>
    <n v="6.6764553020197281"/>
    <n v="26.260724187944266"/>
  </r>
  <r>
    <n v="2016"/>
    <n v="8"/>
    <s v="2016-08"/>
    <x v="31"/>
    <s v="Сер"/>
    <x v="2"/>
    <x v="5"/>
    <s v="Білоусов"/>
    <s v="Михайло"/>
    <x v="4"/>
    <n v="6095"/>
    <n v="68460.719999999987"/>
    <n v="145471.62494999962"/>
    <n v="149900"/>
    <n v="0"/>
    <n v="482.29832869536767"/>
    <n v="361.72374652152575"/>
    <n v="385.83866295629417"/>
    <n v="1229.8607381731877"/>
  </r>
  <r>
    <n v="2015"/>
    <n v="11"/>
    <s v="2015-11"/>
    <x v="22"/>
    <s v="Лис"/>
    <x v="0"/>
    <x v="3"/>
    <s v="Кравченко"/>
    <s v="Ілля"/>
    <x v="2"/>
    <n v="90"/>
    <n v="723.91"/>
    <n v="949.40836999999999"/>
    <n v="1000"/>
    <n v="85.45"/>
    <n v="11.935259537559787"/>
    <n v="3.580577861267936"/>
    <n v="4.0688384787135634"/>
    <n v="19.584675877541287"/>
  </r>
  <r>
    <n v="2016"/>
    <n v="8"/>
    <s v="2016-08"/>
    <x v="31"/>
    <s v="Сер"/>
    <x v="2"/>
    <x v="5"/>
    <s v="Білоусов"/>
    <s v="Михайло"/>
    <x v="1"/>
    <n v="12045"/>
    <n v="133703.45000000001"/>
    <n v="284711.48865999933"/>
    <n v="275500"/>
    <n v="32953.65"/>
    <n v="943.93580320756666"/>
    <n v="707.95185240567503"/>
    <n v="755.14864256605335"/>
    <n v="2407.036298179295"/>
  </r>
  <r>
    <n v="2016"/>
    <n v="1"/>
    <s v="2016-01"/>
    <x v="24"/>
    <s v="Січ"/>
    <x v="0"/>
    <x v="3"/>
    <s v="Кравченко"/>
    <s v="Ілля"/>
    <x v="2"/>
    <n v="95"/>
    <n v="836.36"/>
    <n v="992.69173000000001"/>
    <n v="900"/>
    <n v="53.61"/>
    <n v="12.775331095067413"/>
    <n v="0"/>
    <n v="0"/>
    <n v="12.775331095067413"/>
  </r>
  <r>
    <n v="2016"/>
    <n v="8"/>
    <s v="2016-08"/>
    <x v="31"/>
    <s v="Сер"/>
    <x v="2"/>
    <x v="5"/>
    <s v="Білоусов"/>
    <s v="Михайло"/>
    <x v="5"/>
    <n v="44656"/>
    <n v="513974.65999999992"/>
    <n v="995418.15842999937"/>
    <n v="909200"/>
    <n v="179261.32"/>
    <n v="3300.2210178708165"/>
    <n v="2475.1657634031126"/>
    <n v="2640.176814296653"/>
    <n v="8415.563595570582"/>
  </r>
  <r>
    <n v="2016"/>
    <n v="3"/>
    <s v="2016-03"/>
    <x v="26"/>
    <s v="Бер"/>
    <x v="0"/>
    <x v="3"/>
    <s v="Кравченко"/>
    <s v="Ілля"/>
    <x v="2"/>
    <n v="969"/>
    <n v="9980.7000000000007"/>
    <n v="13372.2"/>
    <n v="13500"/>
    <n v="842.45"/>
    <n v="58.6138342702194"/>
    <n v="0"/>
    <n v="0"/>
    <n v="58.6138342702194"/>
  </r>
  <r>
    <n v="2016"/>
    <n v="4"/>
    <s v="2016-04"/>
    <x v="27"/>
    <s v="Кві"/>
    <x v="0"/>
    <x v="3"/>
    <s v="Кравченко"/>
    <s v="Ілля"/>
    <x v="2"/>
    <n v="51"/>
    <n v="482.97"/>
    <n v="672"/>
    <n v="700"/>
    <n v="30.24"/>
    <n v="5.9103150651004404"/>
    <n v="2.9551575325502202"/>
    <n v="2.4626312771251833"/>
    <n v="11.328103874775843"/>
  </r>
  <r>
    <n v="2016"/>
    <n v="9"/>
    <s v="2016-09"/>
    <x v="32"/>
    <s v="Вер"/>
    <x v="2"/>
    <x v="5"/>
    <s v="Білоусов"/>
    <s v="Михайло"/>
    <x v="0"/>
    <n v="11"/>
    <n v="127.07"/>
    <n v="262.03074000000004"/>
    <n v="200"/>
    <n v="31.84"/>
    <n v="1.1687720602626701"/>
    <n v="0.350631618078801"/>
    <n v="0.93501764821013611"/>
    <n v="2.4544213265516071"/>
  </r>
  <r>
    <n v="2016"/>
    <n v="5"/>
    <s v="2016-05"/>
    <x v="28"/>
    <s v="Тра"/>
    <x v="0"/>
    <x v="3"/>
    <s v="Кравченко"/>
    <s v="Ілля"/>
    <x v="2"/>
    <n v="423"/>
    <n v="4066.09"/>
    <n v="6146.4418299999998"/>
    <n v="5500"/>
    <n v="331.91"/>
    <n v="58.929131704599946"/>
    <n v="29.464565852299973"/>
    <n v="24.553804876916647"/>
    <n v="112.94750243381657"/>
  </r>
  <r>
    <n v="2016"/>
    <n v="6"/>
    <s v="2016-06"/>
    <x v="29"/>
    <s v="Чер"/>
    <x v="0"/>
    <x v="3"/>
    <s v="Кравченко"/>
    <s v="Ілля"/>
    <x v="2"/>
    <n v="797"/>
    <n v="8717.59"/>
    <n v="11647.183370000001"/>
    <n v="12100"/>
    <n v="524.12"/>
    <n v="53.723495316945353"/>
    <n v="0"/>
    <n v="22.384789715393897"/>
    <n v="76.108285032339253"/>
  </r>
  <r>
    <n v="2016"/>
    <n v="9"/>
    <s v="2016-09"/>
    <x v="32"/>
    <s v="Вер"/>
    <x v="2"/>
    <x v="5"/>
    <s v="Білоусов"/>
    <s v="Михайло"/>
    <x v="2"/>
    <n v="2884"/>
    <n v="34925.049999999996"/>
    <n v="72110.16846999999"/>
    <n v="68900"/>
    <n v="1752.28"/>
    <n v="321.64298802716854"/>
    <n v="96.492896408150557"/>
    <n v="257.3143904217348"/>
    <n v="675.45027485705396"/>
  </r>
  <r>
    <n v="2016"/>
    <n v="7"/>
    <s v="2016-07"/>
    <x v="30"/>
    <s v="Лип"/>
    <x v="0"/>
    <x v="3"/>
    <s v="Кравченко"/>
    <s v="Ілля"/>
    <x v="2"/>
    <n v="18"/>
    <n v="152.46"/>
    <n v="255.6"/>
    <n v="200"/>
    <n v="9.1999999999999993"/>
    <n v="2.0121354645769967"/>
    <n v="0.60364063937309898"/>
    <n v="1.6097083716615972"/>
    <n v="4.2254844756116929"/>
  </r>
  <r>
    <n v="2016"/>
    <n v="8"/>
    <s v="2016-08"/>
    <x v="31"/>
    <s v="Сер"/>
    <x v="0"/>
    <x v="3"/>
    <s v="Кравченко"/>
    <s v="Ілля"/>
    <x v="2"/>
    <n v="416"/>
    <n v="4236.58"/>
    <n v="6505.9585000000006"/>
    <n v="6900"/>
    <n v="146.38"/>
    <n v="38.795944297433792"/>
    <n v="0"/>
    <n v="31.036755437947033"/>
    <n v="69.832699735380828"/>
  </r>
  <r>
    <n v="2016"/>
    <n v="9"/>
    <s v="2016-09"/>
    <x v="32"/>
    <s v="Вер"/>
    <x v="2"/>
    <x v="5"/>
    <s v="Білоусов"/>
    <s v="Михайло"/>
    <x v="3"/>
    <n v="45"/>
    <n v="534.15000000000009"/>
    <n v="1136.2073"/>
    <n v="1000"/>
    <n v="193.27"/>
    <n v="5.0679830423960386"/>
    <n v="1.5203949127188117"/>
    <n v="4.0543864339168314"/>
    <n v="10.642764389031683"/>
  </r>
  <r>
    <n v="2016"/>
    <n v="9"/>
    <s v="2016-09"/>
    <x v="32"/>
    <s v="Вер"/>
    <x v="0"/>
    <x v="3"/>
    <s v="Кравченко"/>
    <s v="Ілля"/>
    <x v="2"/>
    <n v="447"/>
    <n v="5191"/>
    <n v="8043.2078999999994"/>
    <n v="7200"/>
    <n v="195.45"/>
    <n v="35.094695948761185"/>
    <n v="10.528408784628354"/>
    <n v="28.075756759008947"/>
    <n v="73.698861492398493"/>
  </r>
  <r>
    <n v="2016"/>
    <n v="10"/>
    <s v="2016-10"/>
    <x v="33"/>
    <s v="Жов"/>
    <x v="0"/>
    <x v="3"/>
    <s v="Кравченко"/>
    <s v="Ілля"/>
    <x v="2"/>
    <n v="387"/>
    <n v="4554.09"/>
    <n v="8619.7581200000004"/>
    <n v="8000"/>
    <n v="271.52"/>
    <n v="70.146183850270077"/>
    <n v="0"/>
    <n v="56.116947080216065"/>
    <n v="126.26313093048614"/>
  </r>
  <r>
    <n v="2016"/>
    <n v="9"/>
    <s v="2016-09"/>
    <x v="32"/>
    <s v="Вер"/>
    <x v="2"/>
    <x v="5"/>
    <s v="Білоусов"/>
    <s v="Михайло"/>
    <x v="4"/>
    <n v="5189"/>
    <n v="64554.95"/>
    <n v="140187.55947000018"/>
    <n v="150800"/>
    <n v="111.69"/>
    <n v="625.29801925128197"/>
    <n v="187.58940577538462"/>
    <n v="500.23841540102558"/>
    <n v="1313.1258404276923"/>
  </r>
  <r>
    <n v="2016"/>
    <n v="11"/>
    <s v="2016-11"/>
    <x v="34"/>
    <s v="Лис"/>
    <x v="0"/>
    <x v="3"/>
    <s v="Кравченко"/>
    <s v="Ілля"/>
    <x v="2"/>
    <n v="721"/>
    <n v="9145.98"/>
    <n v="14587.69167"/>
    <n v="15300"/>
    <n v="459.51"/>
    <n v="112.63641301350117"/>
    <n v="56.318206506750585"/>
    <n v="90.109130410800944"/>
    <n v="259.06374993105271"/>
  </r>
  <r>
    <n v="2014"/>
    <n v="7"/>
    <s v="2014-07"/>
    <x v="6"/>
    <s v="Лип"/>
    <x v="0"/>
    <x v="3"/>
    <s v="Кравченко"/>
    <s v="Ілля"/>
    <x v="1"/>
    <n v="18579"/>
    <n v="208105.18000000002"/>
    <n v="323324.18999999989"/>
    <n v="305400"/>
    <n v="247786.98"/>
    <n v="1695.0599331377591"/>
    <n v="508.51797994132772"/>
    <n v="847.52996656887956"/>
    <n v="3051.1078796479665"/>
  </r>
  <r>
    <n v="2016"/>
    <n v="9"/>
    <s v="2016-09"/>
    <x v="32"/>
    <s v="Вер"/>
    <x v="2"/>
    <x v="5"/>
    <s v="Білоусов"/>
    <s v="Михайло"/>
    <x v="1"/>
    <n v="10041"/>
    <n v="122092.27000000002"/>
    <n v="269071.8852800008"/>
    <n v="274200"/>
    <n v="33060.199999999997"/>
    <n v="1200.1786573493907"/>
    <n v="360.05359720481721"/>
    <n v="960.14292587951263"/>
    <n v="2520.3751804337207"/>
  </r>
  <r>
    <n v="2016"/>
    <n v="9"/>
    <s v="2016-09"/>
    <x v="32"/>
    <s v="Вер"/>
    <x v="2"/>
    <x v="5"/>
    <s v="Білоусов"/>
    <s v="Михайло"/>
    <x v="5"/>
    <n v="24691"/>
    <n v="320396.02000000014"/>
    <n v="638198.11339999968"/>
    <n v="620500"/>
    <n v="123223.19"/>
    <n v="2846.6435802695009"/>
    <n v="853.99307408085019"/>
    <n v="2277.3148642156007"/>
    <n v="5977.9515185659511"/>
  </r>
  <r>
    <n v="2014"/>
    <n v="7"/>
    <s v="2014-07"/>
    <x v="6"/>
    <s v="Лип"/>
    <x v="0"/>
    <x v="3"/>
    <s v="Кравченко"/>
    <s v="Ілля"/>
    <x v="3"/>
    <n v="698"/>
    <n v="6603.55"/>
    <n v="9714.5999999999985"/>
    <n v="10100"/>
    <n v="6005.19"/>
    <n v="50.929778023908689"/>
    <n v="15.278933407172607"/>
    <n v="25.464889011954345"/>
    <n v="91.673600443035639"/>
  </r>
  <r>
    <n v="2016"/>
    <n v="10"/>
    <s v="2016-10"/>
    <x v="33"/>
    <s v="Жов"/>
    <x v="2"/>
    <x v="5"/>
    <s v="Білоусов"/>
    <s v="Михайло"/>
    <x v="0"/>
    <n v="5"/>
    <n v="54.989999999999995"/>
    <n v="109.40037"/>
    <n v="100"/>
    <n v="17.23"/>
    <n v="0.46997884952298052"/>
    <n v="0.35248413714223537"/>
    <n v="0.37598307961838445"/>
    <n v="1.1984460662836003"/>
  </r>
  <r>
    <n v="2014"/>
    <n v="7"/>
    <s v="2014-07"/>
    <x v="6"/>
    <s v="Лип"/>
    <x v="0"/>
    <x v="3"/>
    <s v="Кравченко"/>
    <s v="Ілля"/>
    <x v="4"/>
    <n v="13501"/>
    <n v="143821.42000000001"/>
    <n v="221634.84999999951"/>
    <n v="220900"/>
    <n v="39760.53"/>
    <n v="1161.9432311018752"/>
    <n v="348.58296933056249"/>
    <n v="580.9716155509376"/>
    <n v="2091.4978159833754"/>
  </r>
  <r>
    <n v="2016"/>
    <n v="10"/>
    <s v="2016-10"/>
    <x v="33"/>
    <s v="Жов"/>
    <x v="2"/>
    <x v="5"/>
    <s v="Білоусов"/>
    <s v="Михайло"/>
    <x v="2"/>
    <n v="2619"/>
    <n v="32202.629999999997"/>
    <n v="63866.928210000005"/>
    <n v="61200"/>
    <n v="2011.81"/>
    <n v="274.36932290724968"/>
    <n v="205.7769921804373"/>
    <n v="219.4954583257998"/>
    <n v="699.64177341348682"/>
  </r>
  <r>
    <n v="2014"/>
    <n v="8"/>
    <s v="2014-08"/>
    <x v="7"/>
    <s v="Сер"/>
    <x v="0"/>
    <x v="3"/>
    <s v="Кравченко"/>
    <s v="Ілля"/>
    <x v="3"/>
    <n v="401"/>
    <n v="6259.869999999999"/>
    <n v="9350.48"/>
    <n v="9400"/>
    <n v="8721.11"/>
    <n v="47.72637348086328"/>
    <n v="23.86318674043164"/>
    <n v="23.86318674043164"/>
    <n v="95.452746961726561"/>
  </r>
  <r>
    <n v="2014"/>
    <n v="7"/>
    <s v="2014-07"/>
    <x v="6"/>
    <s v="Лип"/>
    <x v="0"/>
    <x v="3"/>
    <s v="Кравченко"/>
    <s v="Ілля"/>
    <x v="5"/>
    <n v="12637"/>
    <n v="128181.62"/>
    <n v="190368.42001000003"/>
    <n v="204500"/>
    <n v="215254.03"/>
    <n v="998.02579353463034"/>
    <n v="299.40773806038908"/>
    <n v="499.01289676731517"/>
    <n v="1796.4464283623345"/>
  </r>
  <r>
    <n v="2014"/>
    <n v="9"/>
    <s v="2014-09"/>
    <x v="8"/>
    <s v="Вер"/>
    <x v="0"/>
    <x v="3"/>
    <s v="Кравченко"/>
    <s v="Ілля"/>
    <x v="3"/>
    <n v="302"/>
    <n v="3369.69"/>
    <n v="5140.68"/>
    <n v="5400"/>
    <n v="2892.97"/>
    <n v="36.891477000547674"/>
    <n v="0"/>
    <n v="18.445738500273837"/>
    <n v="55.337215500821515"/>
  </r>
  <r>
    <n v="2016"/>
    <n v="10"/>
    <s v="2016-10"/>
    <x v="33"/>
    <s v="Жов"/>
    <x v="2"/>
    <x v="5"/>
    <s v="Білоусов"/>
    <s v="Михайло"/>
    <x v="3"/>
    <n v="44"/>
    <n v="523.61"/>
    <n v="1135.5262899999998"/>
    <n v="1000"/>
    <n v="250.38"/>
    <n v="4.8781675909989914"/>
    <n v="3.6586256932492436"/>
    <n v="3.9025340727991931"/>
    <n v="12.439327357047429"/>
  </r>
  <r>
    <n v="2014"/>
    <n v="10"/>
    <s v="2014-10"/>
    <x v="9"/>
    <s v="Жов"/>
    <x v="0"/>
    <x v="3"/>
    <s v="Кравченко"/>
    <s v="Ілля"/>
    <x v="3"/>
    <n v="134"/>
    <n v="1417.7900000000002"/>
    <n v="2109.5933199999999"/>
    <n v="1900"/>
    <n v="1284.3499999999999"/>
    <n v="12.882905995935484"/>
    <n v="3.864871798780646"/>
    <n v="6.4414529979677422"/>
    <n v="23.189230792683873"/>
  </r>
  <r>
    <n v="2014"/>
    <n v="7"/>
    <s v="2014-07"/>
    <x v="6"/>
    <s v="Лип"/>
    <x v="0"/>
    <x v="4"/>
    <s v="Мельникова"/>
    <s v="Єлизавета"/>
    <x v="0"/>
    <n v="190"/>
    <n v="1751.0399999999997"/>
    <n v="2770.8316599999998"/>
    <n v="2600"/>
    <n v="1532.74"/>
    <n v="10.847693784041599"/>
    <n v="3.2543081352124803"/>
    <n v="10.847693784041599"/>
    <n v="24.949695703295678"/>
  </r>
  <r>
    <n v="2014"/>
    <n v="11"/>
    <s v="2014-11"/>
    <x v="10"/>
    <s v="Лис"/>
    <x v="0"/>
    <x v="3"/>
    <s v="Кравченко"/>
    <s v="Ілля"/>
    <x v="3"/>
    <n v="618"/>
    <n v="6344.76"/>
    <n v="9253.119999999999"/>
    <n v="8800"/>
    <n v="5434.44"/>
    <n v="86.258185578651506"/>
    <n v="0"/>
    <n v="43.129092789325753"/>
    <n v="129.38727836797727"/>
  </r>
  <r>
    <n v="2016"/>
    <n v="10"/>
    <s v="2016-10"/>
    <x v="33"/>
    <s v="Жов"/>
    <x v="2"/>
    <x v="5"/>
    <s v="Білоусов"/>
    <s v="Михайло"/>
    <x v="4"/>
    <n v="4030"/>
    <n v="49326.59"/>
    <n v="102530.5046399999"/>
    <n v="112000"/>
    <n v="201.7"/>
    <n v="440.46623070578073"/>
    <n v="330.34967302933558"/>
    <n v="352.37298456462457"/>
    <n v="1123.1888882997409"/>
  </r>
  <r>
    <n v="2014"/>
    <n v="7"/>
    <s v="2014-07"/>
    <x v="6"/>
    <s v="Лип"/>
    <x v="0"/>
    <x v="4"/>
    <s v="Мельникова"/>
    <s v="Єлизавета"/>
    <x v="1"/>
    <n v="25152"/>
    <n v="266750.74000000005"/>
    <n v="420077.78409999999"/>
    <n v="435300"/>
    <n v="244610.82"/>
    <n v="1644.5875197613193"/>
    <n v="493.37625592839584"/>
    <n v="1644.5875197613193"/>
    <n v="3782.5512954510341"/>
  </r>
  <r>
    <n v="2016"/>
    <n v="10"/>
    <s v="2016-10"/>
    <x v="33"/>
    <s v="Жов"/>
    <x v="2"/>
    <x v="5"/>
    <s v="Білоусов"/>
    <s v="Михайло"/>
    <x v="1"/>
    <n v="7077"/>
    <n v="85359.05"/>
    <n v="178248.42457000041"/>
    <n v="163700"/>
    <n v="27517.439999999999"/>
    <n v="765.74685724273672"/>
    <n v="574.3101429320526"/>
    <n v="612.59748579418931"/>
    <n v="1952.6544859689784"/>
  </r>
  <r>
    <n v="2014"/>
    <n v="7"/>
    <s v="2014-07"/>
    <x v="6"/>
    <s v="Лип"/>
    <x v="0"/>
    <x v="4"/>
    <s v="Мельникова"/>
    <s v="Єлизавета"/>
    <x v="2"/>
    <n v="777"/>
    <n v="8817.8700000000008"/>
    <n v="13190.3416"/>
    <n v="14000"/>
    <n v="3400.93"/>
    <n v="51.63965341138961"/>
    <n v="15.491896023416883"/>
    <n v="51.63965341138961"/>
    <n v="118.7712028461961"/>
  </r>
  <r>
    <n v="2015"/>
    <n v="3"/>
    <s v="2015-03"/>
    <x v="14"/>
    <s v="Бер"/>
    <x v="0"/>
    <x v="3"/>
    <s v="Кравченко"/>
    <s v="Ілля"/>
    <x v="3"/>
    <n v="3"/>
    <n v="30.900000000000002"/>
    <n v="40.6175"/>
    <n v="0"/>
    <n v="21.93"/>
    <n v="0.18786515837557141"/>
    <n v="0"/>
    <n v="6.4044940355308444E-2"/>
    <n v="0.25191009873087988"/>
  </r>
  <r>
    <n v="2016"/>
    <n v="10"/>
    <s v="2016-10"/>
    <x v="33"/>
    <s v="Жов"/>
    <x v="2"/>
    <x v="5"/>
    <s v="Білоусов"/>
    <s v="Михайло"/>
    <x v="5"/>
    <n v="33969"/>
    <n v="431341.31"/>
    <n v="817995.31537999935"/>
    <n v="762000"/>
    <n v="206814.79"/>
    <n v="3514.0694427037106"/>
    <n v="2635.5520820277829"/>
    <n v="2811.2555541629686"/>
    <n v="8960.8770788944621"/>
  </r>
  <r>
    <n v="2014"/>
    <n v="7"/>
    <s v="2014-07"/>
    <x v="6"/>
    <s v="Лип"/>
    <x v="0"/>
    <x v="4"/>
    <s v="Мельникова"/>
    <s v="Єлизавета"/>
    <x v="3"/>
    <n v="293"/>
    <n v="2980.88"/>
    <n v="4698.7581700000001"/>
    <n v="4900"/>
    <n v="4002.43"/>
    <n v="18.395448027118213"/>
    <n v="5.5186344081354646"/>
    <n v="18.395448027118213"/>
    <n v="42.309530462371896"/>
  </r>
  <r>
    <n v="2014"/>
    <n v="7"/>
    <s v="2014-07"/>
    <x v="6"/>
    <s v="Лип"/>
    <x v="0"/>
    <x v="4"/>
    <s v="Мельникова"/>
    <s v="Єлизавета"/>
    <x v="4"/>
    <n v="14980"/>
    <n v="155905.44"/>
    <n v="232588.46125000005"/>
    <n v="217000"/>
    <n v="18624.02"/>
    <n v="910.57441047913608"/>
    <n v="273.17232314374087"/>
    <n v="910.57441047913608"/>
    <n v="2094.321144102013"/>
  </r>
  <r>
    <n v="2016"/>
    <n v="11"/>
    <s v="2016-11"/>
    <x v="34"/>
    <s v="Лис"/>
    <x v="2"/>
    <x v="5"/>
    <s v="Білоусов"/>
    <s v="Михайло"/>
    <x v="2"/>
    <n v="672"/>
    <n v="8216.25"/>
    <n v="15602.55002000001"/>
    <n v="15400"/>
    <n v="491.48"/>
    <n v="134.49833199660998"/>
    <n v="0"/>
    <n v="107.59866559728796"/>
    <n v="242.09699759389792"/>
  </r>
  <r>
    <n v="2014"/>
    <n v="7"/>
    <s v="2014-07"/>
    <x v="6"/>
    <s v="Лип"/>
    <x v="0"/>
    <x v="4"/>
    <s v="Мельникова"/>
    <s v="Єлизавета"/>
    <x v="5"/>
    <n v="6161"/>
    <n v="60971.709999999963"/>
    <n v="92965.271474999987"/>
    <n v="87000"/>
    <n v="68286.84"/>
    <n v="363.95527453699486"/>
    <n v="109.18658236109846"/>
    <n v="363.95527453699486"/>
    <n v="837.09713143508816"/>
  </r>
  <r>
    <n v="2016"/>
    <n v="11"/>
    <s v="2016-11"/>
    <x v="34"/>
    <s v="Лис"/>
    <x v="2"/>
    <x v="5"/>
    <s v="Білоусов"/>
    <s v="Михайло"/>
    <x v="3"/>
    <n v="411"/>
    <n v="4818.55"/>
    <n v="10098.438470000001"/>
    <n v="10900"/>
    <n v="2226.71"/>
    <n v="87.051355595359098"/>
    <n v="0"/>
    <n v="69.641084476287276"/>
    <n v="156.69244007164639"/>
  </r>
  <r>
    <n v="2016"/>
    <n v="11"/>
    <s v="2016-11"/>
    <x v="34"/>
    <s v="Лис"/>
    <x v="2"/>
    <x v="5"/>
    <s v="Білоусов"/>
    <s v="Михайло"/>
    <x v="4"/>
    <n v="1994"/>
    <n v="26260.289999999997"/>
    <n v="49497.357909999999"/>
    <n v="51700"/>
    <n v="3834.22"/>
    <n v="426.68102769102376"/>
    <n v="0"/>
    <n v="341.34482215281901"/>
    <n v="768.02584984384271"/>
  </r>
  <r>
    <n v="2016"/>
    <n v="11"/>
    <s v="2016-11"/>
    <x v="34"/>
    <s v="Лис"/>
    <x v="2"/>
    <x v="5"/>
    <s v="Білоусов"/>
    <s v="Михайло"/>
    <x v="1"/>
    <n v="1780"/>
    <n v="22817.079999999998"/>
    <n v="46631.970200000011"/>
    <n v="43900"/>
    <n v="7344.57"/>
    <n v="401.98058660770249"/>
    <n v="0"/>
    <n v="321.58446928616195"/>
    <n v="723.56505589386438"/>
  </r>
  <r>
    <n v="2016"/>
    <n v="11"/>
    <s v="2016-11"/>
    <x v="34"/>
    <s v="Лис"/>
    <x v="2"/>
    <x v="5"/>
    <s v="Білоусов"/>
    <s v="Михайло"/>
    <x v="5"/>
    <n v="20182"/>
    <n v="252578.85999999996"/>
    <n v="458197.32345999993"/>
    <n v="458500"/>
    <n v="115886.57"/>
    <n v="3949.7886981093052"/>
    <n v="0"/>
    <n v="3159.8309584874441"/>
    <n v="7109.6196565967493"/>
  </r>
  <r>
    <n v="2014"/>
    <n v="7"/>
    <s v="2014-07"/>
    <x v="6"/>
    <s v="Лип"/>
    <x v="2"/>
    <x v="6"/>
    <s v="Вдовицька"/>
    <s v="Олена"/>
    <x v="0"/>
    <n v="4"/>
    <n v="39.519999999999996"/>
    <n v="63.92"/>
    <n v="0"/>
    <n v="69.03"/>
    <n v="0.26162088538529898"/>
    <n v="0"/>
    <n v="7.0708347401432156E-2"/>
    <n v="0.33232923278673115"/>
  </r>
  <r>
    <n v="2014"/>
    <n v="7"/>
    <s v="2014-07"/>
    <x v="6"/>
    <s v="Лип"/>
    <x v="2"/>
    <x v="6"/>
    <s v="Вдовицька"/>
    <s v="Олена"/>
    <x v="1"/>
    <n v="12444"/>
    <n v="135481.1"/>
    <n v="211392.95179000028"/>
    <n v="216100"/>
    <n v="136352.06"/>
    <n v="865.21919917884395"/>
    <n v="0"/>
    <n v="233.84302680509293"/>
    <n v="1099.062225983937"/>
  </r>
  <r>
    <n v="2016"/>
    <n v="2"/>
    <s v="2016-02"/>
    <x v="25"/>
    <s v="Лют"/>
    <x v="0"/>
    <x v="3"/>
    <s v="Кравченко"/>
    <s v="Ілля"/>
    <x v="3"/>
    <n v="2510"/>
    <n v="25853"/>
    <n v="39457.199999999997"/>
    <n v="37600"/>
    <n v="11541.23"/>
    <n v="447.8619509126313"/>
    <n v="223.93097545631565"/>
    <n v="0"/>
    <n v="671.79292636894695"/>
  </r>
  <r>
    <n v="2014"/>
    <n v="7"/>
    <s v="2014-07"/>
    <x v="6"/>
    <s v="Лип"/>
    <x v="2"/>
    <x v="6"/>
    <s v="Вдовицька"/>
    <s v="Олена"/>
    <x v="3"/>
    <n v="88"/>
    <n v="825.94999999999993"/>
    <n v="1304.3700000000001"/>
    <n v="1200"/>
    <n v="880.45"/>
    <n v="5.3387114247500387"/>
    <n v="0"/>
    <n v="1.4428949796621728"/>
    <n v="6.7816064044122113"/>
  </r>
  <r>
    <n v="2014"/>
    <n v="7"/>
    <s v="2014-07"/>
    <x v="6"/>
    <s v="Лип"/>
    <x v="2"/>
    <x v="6"/>
    <s v="Вдовицька"/>
    <s v="Олена"/>
    <x v="4"/>
    <n v="4163"/>
    <n v="44632.779999999977"/>
    <n v="69424.136500000008"/>
    <n v="73600"/>
    <n v="10702.79"/>
    <n v="284.14899965957221"/>
    <n v="0"/>
    <n v="76.797026935019517"/>
    <n v="360.94602659459173"/>
  </r>
  <r>
    <n v="2014"/>
    <n v="7"/>
    <s v="2014-07"/>
    <x v="6"/>
    <s v="Лип"/>
    <x v="2"/>
    <x v="6"/>
    <s v="Вдовицька"/>
    <s v="Олена"/>
    <x v="5"/>
    <n v="37676"/>
    <n v="422092.12999999989"/>
    <n v="621809.7276499999"/>
    <n v="652400"/>
    <n v="638097.80000000005"/>
    <n v="2545.0314688514491"/>
    <n v="0"/>
    <n v="687.84634293282397"/>
    <n v="3232.877811784273"/>
  </r>
  <r>
    <n v="2014"/>
    <n v="7"/>
    <s v="2014-07"/>
    <x v="6"/>
    <s v="Лип"/>
    <x v="2"/>
    <x v="7"/>
    <s v="Лєсков"/>
    <s v="Станіслав"/>
    <x v="0"/>
    <n v="124"/>
    <n v="1239.4999999999998"/>
    <n v="1950.1383299999998"/>
    <n v="2000"/>
    <n v="1562"/>
    <n v="10.535649029957311"/>
    <n v="0"/>
    <n v="5.0169757285511007"/>
    <n v="15.552624758508411"/>
  </r>
  <r>
    <n v="2014"/>
    <n v="7"/>
    <s v="2014-07"/>
    <x v="6"/>
    <s v="Лип"/>
    <x v="2"/>
    <x v="7"/>
    <s v="Лєсков"/>
    <s v="Станіслав"/>
    <x v="2"/>
    <n v="4638"/>
    <n v="47297.000000000007"/>
    <n v="69100.246320000006"/>
    <n v="71100"/>
    <n v="1850.63"/>
    <n v="373.31502689407648"/>
    <n v="0"/>
    <n v="177.76906042575069"/>
    <n v="551.08408731982718"/>
  </r>
  <r>
    <n v="2014"/>
    <n v="7"/>
    <s v="2014-07"/>
    <x v="6"/>
    <s v="Лип"/>
    <x v="2"/>
    <x v="7"/>
    <s v="Лєсков"/>
    <s v="Станіслав"/>
    <x v="3"/>
    <n v="3165"/>
    <n v="33245.44999999999"/>
    <n v="49664.833190000019"/>
    <n v="52700"/>
    <n v="40699.26"/>
    <n v="268.31494134122033"/>
    <n v="0"/>
    <n v="127.76901968629541"/>
    <n v="396.08396102751573"/>
  </r>
  <r>
    <n v="2014"/>
    <n v="8"/>
    <s v="2014-08"/>
    <x v="7"/>
    <s v="Сер"/>
    <x v="0"/>
    <x v="3"/>
    <s v="Кравченко"/>
    <s v="Ілля"/>
    <x v="4"/>
    <n v="14784"/>
    <n v="159787.65"/>
    <n v="245898.98999999938"/>
    <n v="252500"/>
    <n v="45501.87"/>
    <n v="1255.10851157449"/>
    <n v="627.55425578724498"/>
    <n v="627.55425578724498"/>
    <n v="2510.2170231489799"/>
  </r>
  <r>
    <n v="2014"/>
    <n v="9"/>
    <s v="2014-09"/>
    <x v="8"/>
    <s v="Вер"/>
    <x v="0"/>
    <x v="3"/>
    <s v="Кравченко"/>
    <s v="Ілля"/>
    <x v="4"/>
    <n v="9058"/>
    <n v="100335.96000000005"/>
    <n v="154364.54999999952"/>
    <n v="162000"/>
    <n v="24455.07"/>
    <n v="1107.7787853017253"/>
    <n v="0"/>
    <n v="553.88939265086265"/>
    <n v="1661.6681779525879"/>
  </r>
  <r>
    <n v="2014"/>
    <n v="10"/>
    <s v="2014-10"/>
    <x v="9"/>
    <s v="Жов"/>
    <x v="0"/>
    <x v="3"/>
    <s v="Кравченко"/>
    <s v="Ілля"/>
    <x v="4"/>
    <n v="12314"/>
    <n v="136145.22"/>
    <n v="207518.94187999988"/>
    <n v="214900"/>
    <n v="36180.69"/>
    <n v="1267.2807575139827"/>
    <n v="380.18422725419487"/>
    <n v="633.64037875699137"/>
    <n v="2281.1053635251692"/>
  </r>
  <r>
    <n v="2014"/>
    <n v="7"/>
    <s v="2014-07"/>
    <x v="6"/>
    <s v="Лип"/>
    <x v="3"/>
    <x v="8"/>
    <s v="Гудошин"/>
    <s v="Остап"/>
    <x v="0"/>
    <n v="1128"/>
    <n v="12608.48"/>
    <n v="19205.580000000002"/>
    <n v="18000"/>
    <n v="12892.86"/>
    <n v="120.68235917549013"/>
    <n v="36.204707752647039"/>
    <n v="53.636604077995607"/>
    <n v="210.52367100613279"/>
  </r>
  <r>
    <n v="2014"/>
    <n v="11"/>
    <s v="2014-11"/>
    <x v="10"/>
    <s v="Лис"/>
    <x v="0"/>
    <x v="3"/>
    <s v="Кравченко"/>
    <s v="Ілля"/>
    <x v="4"/>
    <n v="5762"/>
    <n v="67505.759999999995"/>
    <n v="103531.74972000009"/>
    <n v="105100"/>
    <n v="17390.38"/>
    <n v="965.12969470084363"/>
    <n v="0"/>
    <n v="482.56484735042181"/>
    <n v="1447.6945420512654"/>
  </r>
  <r>
    <n v="2014"/>
    <n v="7"/>
    <s v="2014-07"/>
    <x v="6"/>
    <s v="Лип"/>
    <x v="3"/>
    <x v="8"/>
    <s v="Гудошин"/>
    <s v="Остап"/>
    <x v="1"/>
    <n v="4014"/>
    <n v="42304.650000000009"/>
    <n v="68777.683349999992"/>
    <n v="65900"/>
    <n v="8423.1"/>
    <n v="432.17924609945783"/>
    <n v="129.65377382983735"/>
    <n v="192.07966493309237"/>
    <n v="753.91268486238755"/>
  </r>
  <r>
    <n v="2014"/>
    <n v="12"/>
    <s v="2014-12"/>
    <x v="11"/>
    <s v="Гру"/>
    <x v="0"/>
    <x v="3"/>
    <s v="Кравченко"/>
    <s v="Ілля"/>
    <x v="4"/>
    <n v="10517"/>
    <n v="113925.51"/>
    <n v="172605.56655000011"/>
    <n v="181400"/>
    <n v="46071.42"/>
    <n v="1193.9695382684131"/>
    <n v="0"/>
    <n v="298.49238456710327"/>
    <n v="1492.4619228355164"/>
  </r>
  <r>
    <n v="2014"/>
    <n v="7"/>
    <s v="2014-07"/>
    <x v="6"/>
    <s v="Лип"/>
    <x v="3"/>
    <x v="8"/>
    <s v="Гудошин"/>
    <s v="Остап"/>
    <x v="2"/>
    <n v="12343"/>
    <n v="124573.68999999997"/>
    <n v="172283.38"/>
    <n v="167800"/>
    <n v="32108.9"/>
    <n v="1082.5793725119183"/>
    <n v="324.7738117535755"/>
    <n v="481.14638778307483"/>
    <n v="1888.4995720485686"/>
  </r>
  <r>
    <n v="2015"/>
    <n v="1"/>
    <s v="2015-01"/>
    <x v="12"/>
    <s v="Січ"/>
    <x v="0"/>
    <x v="3"/>
    <s v="Кравченко"/>
    <s v="Ілля"/>
    <x v="4"/>
    <n v="11194"/>
    <n v="117249.39000000001"/>
    <n v="177909.40940999999"/>
    <n v="176300"/>
    <n v="20811.61"/>
    <n v="1488.5323082305977"/>
    <n v="446.55969246917931"/>
    <n v="1014.9083919754075"/>
    <n v="2950.0003926751842"/>
  </r>
  <r>
    <n v="2014"/>
    <n v="7"/>
    <s v="2014-07"/>
    <x v="6"/>
    <s v="Лип"/>
    <x v="3"/>
    <x v="8"/>
    <s v="Гудошин"/>
    <s v="Остап"/>
    <x v="3"/>
    <n v="16613"/>
    <n v="187164.93000000005"/>
    <n v="282301.97753000021"/>
    <n v="278200"/>
    <n v="211101.62"/>
    <n v="1773.9047010413965"/>
    <n v="532.17141031241897"/>
    <n v="788.40208935173177"/>
    <n v="3094.4782007055474"/>
  </r>
  <r>
    <n v="2015"/>
    <n v="2"/>
    <s v="2015-02"/>
    <x v="13"/>
    <s v="Лют"/>
    <x v="0"/>
    <x v="3"/>
    <s v="Кравченко"/>
    <s v="Ілля"/>
    <x v="4"/>
    <n v="6161"/>
    <n v="66489.67"/>
    <n v="106250.95738000008"/>
    <n v="97100"/>
    <n v="16907.47"/>
    <n v="1146.0481247745329"/>
    <n v="573.02406238726644"/>
    <n v="390.69822435495439"/>
    <n v="2109.7704115167535"/>
  </r>
  <r>
    <n v="2014"/>
    <n v="7"/>
    <s v="2014-07"/>
    <x v="6"/>
    <s v="Лип"/>
    <x v="3"/>
    <x v="8"/>
    <s v="Гудошин"/>
    <s v="Остап"/>
    <x v="4"/>
    <n v="6474"/>
    <n v="67713.110000000015"/>
    <n v="106488.83999999998"/>
    <n v="103900"/>
    <n v="18250.900000000001"/>
    <n v="669.14534406465702"/>
    <n v="200.7436032193971"/>
    <n v="297.39793069540315"/>
    <n v="1167.2868779794571"/>
  </r>
  <r>
    <n v="2015"/>
    <n v="3"/>
    <s v="2015-03"/>
    <x v="14"/>
    <s v="Бер"/>
    <x v="0"/>
    <x v="3"/>
    <s v="Кравченко"/>
    <s v="Ілля"/>
    <x v="4"/>
    <n v="20632"/>
    <n v="216258.23999999996"/>
    <n v="283029.78628999984"/>
    <n v="279900"/>
    <n v="56730.36"/>
    <n v="1309.0770142518609"/>
    <n v="0"/>
    <n v="446.27625485858891"/>
    <n v="1755.3532691104497"/>
  </r>
  <r>
    <n v="2014"/>
    <n v="7"/>
    <s v="2014-07"/>
    <x v="6"/>
    <s v="Лип"/>
    <x v="3"/>
    <x v="8"/>
    <s v="Гудошин"/>
    <s v="Остап"/>
    <x v="5"/>
    <n v="4415"/>
    <n v="44106.69000000001"/>
    <n v="67079.599999999991"/>
    <n v="70100"/>
    <n v="57866.8"/>
    <n v="421.50897710708057"/>
    <n v="126.45269313212418"/>
    <n v="187.3373231587025"/>
    <n v="735.29899339790722"/>
  </r>
  <r>
    <n v="2015"/>
    <n v="4"/>
    <s v="2015-04"/>
    <x v="15"/>
    <s v="Кві"/>
    <x v="0"/>
    <x v="3"/>
    <s v="Кравченко"/>
    <s v="Ілля"/>
    <x v="4"/>
    <n v="6305"/>
    <n v="68915.250000000015"/>
    <n v="110050.32276999952"/>
    <n v="101900"/>
    <n v="12606.01"/>
    <n v="1066.5677135935637"/>
    <n v="533.28385679678183"/>
    <n v="363.60262963416949"/>
    <n v="1963.4542000245149"/>
  </r>
  <r>
    <n v="2015"/>
    <n v="5"/>
    <s v="2015-05"/>
    <x v="16"/>
    <s v="Тра"/>
    <x v="0"/>
    <x v="3"/>
    <s v="Кравченко"/>
    <s v="Ілля"/>
    <x v="4"/>
    <n v="18727"/>
    <n v="184351.99999999997"/>
    <n v="237572.08082000026"/>
    <n v="230100"/>
    <n v="40659.14"/>
    <n v="1248.077159933539"/>
    <n v="0"/>
    <n v="425.48084997734281"/>
    <n v="1673.5580099108818"/>
  </r>
  <r>
    <n v="2015"/>
    <n v="6"/>
    <s v="2015-06"/>
    <x v="17"/>
    <s v="Чер"/>
    <x v="0"/>
    <x v="3"/>
    <s v="Кравченко"/>
    <s v="Ілля"/>
    <x v="4"/>
    <n v="4394"/>
    <n v="48020.46"/>
    <n v="76763.116609999895"/>
    <n v="73700"/>
    <n v="9601.34"/>
    <n v="920.38450128925524"/>
    <n v="0"/>
    <n v="313.76744362133701"/>
    <n v="1234.1519449105922"/>
  </r>
  <r>
    <n v="2015"/>
    <n v="7"/>
    <s v="2015-07"/>
    <x v="18"/>
    <s v="Лип"/>
    <x v="0"/>
    <x v="3"/>
    <s v="Кравченко"/>
    <s v="Ілля"/>
    <x v="4"/>
    <n v="27149"/>
    <n v="273427.94999999995"/>
    <n v="348316.62418999989"/>
    <n v="338200"/>
    <n v="52226.81"/>
    <n v="1478.572793662333"/>
    <n v="443.57183809869991"/>
    <n v="504.05890693034081"/>
    <n v="2426.203538691374"/>
  </r>
  <r>
    <n v="2015"/>
    <n v="8"/>
    <s v="2015-08"/>
    <x v="19"/>
    <s v="Сер"/>
    <x v="0"/>
    <x v="3"/>
    <s v="Кравченко"/>
    <s v="Ілля"/>
    <x v="4"/>
    <n v="4422"/>
    <n v="48370.850000000006"/>
    <n v="77012.624279999916"/>
    <n v="77800"/>
    <n v="8435.68"/>
    <n v="842.94140486663355"/>
    <n v="421.47070243331677"/>
    <n v="287.36638802271591"/>
    <n v="1551.7784953226662"/>
  </r>
  <r>
    <n v="2015"/>
    <n v="9"/>
    <s v="2015-09"/>
    <x v="20"/>
    <s v="Вер"/>
    <x v="0"/>
    <x v="3"/>
    <s v="Кравченко"/>
    <s v="Ілля"/>
    <x v="4"/>
    <n v="5357"/>
    <n v="54691.520000000004"/>
    <n v="80542.83138999989"/>
    <n v="80100"/>
    <n v="7850.52"/>
    <n v="802.23186294049469"/>
    <n v="0"/>
    <n v="273.48813509335048"/>
    <n v="1075.7199980338451"/>
  </r>
  <r>
    <n v="2015"/>
    <n v="10"/>
    <s v="2015-10"/>
    <x v="21"/>
    <s v="Жов"/>
    <x v="0"/>
    <x v="3"/>
    <s v="Кравченко"/>
    <s v="Ілля"/>
    <x v="4"/>
    <n v="15774"/>
    <n v="167040.08999999997"/>
    <n v="213512.32386999988"/>
    <n v="219400"/>
    <n v="29295.29"/>
    <n v="1251.2198392322596"/>
    <n v="0"/>
    <n v="426.55221792008854"/>
    <n v="1677.7720571523482"/>
  </r>
  <r>
    <n v="2015"/>
    <n v="11"/>
    <s v="2015-11"/>
    <x v="22"/>
    <s v="Лис"/>
    <x v="0"/>
    <x v="3"/>
    <s v="Кравченко"/>
    <s v="Ілля"/>
    <x v="4"/>
    <n v="4930"/>
    <n v="52600.66"/>
    <n v="72703.40780000003"/>
    <n v="70800"/>
    <n v="10644.42"/>
    <n v="913.97344786211329"/>
    <n v="274.19203435863398"/>
    <n v="311.58185722572046"/>
    <n v="1499.7473394464678"/>
  </r>
  <r>
    <n v="2015"/>
    <n v="12"/>
    <s v="2015-12"/>
    <x v="23"/>
    <s v="Гру"/>
    <x v="0"/>
    <x v="3"/>
    <s v="Кравченко"/>
    <s v="Ілля"/>
    <x v="4"/>
    <n v="6532"/>
    <n v="68493.589999999982"/>
    <n v="98649.741769999964"/>
    <n v="102400"/>
    <n v="16293.07"/>
    <n v="986.90718584763874"/>
    <n v="0"/>
    <n v="336.44563153896769"/>
    <n v="1323.3528173866064"/>
  </r>
  <r>
    <n v="2016"/>
    <n v="1"/>
    <s v="2016-01"/>
    <x v="24"/>
    <s v="Січ"/>
    <x v="0"/>
    <x v="3"/>
    <s v="Кравченко"/>
    <s v="Ілля"/>
    <x v="4"/>
    <n v="5142"/>
    <n v="52198.209999999992"/>
    <n v="76859.024690000093"/>
    <n v="71600"/>
    <n v="7538.12"/>
    <n v="989.12830477464752"/>
    <n v="0"/>
    <n v="0"/>
    <n v="989.12830477464752"/>
  </r>
  <r>
    <n v="2016"/>
    <n v="2"/>
    <s v="2016-02"/>
    <x v="25"/>
    <s v="Лют"/>
    <x v="0"/>
    <x v="3"/>
    <s v="Кравченко"/>
    <s v="Ілля"/>
    <x v="4"/>
    <n v="5662"/>
    <n v="60005.820000000014"/>
    <n v="95005.332339999892"/>
    <n v="96700"/>
    <n v="11017.35"/>
    <n v="1078.365253715298"/>
    <n v="539.18262685764898"/>
    <n v="0"/>
    <n v="1617.547880572947"/>
  </r>
  <r>
    <n v="2014"/>
    <n v="8"/>
    <s v="2014-08"/>
    <x v="7"/>
    <s v="Сер"/>
    <x v="0"/>
    <x v="3"/>
    <s v="Кравченко"/>
    <s v="Ілля"/>
    <x v="1"/>
    <n v="19851"/>
    <n v="224695.18"/>
    <n v="347259.26999999979"/>
    <n v="339800"/>
    <n v="253164.39"/>
    <n v="1772.4678962697028"/>
    <n v="886.2339481348514"/>
    <n v="886.2339481348514"/>
    <n v="3544.9357925394056"/>
  </r>
  <r>
    <n v="2016"/>
    <n v="3"/>
    <s v="2016-03"/>
    <x v="26"/>
    <s v="Бер"/>
    <x v="0"/>
    <x v="3"/>
    <s v="Кравченко"/>
    <s v="Ілля"/>
    <x v="4"/>
    <n v="19507"/>
    <n v="202550.44000000003"/>
    <n v="287213.5575199998"/>
    <n v="307400"/>
    <n v="33591.54"/>
    <n v="1258.9318033410655"/>
    <n v="0"/>
    <n v="0"/>
    <n v="1258.9318033410655"/>
  </r>
  <r>
    <n v="2016"/>
    <n v="4"/>
    <s v="2016-04"/>
    <x v="27"/>
    <s v="Кві"/>
    <x v="0"/>
    <x v="3"/>
    <s v="Кравченко"/>
    <s v="Ілля"/>
    <x v="4"/>
    <n v="7126"/>
    <n v="77176.549999999988"/>
    <n v="119858.49107999982"/>
    <n v="109600"/>
    <n v="6015.84"/>
    <n v="1054.1688177237049"/>
    <n v="527.08440886185247"/>
    <n v="439.23700738487702"/>
    <n v="2020.4902339704345"/>
  </r>
  <r>
    <n v="2016"/>
    <n v="5"/>
    <s v="2016-05"/>
    <x v="28"/>
    <s v="Тра"/>
    <x v="0"/>
    <x v="3"/>
    <s v="Кравченко"/>
    <s v="Ілля"/>
    <x v="4"/>
    <n v="7367"/>
    <n v="78137.290000000023"/>
    <n v="122819.85907000018"/>
    <n v="127900"/>
    <n v="9859.48"/>
    <n v="1177.5378098838114"/>
    <n v="588.7689049419057"/>
    <n v="490.64075411825473"/>
    <n v="2256.9474689439717"/>
  </r>
  <r>
    <n v="2016"/>
    <n v="6"/>
    <s v="2016-06"/>
    <x v="29"/>
    <s v="Чер"/>
    <x v="0"/>
    <x v="3"/>
    <s v="Кравченко"/>
    <s v="Ілля"/>
    <x v="4"/>
    <n v="19966"/>
    <n v="220700.85000000003"/>
    <n v="304840.51589000126"/>
    <n v="324100"/>
    <n v="25833.09"/>
    <n v="1406.0994411760246"/>
    <n v="0"/>
    <n v="585.87476715667685"/>
    <n v="1991.9742083327014"/>
  </r>
  <r>
    <n v="2016"/>
    <n v="7"/>
    <s v="2016-07"/>
    <x v="30"/>
    <s v="Лип"/>
    <x v="0"/>
    <x v="3"/>
    <s v="Кравченко"/>
    <s v="Ілля"/>
    <x v="4"/>
    <n v="7256"/>
    <n v="77905.38"/>
    <n v="123791.7256500003"/>
    <n v="117800"/>
    <n v="5731.71"/>
    <n v="974.51377700137516"/>
    <n v="292.35413310041253"/>
    <n v="779.61102160110011"/>
    <n v="2046.4789317028876"/>
  </r>
  <r>
    <n v="2016"/>
    <n v="8"/>
    <s v="2016-08"/>
    <x v="31"/>
    <s v="Сер"/>
    <x v="0"/>
    <x v="3"/>
    <s v="Кравченко"/>
    <s v="Ілля"/>
    <x v="4"/>
    <n v="14808"/>
    <n v="169132.85"/>
    <n v="266131.55032999901"/>
    <n v="280700"/>
    <n v="9746.33"/>
    <n v="1586.979812796583"/>
    <n v="0"/>
    <n v="1269.5838502372662"/>
    <n v="2856.5636630338495"/>
  </r>
  <r>
    <n v="2016"/>
    <n v="9"/>
    <s v="2016-09"/>
    <x v="32"/>
    <s v="Вер"/>
    <x v="0"/>
    <x v="3"/>
    <s v="Кравченко"/>
    <s v="Ілля"/>
    <x v="4"/>
    <n v="20791"/>
    <n v="249695.80999999997"/>
    <n v="379055.40712000005"/>
    <n v="381600"/>
    <n v="16474.62"/>
    <n v="1653.9214733726187"/>
    <n v="496.17644201178564"/>
    <n v="1323.1371786980951"/>
    <n v="3473.2350940824999"/>
  </r>
  <r>
    <n v="2014"/>
    <n v="8"/>
    <s v="2014-08"/>
    <x v="7"/>
    <s v="Сер"/>
    <x v="0"/>
    <x v="3"/>
    <s v="Кравченко"/>
    <s v="Ілля"/>
    <x v="5"/>
    <n v="10677"/>
    <n v="114438.95999999998"/>
    <n v="169983.32167000009"/>
    <n v="155400"/>
    <n v="180656.42"/>
    <n v="867.62257077071399"/>
    <n v="433.811285385357"/>
    <n v="433.811285385357"/>
    <n v="1735.245141541428"/>
  </r>
  <r>
    <n v="2016"/>
    <n v="10"/>
    <s v="2016-10"/>
    <x v="33"/>
    <s v="Жов"/>
    <x v="0"/>
    <x v="3"/>
    <s v="Кравченко"/>
    <s v="Ілля"/>
    <x v="4"/>
    <n v="7029"/>
    <n v="85163.979999999981"/>
    <n v="141156.29175999999"/>
    <n v="148500"/>
    <n v="5288.59"/>
    <n v="1148.7068494932805"/>
    <n v="0"/>
    <n v="918.96547959462441"/>
    <n v="2067.6723290879049"/>
  </r>
  <r>
    <n v="2016"/>
    <n v="11"/>
    <s v="2016-11"/>
    <x v="34"/>
    <s v="Лис"/>
    <x v="0"/>
    <x v="3"/>
    <s v="Кравченко"/>
    <s v="Ілля"/>
    <x v="4"/>
    <n v="9213"/>
    <n v="118566.06"/>
    <n v="191062.44125999988"/>
    <n v="182000"/>
    <n v="9225.7800000000007"/>
    <n v="1475.2565746496309"/>
    <n v="737.62828732481546"/>
    <n v="1180.2052597197046"/>
    <n v="3393.0901216941511"/>
  </r>
  <r>
    <n v="2014"/>
    <n v="8"/>
    <s v="2014-08"/>
    <x v="7"/>
    <s v="Сер"/>
    <x v="0"/>
    <x v="4"/>
    <s v="Мельникова"/>
    <s v="Єлизавета"/>
    <x v="0"/>
    <n v="241"/>
    <n v="2205.3399999999997"/>
    <n v="3515.5833099999995"/>
    <n v="3400"/>
    <n v="1884.05"/>
    <n v="11.889457702298706"/>
    <n v="3.5668373106896119"/>
    <n v="11.889457702298706"/>
    <n v="27.345752715287027"/>
  </r>
  <r>
    <n v="2014"/>
    <n v="8"/>
    <s v="2014-08"/>
    <x v="7"/>
    <s v="Сер"/>
    <x v="0"/>
    <x v="4"/>
    <s v="Мельникова"/>
    <s v="Єлизавета"/>
    <x v="1"/>
    <n v="27660"/>
    <n v="294609.73"/>
    <n v="462575.08853000012"/>
    <n v="471100"/>
    <n v="225050.88"/>
    <n v="1564.3967058241942"/>
    <n v="469.31901174725823"/>
    <n v="1564.3967058241942"/>
    <n v="3598.1124233956466"/>
  </r>
  <r>
    <n v="2014"/>
    <n v="8"/>
    <s v="2014-08"/>
    <x v="7"/>
    <s v="Сер"/>
    <x v="0"/>
    <x v="4"/>
    <s v="Мельникова"/>
    <s v="Єлизавета"/>
    <x v="2"/>
    <n v="19185"/>
    <n v="181083.84999999995"/>
    <n v="266266.11154000001"/>
    <n v="254800"/>
    <n v="52117.68"/>
    <n v="900.49342927116697"/>
    <n v="270.14802878135009"/>
    <n v="900.49342927116697"/>
    <n v="2071.1348873236839"/>
  </r>
  <r>
    <n v="2014"/>
    <n v="8"/>
    <s v="2014-08"/>
    <x v="7"/>
    <s v="Сер"/>
    <x v="0"/>
    <x v="4"/>
    <s v="Мельникова"/>
    <s v="Єлизавета"/>
    <x v="3"/>
    <n v="251"/>
    <n v="2501.0699999999997"/>
    <n v="3973.9949299999994"/>
    <n v="3800"/>
    <n v="3115.73"/>
    <n v="13.439773847767102"/>
    <n v="4.0319321543301312"/>
    <n v="13.439773847767102"/>
    <n v="30.911479849864335"/>
  </r>
  <r>
    <n v="2014"/>
    <n v="8"/>
    <s v="2014-08"/>
    <x v="7"/>
    <s v="Сер"/>
    <x v="0"/>
    <x v="4"/>
    <s v="Мельникова"/>
    <s v="Єлизавета"/>
    <x v="4"/>
    <n v="3308"/>
    <n v="38647.740000000013"/>
    <n v="59842.249600000003"/>
    <n v="59700"/>
    <n v="18084.669999999998"/>
    <n v="202.38231687065377"/>
    <n v="60.714695061196132"/>
    <n v="202.38231687065377"/>
    <n v="465.47932880250369"/>
  </r>
  <r>
    <n v="2014"/>
    <n v="9"/>
    <s v="2014-09"/>
    <x v="8"/>
    <s v="Вер"/>
    <x v="0"/>
    <x v="3"/>
    <s v="Кравченко"/>
    <s v="Ілля"/>
    <x v="1"/>
    <n v="14398"/>
    <n v="161080.68"/>
    <n v="248568.89332999947"/>
    <n v="247600"/>
    <n v="176001.5"/>
    <n v="1783.8250214631651"/>
    <n v="0"/>
    <n v="891.91251073158253"/>
    <n v="2675.7375321947475"/>
  </r>
  <r>
    <n v="2014"/>
    <n v="8"/>
    <s v="2014-08"/>
    <x v="7"/>
    <s v="Сер"/>
    <x v="0"/>
    <x v="4"/>
    <s v="Мельникова"/>
    <s v="Єлизавета"/>
    <x v="5"/>
    <n v="6290"/>
    <n v="63514.359999999986"/>
    <n v="90894.338330000013"/>
    <n v="91100"/>
    <n v="60761.18"/>
    <n v="307.39831648391902"/>
    <n v="92.219494945175683"/>
    <n v="307.39831648391902"/>
    <n v="707.01612791301363"/>
  </r>
  <r>
    <n v="2014"/>
    <n v="10"/>
    <s v="2014-10"/>
    <x v="9"/>
    <s v="Жов"/>
    <x v="0"/>
    <x v="3"/>
    <s v="Кравченко"/>
    <s v="Ілля"/>
    <x v="1"/>
    <n v="14213"/>
    <n v="163768.54"/>
    <n v="252114.87260000003"/>
    <n v="247800"/>
    <n v="189672.51"/>
    <n v="1539.6200647255801"/>
    <n v="461.88601941767405"/>
    <n v="769.81003236279003"/>
    <n v="2771.3161165060442"/>
  </r>
  <r>
    <n v="2014"/>
    <n v="11"/>
    <s v="2014-11"/>
    <x v="10"/>
    <s v="Лис"/>
    <x v="0"/>
    <x v="3"/>
    <s v="Кравченко"/>
    <s v="Ілля"/>
    <x v="1"/>
    <n v="10431"/>
    <n v="128981.68000000002"/>
    <n v="198693.11955999996"/>
    <n v="207800"/>
    <n v="143270.12"/>
    <n v="1852.2301645507323"/>
    <n v="0"/>
    <n v="926.11508227536615"/>
    <n v="2778.3452468260984"/>
  </r>
  <r>
    <n v="2014"/>
    <n v="12"/>
    <s v="2014-12"/>
    <x v="11"/>
    <s v="Гру"/>
    <x v="0"/>
    <x v="3"/>
    <s v="Кравченко"/>
    <s v="Ілля"/>
    <x v="1"/>
    <n v="13911"/>
    <n v="156328.81"/>
    <n v="239641.22276999999"/>
    <n v="235800"/>
    <n v="201574.62"/>
    <n v="1657.6772454084833"/>
    <n v="0"/>
    <n v="414.41931135212081"/>
    <n v="2072.096556760604"/>
  </r>
  <r>
    <n v="2015"/>
    <n v="1"/>
    <s v="2015-01"/>
    <x v="12"/>
    <s v="Січ"/>
    <x v="0"/>
    <x v="3"/>
    <s v="Кравченко"/>
    <s v="Ілля"/>
    <x v="1"/>
    <n v="13999"/>
    <n v="153885.85"/>
    <n v="239238.55401000005"/>
    <n v="243400"/>
    <n v="115564.61"/>
    <n v="2001.6609475532287"/>
    <n v="600.49828426596866"/>
    <n v="1364.7688278772016"/>
    <n v="3966.928059696399"/>
  </r>
  <r>
    <n v="2015"/>
    <n v="2"/>
    <s v="2015-02"/>
    <x v="13"/>
    <s v="Лют"/>
    <x v="0"/>
    <x v="3"/>
    <s v="Кравченко"/>
    <s v="Ілля"/>
    <x v="1"/>
    <n v="10899"/>
    <n v="119297.29000000002"/>
    <n v="195960.25137000013"/>
    <n v="185100"/>
    <n v="137568.51"/>
    <n v="2113.67392963565"/>
    <n v="1056.836964817825"/>
    <n v="720.57065783033522"/>
    <n v="3891.0815522838102"/>
  </r>
  <r>
    <n v="2015"/>
    <n v="3"/>
    <s v="2015-03"/>
    <x v="14"/>
    <s v="Бер"/>
    <x v="0"/>
    <x v="3"/>
    <s v="Кравченко"/>
    <s v="Ілля"/>
    <x v="1"/>
    <n v="30683"/>
    <n v="325573.35000000009"/>
    <n v="435791.93069999979"/>
    <n v="464800"/>
    <n v="308623.46999999997"/>
    <n v="2015.6366117991386"/>
    <n v="0"/>
    <n v="687.14884493152454"/>
    <n v="2702.7854567306631"/>
  </r>
  <r>
    <n v="2015"/>
    <n v="4"/>
    <s v="2015-04"/>
    <x v="15"/>
    <s v="Кві"/>
    <x v="0"/>
    <x v="3"/>
    <s v="Кравченко"/>
    <s v="Ілля"/>
    <x v="1"/>
    <n v="11104"/>
    <n v="126535.11999999998"/>
    <n v="203240.23873999962"/>
    <n v="199400"/>
    <n v="117528.31"/>
    <n v="1969.7304949861018"/>
    <n v="984.8652474930509"/>
    <n v="671.49903238162563"/>
    <n v="3626.0947748607782"/>
  </r>
  <r>
    <n v="2015"/>
    <n v="5"/>
    <s v="2015-05"/>
    <x v="16"/>
    <s v="Тра"/>
    <x v="0"/>
    <x v="3"/>
    <s v="Кравченко"/>
    <s v="Ілля"/>
    <x v="1"/>
    <n v="30648"/>
    <n v="306219.19000000012"/>
    <n v="397301.98674999987"/>
    <n v="407400"/>
    <n v="266925.87"/>
    <n v="2087.2129988817592"/>
    <n v="0"/>
    <n v="711.54988598241778"/>
    <n v="2798.7628848641771"/>
  </r>
  <r>
    <n v="2015"/>
    <n v="6"/>
    <s v="2015-06"/>
    <x v="17"/>
    <s v="Чер"/>
    <x v="0"/>
    <x v="3"/>
    <s v="Кравченко"/>
    <s v="Ілля"/>
    <x v="1"/>
    <n v="8018"/>
    <n v="88610.239999999991"/>
    <n v="143039.30171999996"/>
    <n v="144400"/>
    <n v="87099.77"/>
    <n v="1715.0314134219941"/>
    <n v="0"/>
    <n v="584.66980003022536"/>
    <n v="2299.7012134522192"/>
  </r>
  <r>
    <n v="2015"/>
    <n v="7"/>
    <s v="2015-07"/>
    <x v="18"/>
    <s v="Лип"/>
    <x v="0"/>
    <x v="3"/>
    <s v="Кравченко"/>
    <s v="Ілля"/>
    <x v="1"/>
    <n v="35328"/>
    <n v="358294.5"/>
    <n v="468012.24513999984"/>
    <n v="471200"/>
    <n v="262694.82"/>
    <n v="1986.6699568934819"/>
    <n v="596.00098706804454"/>
    <n v="677.27384894095974"/>
    <n v="3259.9447929024864"/>
  </r>
  <r>
    <n v="2015"/>
    <n v="8"/>
    <s v="2015-08"/>
    <x v="19"/>
    <s v="Сер"/>
    <x v="0"/>
    <x v="3"/>
    <s v="Кравченко"/>
    <s v="Ілля"/>
    <x v="1"/>
    <n v="10267"/>
    <n v="120352.14999999998"/>
    <n v="192828.65033999959"/>
    <n v="185300"/>
    <n v="98986.59"/>
    <n v="2110.6053057634649"/>
    <n v="1055.3026528817325"/>
    <n v="719.5245360557268"/>
    <n v="3885.4324947009241"/>
  </r>
  <r>
    <n v="2014"/>
    <n v="8"/>
    <s v="2014-08"/>
    <x v="7"/>
    <s v="Сер"/>
    <x v="2"/>
    <x v="6"/>
    <s v="Вдовицька"/>
    <s v="Олена"/>
    <x v="0"/>
    <n v="22"/>
    <n v="208.22"/>
    <n v="312.52832999999998"/>
    <n v="300"/>
    <n v="312.52999999999997"/>
    <n v="1.1994749021689413"/>
    <n v="0.59973745108447063"/>
    <n v="0.32418240599160569"/>
    <n v="2.1233947592450177"/>
  </r>
  <r>
    <n v="2015"/>
    <n v="9"/>
    <s v="2015-09"/>
    <x v="20"/>
    <s v="Вер"/>
    <x v="0"/>
    <x v="3"/>
    <s v="Кравченко"/>
    <s v="Ілля"/>
    <x v="1"/>
    <n v="11441"/>
    <n v="122993.1"/>
    <n v="181599.44256000014"/>
    <n v="181200"/>
    <n v="93533.65"/>
    <n v="1808.7874066462525"/>
    <n v="0"/>
    <n v="616.6320704475861"/>
    <n v="2425.4194770938384"/>
  </r>
  <r>
    <n v="2015"/>
    <n v="10"/>
    <s v="2015-10"/>
    <x v="21"/>
    <s v="Жов"/>
    <x v="0"/>
    <x v="3"/>
    <s v="Кравченко"/>
    <s v="Ілля"/>
    <x v="1"/>
    <n v="25344"/>
    <n v="272665.71000000002"/>
    <n v="352068.92531999992"/>
    <n v="366100"/>
    <n v="206255.45"/>
    <n v="2063.1859377156102"/>
    <n v="0"/>
    <n v="703.35884240304893"/>
    <n v="2766.5447801186592"/>
  </r>
  <r>
    <n v="2014"/>
    <n v="8"/>
    <s v="2014-08"/>
    <x v="7"/>
    <s v="Сер"/>
    <x v="2"/>
    <x v="6"/>
    <s v="Вдовицька"/>
    <s v="Олена"/>
    <x v="1"/>
    <n v="11392"/>
    <n v="129465.15000000002"/>
    <n v="200892.03409000009"/>
    <n v="212600"/>
    <n v="113079.43"/>
    <n v="771.01795199373589"/>
    <n v="385.50897599686795"/>
    <n v="208.38323026857728"/>
    <n v="1364.9101582591811"/>
  </r>
  <r>
    <n v="2015"/>
    <n v="11"/>
    <s v="2015-11"/>
    <x v="22"/>
    <s v="Лис"/>
    <x v="0"/>
    <x v="3"/>
    <s v="Кравченко"/>
    <s v="Ілля"/>
    <x v="1"/>
    <n v="10206"/>
    <n v="111170.62"/>
    <n v="158161.09301999997"/>
    <n v="151100"/>
    <n v="96217.98"/>
    <n v="1988.284234251943"/>
    <n v="596.48527027558293"/>
    <n v="677.82417076770787"/>
    <n v="3262.5936752952339"/>
  </r>
  <r>
    <n v="2015"/>
    <n v="12"/>
    <s v="2015-12"/>
    <x v="23"/>
    <s v="Гру"/>
    <x v="0"/>
    <x v="3"/>
    <s v="Кравченко"/>
    <s v="Ілля"/>
    <x v="1"/>
    <n v="11900"/>
    <n v="127986.57000000004"/>
    <n v="188718.05998999981"/>
    <n v="196100"/>
    <n v="117948.58"/>
    <n v="1887.9644909521248"/>
    <n v="0"/>
    <n v="643.62425827913353"/>
    <n v="2531.5887492312586"/>
  </r>
  <r>
    <n v="2014"/>
    <n v="8"/>
    <s v="2014-08"/>
    <x v="7"/>
    <s v="Сер"/>
    <x v="2"/>
    <x v="6"/>
    <s v="Вдовицька"/>
    <s v="Олена"/>
    <x v="3"/>
    <n v="80"/>
    <n v="812.36999999999989"/>
    <n v="1303.29"/>
    <n v="1400"/>
    <n v="814.56"/>
    <n v="5.0019902043688624"/>
    <n v="2.5009951021844312"/>
    <n v="1.3518892444240169"/>
    <n v="8.8548745509773106"/>
  </r>
  <r>
    <n v="2016"/>
    <n v="1"/>
    <s v="2016-01"/>
    <x v="24"/>
    <s v="Січ"/>
    <x v="0"/>
    <x v="3"/>
    <s v="Кравченко"/>
    <s v="Ілля"/>
    <x v="1"/>
    <n v="11725"/>
    <n v="116837.05999999998"/>
    <n v="170760.70814999999"/>
    <n v="173700"/>
    <n v="58783.46"/>
    <n v="2197.5851301233529"/>
    <n v="0"/>
    <n v="0"/>
    <n v="2197.5851301233529"/>
  </r>
  <r>
    <n v="2016"/>
    <n v="2"/>
    <s v="2016-02"/>
    <x v="25"/>
    <s v="Лют"/>
    <x v="0"/>
    <x v="3"/>
    <s v="Кравченко"/>
    <s v="Ілля"/>
    <x v="1"/>
    <n v="8516"/>
    <n v="95880.569999999992"/>
    <n v="151258.66737999953"/>
    <n v="148600"/>
    <n v="52091.58"/>
    <n v="1716.8730134234406"/>
    <n v="858.43650671172031"/>
    <n v="0"/>
    <n v="2575.3095201351607"/>
  </r>
  <r>
    <n v="2014"/>
    <n v="8"/>
    <s v="2014-08"/>
    <x v="7"/>
    <s v="Сер"/>
    <x v="2"/>
    <x v="6"/>
    <s v="Вдовицька"/>
    <s v="Олена"/>
    <x v="4"/>
    <n v="5655"/>
    <n v="58679.939999999995"/>
    <n v="89404.195500000118"/>
    <n v="86400"/>
    <n v="11908.53"/>
    <n v="343.13077681903439"/>
    <n v="171.5653884095172"/>
    <n v="92.738047788928213"/>
    <n v="607.43421301747981"/>
  </r>
  <r>
    <n v="2016"/>
    <n v="3"/>
    <s v="2016-03"/>
    <x v="26"/>
    <s v="Бер"/>
    <x v="0"/>
    <x v="3"/>
    <s v="Кравченко"/>
    <s v="Ілля"/>
    <x v="1"/>
    <n v="39619"/>
    <n v="411192.09000000008"/>
    <n v="590582.99867000163"/>
    <n v="569500"/>
    <n v="252443.11"/>
    <n v="2588.6790510800529"/>
    <n v="0"/>
    <n v="0"/>
    <n v="2588.6790510800529"/>
  </r>
  <r>
    <n v="2016"/>
    <n v="4"/>
    <s v="2016-04"/>
    <x v="27"/>
    <s v="Кві"/>
    <x v="0"/>
    <x v="3"/>
    <s v="Кравченко"/>
    <s v="Ілля"/>
    <x v="1"/>
    <n v="12367"/>
    <n v="139355.15999999995"/>
    <n v="220459.43332000004"/>
    <n v="223800"/>
    <n v="57583.25"/>
    <n v="1938.9653422540212"/>
    <n v="969.48267112701058"/>
    <n v="807.90222593917554"/>
    <n v="3716.350239320207"/>
  </r>
  <r>
    <n v="2014"/>
    <n v="8"/>
    <s v="2014-08"/>
    <x v="7"/>
    <s v="Сер"/>
    <x v="2"/>
    <x v="6"/>
    <s v="Вдовицька"/>
    <s v="Олена"/>
    <x v="5"/>
    <n v="38928"/>
    <n v="453635.15"/>
    <n v="672138.82043000066"/>
    <n v="619700"/>
    <n v="631856.53"/>
    <n v="2579.6498060806921"/>
    <n v="1289.824903040346"/>
    <n v="697.20265029207894"/>
    <n v="4566.6773594131173"/>
  </r>
  <r>
    <n v="2016"/>
    <n v="5"/>
    <s v="2016-05"/>
    <x v="28"/>
    <s v="Тра"/>
    <x v="0"/>
    <x v="3"/>
    <s v="Кравченко"/>
    <s v="Ілля"/>
    <x v="1"/>
    <n v="13280"/>
    <n v="148119.45000000001"/>
    <n v="235291.78282000043"/>
    <n v="218800"/>
    <n v="79317.17"/>
    <n v="2255.8645867490354"/>
    <n v="1127.9322933745177"/>
    <n v="939.94357781209806"/>
    <n v="4323.7404579356507"/>
  </r>
  <r>
    <n v="2016"/>
    <n v="6"/>
    <s v="2016-06"/>
    <x v="29"/>
    <s v="Чер"/>
    <x v="0"/>
    <x v="3"/>
    <s v="Кравченко"/>
    <s v="Ілля"/>
    <x v="1"/>
    <n v="28470"/>
    <n v="312987.85000000009"/>
    <n v="441065.32475000026"/>
    <n v="417300"/>
    <n v="123396.28"/>
    <n v="2034.4464542137296"/>
    <n v="0"/>
    <n v="847.68602258905401"/>
    <n v="2882.1324768027835"/>
  </r>
  <r>
    <n v="2014"/>
    <n v="8"/>
    <s v="2014-08"/>
    <x v="7"/>
    <s v="Сер"/>
    <x v="2"/>
    <x v="7"/>
    <s v="Лєсков"/>
    <s v="Станіслав"/>
    <x v="0"/>
    <n v="169"/>
    <n v="1945.8200000000002"/>
    <n v="2970.7284500000001"/>
    <n v="2800"/>
    <n v="2197.15"/>
    <n v="15.697791074899905"/>
    <n v="7.8488955374499527"/>
    <n v="7.4751386070951931"/>
    <n v="31.021825219445052"/>
  </r>
  <r>
    <n v="2016"/>
    <n v="7"/>
    <s v="2016-07"/>
    <x v="30"/>
    <s v="Лип"/>
    <x v="0"/>
    <x v="3"/>
    <s v="Кравченко"/>
    <s v="Ілля"/>
    <x v="1"/>
    <n v="17104"/>
    <n v="185043.52000000002"/>
    <n v="297078.62529000023"/>
    <n v="298900"/>
    <n v="65693.34"/>
    <n v="2338.6636843262527"/>
    <n v="701.59910529787578"/>
    <n v="1870.9309474610018"/>
    <n v="4911.1937370851301"/>
  </r>
  <r>
    <n v="2016"/>
    <n v="8"/>
    <s v="2016-08"/>
    <x v="31"/>
    <s v="Сер"/>
    <x v="0"/>
    <x v="3"/>
    <s v="Кравченко"/>
    <s v="Ілля"/>
    <x v="1"/>
    <n v="19418"/>
    <n v="228923.51999999999"/>
    <n v="364762.72533000057"/>
    <n v="359600"/>
    <n v="54310.67"/>
    <n v="2175.131362071068"/>
    <n v="0"/>
    <n v="1740.1050896568545"/>
    <n v="3915.2364517279225"/>
  </r>
  <r>
    <n v="2016"/>
    <n v="9"/>
    <s v="2016-09"/>
    <x v="32"/>
    <s v="Вер"/>
    <x v="0"/>
    <x v="3"/>
    <s v="Кравченко"/>
    <s v="Ілля"/>
    <x v="1"/>
    <n v="28639"/>
    <n v="343057.42"/>
    <n v="544066.41078999825"/>
    <n v="549800"/>
    <n v="75300.100000000006"/>
    <n v="2373.9092038897552"/>
    <n v="712.17276116692653"/>
    <n v="1899.1273631118042"/>
    <n v="4985.2093281684865"/>
  </r>
  <r>
    <n v="2014"/>
    <n v="8"/>
    <s v="2014-08"/>
    <x v="7"/>
    <s v="Сер"/>
    <x v="2"/>
    <x v="7"/>
    <s v="Лєсков"/>
    <s v="Станіслав"/>
    <x v="2"/>
    <n v="8027"/>
    <n v="80681.300000000017"/>
    <n v="106600.664683"/>
    <n v="100300"/>
    <n v="4554.07"/>
    <n v="563.29448847443291"/>
    <n v="281.64724423721646"/>
    <n v="268.23547070211089"/>
    <n v="1113.1772034137603"/>
  </r>
  <r>
    <n v="2016"/>
    <n v="10"/>
    <s v="2016-10"/>
    <x v="33"/>
    <s v="Жов"/>
    <x v="0"/>
    <x v="3"/>
    <s v="Кравченко"/>
    <s v="Ілля"/>
    <x v="1"/>
    <n v="16125"/>
    <n v="196036.84"/>
    <n v="314081.24671999994"/>
    <n v="323600"/>
    <n v="60493.81"/>
    <n v="2555.9418918292281"/>
    <n v="0"/>
    <n v="2044.7535134633822"/>
    <n v="4600.6954052926103"/>
  </r>
  <r>
    <n v="2016"/>
    <n v="11"/>
    <s v="2016-11"/>
    <x v="34"/>
    <s v="Лис"/>
    <x v="0"/>
    <x v="3"/>
    <s v="Кравченко"/>
    <s v="Ілля"/>
    <x v="1"/>
    <n v="14791"/>
    <n v="191525.22999999998"/>
    <n v="310187.22579999868"/>
    <n v="297700"/>
    <n v="67865.259999999995"/>
    <n v="2395.0586060557171"/>
    <n v="1197.5293030278585"/>
    <n v="1916.0468848445739"/>
    <n v="5508.6347939281495"/>
  </r>
  <r>
    <n v="2014"/>
    <n v="8"/>
    <s v="2014-08"/>
    <x v="7"/>
    <s v="Сер"/>
    <x v="2"/>
    <x v="7"/>
    <s v="Лєсков"/>
    <s v="Станіслав"/>
    <x v="3"/>
    <n v="2682"/>
    <n v="29777.900000000009"/>
    <n v="43898.117060000004"/>
    <n v="41800"/>
    <n v="33724.17"/>
    <n v="231.96447665533998"/>
    <n v="115.98223832766999"/>
    <n v="110.45927459778095"/>
    <n v="458.40598958079096"/>
  </r>
  <r>
    <n v="2014"/>
    <n v="9"/>
    <s v="2014-09"/>
    <x v="8"/>
    <s v="Вер"/>
    <x v="0"/>
    <x v="3"/>
    <s v="Кравченко"/>
    <s v="Ілля"/>
    <x v="5"/>
    <n v="9589"/>
    <n v="96797.040000000023"/>
    <n v="142075.65332999991"/>
    <n v="141600"/>
    <n v="144724.56"/>
    <n v="1019.5889837845336"/>
    <n v="0"/>
    <n v="509.79449189226682"/>
    <n v="1529.3834756768006"/>
  </r>
  <r>
    <n v="2014"/>
    <n v="10"/>
    <s v="2014-10"/>
    <x v="9"/>
    <s v="Жов"/>
    <x v="0"/>
    <x v="3"/>
    <s v="Кравченко"/>
    <s v="Ілля"/>
    <x v="5"/>
    <n v="11142"/>
    <n v="122680.82"/>
    <n v="179601.28094999993"/>
    <n v="170600"/>
    <n v="194829.63"/>
    <n v="1096.7926364255115"/>
    <n v="329.03779092765348"/>
    <n v="548.39631821275577"/>
    <n v="1974.2267455659207"/>
  </r>
  <r>
    <n v="2014"/>
    <n v="11"/>
    <s v="2014-11"/>
    <x v="10"/>
    <s v="Лис"/>
    <x v="0"/>
    <x v="3"/>
    <s v="Кравченко"/>
    <s v="Ілля"/>
    <x v="5"/>
    <n v="6651"/>
    <n v="75952.580000000016"/>
    <n v="113104.18074000007"/>
    <n v="109200"/>
    <n v="125174.52"/>
    <n v="1054.3645183454087"/>
    <n v="0"/>
    <n v="527.18225917270433"/>
    <n v="1581.546777518113"/>
  </r>
  <r>
    <n v="2014"/>
    <n v="12"/>
    <s v="2014-12"/>
    <x v="11"/>
    <s v="Гру"/>
    <x v="0"/>
    <x v="3"/>
    <s v="Кравченко"/>
    <s v="Ілля"/>
    <x v="5"/>
    <n v="9752"/>
    <n v="109479.45000000001"/>
    <n v="161117.63323999994"/>
    <n v="157700"/>
    <n v="186894.81"/>
    <n v="1114.5037208909307"/>
    <n v="0"/>
    <n v="278.62593022273268"/>
    <n v="1393.1296511136634"/>
  </r>
  <r>
    <n v="2015"/>
    <n v="1"/>
    <s v="2015-01"/>
    <x v="12"/>
    <s v="Січ"/>
    <x v="0"/>
    <x v="3"/>
    <s v="Кравченко"/>
    <s v="Ілля"/>
    <x v="5"/>
    <n v="6404"/>
    <n v="66544.060000000012"/>
    <n v="101498.6949"/>
    <n v="94100"/>
    <n v="77904.09"/>
    <n v="849.21920151907386"/>
    <n v="254.76576045572216"/>
    <n v="579.01309194482303"/>
    <n v="1682.998053919619"/>
  </r>
  <r>
    <n v="2015"/>
    <n v="2"/>
    <s v="2015-02"/>
    <x v="13"/>
    <s v="Лют"/>
    <x v="0"/>
    <x v="3"/>
    <s v="Кравченко"/>
    <s v="Ілля"/>
    <x v="5"/>
    <n v="6444"/>
    <n v="64915.14"/>
    <n v="100656.23480999995"/>
    <n v="108100"/>
    <n v="109347.11"/>
    <n v="1085.7021150247015"/>
    <n v="542.85105751235074"/>
    <n v="370.1257210311482"/>
    <n v="1998.6788935682005"/>
  </r>
  <r>
    <n v="2015"/>
    <n v="3"/>
    <s v="2015-03"/>
    <x v="14"/>
    <s v="Бер"/>
    <x v="0"/>
    <x v="3"/>
    <s v="Кравченко"/>
    <s v="Ілля"/>
    <x v="5"/>
    <n v="14679"/>
    <n v="147103.35999999993"/>
    <n v="205448.45308000006"/>
    <n v="217000"/>
    <n v="212982.32"/>
    <n v="950.24573585007363"/>
    <n v="0"/>
    <n v="323.94740994888878"/>
    <n v="1274.1931457989624"/>
  </r>
  <r>
    <n v="2015"/>
    <n v="4"/>
    <s v="2015-04"/>
    <x v="15"/>
    <s v="Кві"/>
    <x v="0"/>
    <x v="3"/>
    <s v="Кравченко"/>
    <s v="Ілля"/>
    <x v="5"/>
    <n v="8857"/>
    <n v="91316.319999999992"/>
    <n v="136416.39672000002"/>
    <n v="127500"/>
    <n v="117623.03"/>
    <n v="1322.0981155176269"/>
    <n v="661.04905775881343"/>
    <n v="450.71526665373648"/>
    <n v="2433.8624399301766"/>
  </r>
  <r>
    <n v="2015"/>
    <n v="5"/>
    <s v="2015-05"/>
    <x v="16"/>
    <s v="Тра"/>
    <x v="0"/>
    <x v="3"/>
    <s v="Кравченко"/>
    <s v="Ілля"/>
    <x v="5"/>
    <n v="14272"/>
    <n v="139166.80000000002"/>
    <n v="183431.96518"/>
    <n v="191400"/>
    <n v="181708.33"/>
    <n v="963.65383235557749"/>
    <n v="0"/>
    <n v="328.51835193940138"/>
    <n v="1292.1721842949789"/>
  </r>
  <r>
    <n v="2015"/>
    <n v="6"/>
    <s v="2015-06"/>
    <x v="17"/>
    <s v="Чер"/>
    <x v="0"/>
    <x v="3"/>
    <s v="Кравченко"/>
    <s v="Ілля"/>
    <x v="5"/>
    <n v="9891"/>
    <n v="97214.719999999987"/>
    <n v="144305.00058000005"/>
    <n v="149900"/>
    <n v="136076.39000000001"/>
    <n v="1730.207055911369"/>
    <n v="0"/>
    <n v="589.8433145152394"/>
    <n v="2320.0503704266084"/>
  </r>
  <r>
    <n v="2015"/>
    <n v="7"/>
    <s v="2015-07"/>
    <x v="18"/>
    <s v="Лип"/>
    <x v="0"/>
    <x v="3"/>
    <s v="Кравченко"/>
    <s v="Ілля"/>
    <x v="5"/>
    <n v="15128"/>
    <n v="148868.11000000002"/>
    <n v="205064.6762999999"/>
    <n v="194900"/>
    <n v="180268.77"/>
    <n v="870.48113773909779"/>
    <n v="261.14434132172937"/>
    <n v="296.75493332014702"/>
    <n v="1428.3804123809743"/>
  </r>
  <r>
    <n v="2015"/>
    <n v="8"/>
    <s v="2015-08"/>
    <x v="19"/>
    <s v="Сер"/>
    <x v="0"/>
    <x v="3"/>
    <s v="Кравченко"/>
    <s v="Ілля"/>
    <x v="5"/>
    <n v="7906"/>
    <n v="78835.14"/>
    <n v="121458.11731000005"/>
    <n v="113800"/>
    <n v="99321.53"/>
    <n v="1329.4193905860225"/>
    <n v="664.70969529301124"/>
    <n v="453.21115588159853"/>
    <n v="2447.3402417606321"/>
  </r>
  <r>
    <n v="2015"/>
    <n v="9"/>
    <s v="2015-09"/>
    <x v="20"/>
    <s v="Вер"/>
    <x v="0"/>
    <x v="3"/>
    <s v="Кравченко"/>
    <s v="Ілля"/>
    <x v="5"/>
    <n v="12385"/>
    <n v="121633.31"/>
    <n v="172812.71640999999"/>
    <n v="187200"/>
    <n v="136510.60999999999"/>
    <n v="1721.2688582315543"/>
    <n v="0"/>
    <n v="586.79620166984796"/>
    <n v="2308.0650599014025"/>
  </r>
  <r>
    <n v="2015"/>
    <n v="10"/>
    <s v="2015-10"/>
    <x v="21"/>
    <s v="Жов"/>
    <x v="0"/>
    <x v="3"/>
    <s v="Кравченко"/>
    <s v="Ілля"/>
    <x v="5"/>
    <n v="11910"/>
    <n v="122926.37999999999"/>
    <n v="173153.79165000003"/>
    <n v="158200"/>
    <n v="142604.13"/>
    <n v="1014.7117291584624"/>
    <n v="0"/>
    <n v="345.92445312220309"/>
    <n v="1360.6361822806655"/>
  </r>
  <r>
    <n v="2015"/>
    <n v="11"/>
    <s v="2015-11"/>
    <x v="22"/>
    <s v="Лис"/>
    <x v="0"/>
    <x v="3"/>
    <s v="Кравченко"/>
    <s v="Ілля"/>
    <x v="5"/>
    <n v="7956"/>
    <n v="79214.700000000055"/>
    <n v="114382.42366999999"/>
    <n v="121200"/>
    <n v="98427.45"/>
    <n v="1437.9311960737946"/>
    <n v="431.37935882213844"/>
    <n v="490.2038168433391"/>
    <n v="2359.5143717392721"/>
  </r>
  <r>
    <n v="2015"/>
    <n v="12"/>
    <s v="2015-12"/>
    <x v="23"/>
    <s v="Гру"/>
    <x v="0"/>
    <x v="3"/>
    <s v="Кравченко"/>
    <s v="Ілля"/>
    <x v="5"/>
    <n v="9460"/>
    <n v="96897.1"/>
    <n v="145888.66659999997"/>
    <n v="150400"/>
    <n v="138468.81"/>
    <n v="1459.4926536853357"/>
    <n v="0"/>
    <n v="497.55431375636448"/>
    <n v="1957.0469674417002"/>
  </r>
  <r>
    <n v="2014"/>
    <n v="8"/>
    <s v="2014-08"/>
    <x v="7"/>
    <s v="Сер"/>
    <x v="3"/>
    <x v="8"/>
    <s v="Гудошин"/>
    <s v="Остап"/>
    <x v="0"/>
    <n v="1986"/>
    <n v="20729.350000000002"/>
    <n v="31269.18"/>
    <n v="32200"/>
    <n v="19614.18"/>
    <n v="182.37203142870962"/>
    <n v="54.711609428612888"/>
    <n v="81.054236190537608"/>
    <n v="318.13787704786012"/>
  </r>
  <r>
    <n v="2016"/>
    <n v="1"/>
    <s v="2016-01"/>
    <x v="24"/>
    <s v="Січ"/>
    <x v="0"/>
    <x v="3"/>
    <s v="Кравченко"/>
    <s v="Ілля"/>
    <x v="5"/>
    <n v="8895"/>
    <n v="83061.15999999996"/>
    <n v="118810.09965000002"/>
    <n v="125200"/>
    <n v="62652.54"/>
    <n v="1529.0127988340378"/>
    <n v="0"/>
    <n v="0"/>
    <n v="1529.0127988340378"/>
  </r>
  <r>
    <n v="2016"/>
    <n v="2"/>
    <s v="2016-02"/>
    <x v="25"/>
    <s v="Лют"/>
    <x v="0"/>
    <x v="3"/>
    <s v="Кравченко"/>
    <s v="Ілля"/>
    <x v="5"/>
    <n v="9025"/>
    <n v="89848.899999999965"/>
    <n v="133123.62499000001"/>
    <n v="124500"/>
    <n v="73698.58"/>
    <n v="1511.0298348738106"/>
    <n v="755.51491743690531"/>
    <n v="0"/>
    <n v="2266.5447523107159"/>
  </r>
  <r>
    <n v="2014"/>
    <n v="8"/>
    <s v="2014-08"/>
    <x v="7"/>
    <s v="Сер"/>
    <x v="3"/>
    <x v="8"/>
    <s v="Гудошин"/>
    <s v="Остап"/>
    <x v="1"/>
    <n v="5533"/>
    <n v="58072.76"/>
    <n v="91302.050000000134"/>
    <n v="95400"/>
    <n v="16033.58"/>
    <n v="532.50326142564791"/>
    <n v="159.75097842769438"/>
    <n v="236.66811618917686"/>
    <n v="928.92235604251914"/>
  </r>
  <r>
    <n v="2016"/>
    <n v="3"/>
    <s v="2016-03"/>
    <x v="26"/>
    <s v="Бер"/>
    <x v="0"/>
    <x v="3"/>
    <s v="Кравченко"/>
    <s v="Ілля"/>
    <x v="5"/>
    <n v="14256"/>
    <n v="144191.25999999998"/>
    <n v="209549.27385000014"/>
    <n v="208600"/>
    <n v="126506.69"/>
    <n v="918.50902685337712"/>
    <n v="0"/>
    <n v="0"/>
    <n v="918.50902685337712"/>
  </r>
  <r>
    <n v="2016"/>
    <n v="4"/>
    <s v="2016-04"/>
    <x v="27"/>
    <s v="Кві"/>
    <x v="0"/>
    <x v="3"/>
    <s v="Кравченко"/>
    <s v="Ілля"/>
    <x v="5"/>
    <n v="12717"/>
    <n v="132558.96999999997"/>
    <n v="199989.58312999998"/>
    <n v="183200"/>
    <n v="86315.32"/>
    <n v="1758.9307232684462"/>
    <n v="879.46536163422309"/>
    <n v="732.88780136185255"/>
    <n v="3371.2838862645222"/>
  </r>
  <r>
    <n v="2014"/>
    <n v="8"/>
    <s v="2014-08"/>
    <x v="7"/>
    <s v="Сер"/>
    <x v="3"/>
    <x v="8"/>
    <s v="Гудошин"/>
    <s v="Остап"/>
    <x v="2"/>
    <n v="5536"/>
    <n v="57343.569999999992"/>
    <n v="86544.409999999989"/>
    <n v="85400"/>
    <n v="16742.900000000001"/>
    <n v="504.75515701080519"/>
    <n v="151.42654710324157"/>
    <n v="224.33562533813563"/>
    <n v="880.51732945218237"/>
  </r>
  <r>
    <n v="2016"/>
    <n v="5"/>
    <s v="2016-05"/>
    <x v="28"/>
    <s v="Тра"/>
    <x v="0"/>
    <x v="3"/>
    <s v="Кравченко"/>
    <s v="Ілля"/>
    <x v="5"/>
    <n v="8571"/>
    <n v="85957.099999999991"/>
    <n v="133179.20659000005"/>
    <n v="131700"/>
    <n v="69357.97"/>
    <n v="1276.8582575939288"/>
    <n v="638.42912879696439"/>
    <n v="532.02427399747035"/>
    <n v="2447.3116603883636"/>
  </r>
  <r>
    <n v="2014"/>
    <n v="8"/>
    <s v="2014-08"/>
    <x v="7"/>
    <s v="Сер"/>
    <x v="3"/>
    <x v="8"/>
    <s v="Гудошин"/>
    <s v="Остап"/>
    <x v="3"/>
    <n v="20686"/>
    <n v="233535.68999999994"/>
    <n v="352329.67416000023"/>
    <n v="356700"/>
    <n v="231671.37"/>
    <n v="2054.9012928760712"/>
    <n v="616.47038786282133"/>
    <n v="913.28946350047602"/>
    <n v="3584.6611442393687"/>
  </r>
  <r>
    <n v="2016"/>
    <n v="6"/>
    <s v="2016-06"/>
    <x v="29"/>
    <s v="Чер"/>
    <x v="0"/>
    <x v="3"/>
    <s v="Кравченко"/>
    <s v="Ілля"/>
    <x v="5"/>
    <n v="17817"/>
    <n v="197029.33"/>
    <n v="279671.81816999993"/>
    <n v="294200"/>
    <n v="118220.39"/>
    <n v="1290.0069601752637"/>
    <n v="0"/>
    <n v="537.50290007302647"/>
    <n v="1827.5098602482901"/>
  </r>
  <r>
    <n v="2016"/>
    <n v="7"/>
    <s v="2016-07"/>
    <x v="30"/>
    <s v="Лип"/>
    <x v="0"/>
    <x v="3"/>
    <s v="Кравченко"/>
    <s v="Ілля"/>
    <x v="5"/>
    <n v="12814"/>
    <n v="136347.59"/>
    <n v="210046.21938999993"/>
    <n v="202400"/>
    <n v="72128.12"/>
    <n v="1653.5267888690894"/>
    <n v="496.05803666072677"/>
    <n v="1322.8214310952715"/>
    <n v="3472.4062566250877"/>
  </r>
  <r>
    <n v="2014"/>
    <n v="8"/>
    <s v="2014-08"/>
    <x v="7"/>
    <s v="Сер"/>
    <x v="3"/>
    <x v="8"/>
    <s v="Гудошин"/>
    <s v="Остап"/>
    <x v="4"/>
    <n v="7645"/>
    <n v="79876.200000000026"/>
    <n v="122537.38000000016"/>
    <n v="114900"/>
    <n v="18132.36"/>
    <n v="714.67786864099935"/>
    <n v="214.4033605922998"/>
    <n v="317.6346082848886"/>
    <n v="1246.7158375181878"/>
  </r>
  <r>
    <n v="2016"/>
    <n v="8"/>
    <s v="2016-08"/>
    <x v="31"/>
    <s v="Сер"/>
    <x v="0"/>
    <x v="3"/>
    <s v="Кравченко"/>
    <s v="Ілля"/>
    <x v="5"/>
    <n v="11464"/>
    <n v="128538.65999999997"/>
    <n v="198533.30864"/>
    <n v="211400"/>
    <n v="43062.62"/>
    <n v="1183.8820034254245"/>
    <n v="0"/>
    <n v="947.10560274033969"/>
    <n v="2130.9876061657642"/>
  </r>
  <r>
    <n v="2016"/>
    <n v="9"/>
    <s v="2016-09"/>
    <x v="32"/>
    <s v="Вер"/>
    <x v="0"/>
    <x v="3"/>
    <s v="Кравченко"/>
    <s v="Ілля"/>
    <x v="5"/>
    <n v="11369"/>
    <n v="134755.51"/>
    <n v="211218.09972999996"/>
    <n v="202900"/>
    <n v="50026.06"/>
    <n v="921.60181373646515"/>
    <n v="276.48054412093956"/>
    <n v="737.28145098917219"/>
    <n v="1935.3638088465768"/>
  </r>
  <r>
    <n v="2014"/>
    <n v="8"/>
    <s v="2014-08"/>
    <x v="7"/>
    <s v="Сер"/>
    <x v="3"/>
    <x v="8"/>
    <s v="Гудошин"/>
    <s v="Остап"/>
    <x v="5"/>
    <n v="5915"/>
    <n v="58354.169999999991"/>
    <n v="87579.199939999962"/>
    <n v="86000"/>
    <n v="64180.9"/>
    <n v="510.79038861776735"/>
    <n v="153.2371165853302"/>
    <n v="227.01795049678549"/>
    <n v="891.04545569988306"/>
  </r>
  <r>
    <n v="2016"/>
    <n v="10"/>
    <s v="2016-10"/>
    <x v="33"/>
    <s v="Жов"/>
    <x v="0"/>
    <x v="3"/>
    <s v="Кравченко"/>
    <s v="Ілля"/>
    <x v="5"/>
    <n v="8151"/>
    <n v="95460.469999999987"/>
    <n v="148403.38148000004"/>
    <n v="148700"/>
    <n v="44421.51"/>
    <n v="1207.6824820808138"/>
    <n v="0"/>
    <n v="966.14598566465099"/>
    <n v="2173.8284677454649"/>
  </r>
  <r>
    <n v="2016"/>
    <n v="11"/>
    <s v="2016-11"/>
    <x v="34"/>
    <s v="Лис"/>
    <x v="0"/>
    <x v="3"/>
    <s v="Кравченко"/>
    <s v="Ілля"/>
    <x v="5"/>
    <n v="6781"/>
    <n v="84353.07"/>
    <n v="129899.44194"/>
    <n v="132300"/>
    <n v="39495.85"/>
    <n v="1002.9967402359524"/>
    <n v="501.49837011797621"/>
    <n v="802.39739218876184"/>
    <n v="2306.8925025426906"/>
  </r>
  <r>
    <n v="2014"/>
    <n v="9"/>
    <s v="2014-09"/>
    <x v="8"/>
    <s v="Вер"/>
    <x v="0"/>
    <x v="4"/>
    <s v="Мельникова"/>
    <s v="Єлизавета"/>
    <x v="0"/>
    <n v="93"/>
    <n v="844.33999999999992"/>
    <n v="1317.4700200000002"/>
    <n v="1100"/>
    <n v="736.09"/>
    <n v="8.1997944546299788"/>
    <n v="2.4599383363889937"/>
    <n v="5.4665296364199856"/>
    <n v="16.126262427438959"/>
  </r>
  <r>
    <n v="2014"/>
    <n v="10"/>
    <s v="2014-10"/>
    <x v="9"/>
    <s v="Жов"/>
    <x v="0"/>
    <x v="4"/>
    <s v="Мельникова"/>
    <s v="Єлизавета"/>
    <x v="0"/>
    <n v="125"/>
    <n v="1272.53"/>
    <n v="2039.0332800000001"/>
    <n v="2000"/>
    <n v="1155.1600000000001"/>
    <n v="9.9903885409239663"/>
    <n v="0"/>
    <n v="9.9903885409239663"/>
    <n v="19.980777081847933"/>
  </r>
  <r>
    <n v="2014"/>
    <n v="11"/>
    <s v="2014-11"/>
    <x v="10"/>
    <s v="Лис"/>
    <x v="0"/>
    <x v="4"/>
    <s v="Мельникова"/>
    <s v="Єлизавета"/>
    <x v="0"/>
    <n v="500"/>
    <n v="5736.92"/>
    <n v="9039.6833099999985"/>
    <n v="9400"/>
    <n v="4337.97"/>
    <n v="58.087126223162848"/>
    <n v="0"/>
    <n v="38.724750815441901"/>
    <n v="96.811877038604749"/>
  </r>
  <r>
    <n v="2014"/>
    <n v="12"/>
    <s v="2014-12"/>
    <x v="11"/>
    <s v="Гру"/>
    <x v="0"/>
    <x v="4"/>
    <s v="Мельникова"/>
    <s v="Єлизавета"/>
    <x v="0"/>
    <n v="154"/>
    <n v="1532.35"/>
    <n v="2387.0166599999998"/>
    <n v="2200"/>
    <n v="1470.23"/>
    <n v="14.608805547473779"/>
    <n v="7.3044027737368893"/>
    <n v="9.739203698315853"/>
    <n v="31.652412019526523"/>
  </r>
  <r>
    <n v="2015"/>
    <n v="1"/>
    <s v="2015-01"/>
    <x v="12"/>
    <s v="Січ"/>
    <x v="0"/>
    <x v="4"/>
    <s v="Мельникова"/>
    <s v="Єлизавета"/>
    <x v="0"/>
    <n v="199"/>
    <n v="2158.35"/>
    <n v="3496.7999799999998"/>
    <n v="3300"/>
    <n v="1281.1400000000001"/>
    <n v="23.810734975599392"/>
    <n v="0"/>
    <n v="22.322564039624432"/>
    <n v="46.133299015223827"/>
  </r>
  <r>
    <n v="2015"/>
    <n v="2"/>
    <s v="2015-02"/>
    <x v="13"/>
    <s v="Лют"/>
    <x v="0"/>
    <x v="4"/>
    <s v="Мельникова"/>
    <s v="Єлизавета"/>
    <x v="0"/>
    <n v="197"/>
    <n v="1794.4099999999996"/>
    <n v="3031.3867300000002"/>
    <n v="3000"/>
    <n v="1585.15"/>
    <n v="16.489471789189103"/>
    <n v="8.2447358945945517"/>
    <n v="15.458879802364786"/>
    <n v="40.193087486148443"/>
  </r>
  <r>
    <n v="2015"/>
    <n v="3"/>
    <s v="2015-03"/>
    <x v="14"/>
    <s v="Бер"/>
    <x v="0"/>
    <x v="4"/>
    <s v="Мельникова"/>
    <s v="Єлизавета"/>
    <x v="0"/>
    <n v="166"/>
    <n v="1558.7599999999998"/>
    <n v="2487.6099800000002"/>
    <n v="2200"/>
    <n v="1241.45"/>
    <n v="12.323795491345544"/>
    <n v="3.6971386474036634"/>
    <n v="5.7767791365682237"/>
    <n v="21.797713275317431"/>
  </r>
  <r>
    <n v="2015"/>
    <n v="4"/>
    <s v="2015-04"/>
    <x v="15"/>
    <s v="Кві"/>
    <x v="0"/>
    <x v="4"/>
    <s v="Мельникова"/>
    <s v="Єлизавета"/>
    <x v="0"/>
    <n v="154"/>
    <n v="1463.0600000000004"/>
    <n v="2387.0016799999999"/>
    <n v="2400"/>
    <n v="1175.5899999999999"/>
    <n v="20.364899362207993"/>
    <n v="0"/>
    <n v="19.092093152069992"/>
    <n v="39.456992514277985"/>
  </r>
  <r>
    <n v="2015"/>
    <n v="5"/>
    <s v="2015-05"/>
    <x v="16"/>
    <s v="Тра"/>
    <x v="0"/>
    <x v="4"/>
    <s v="Мельникова"/>
    <s v="Єлизавета"/>
    <x v="0"/>
    <n v="397"/>
    <n v="3519.5899999999997"/>
    <n v="5123.5967699999992"/>
    <n v="5000"/>
    <n v="2394.21"/>
    <n v="20.403566629850712"/>
    <n v="6.121069988955214"/>
    <n v="9.5641718577425223"/>
    <n v="36.088808476548451"/>
  </r>
  <r>
    <n v="2015"/>
    <n v="6"/>
    <s v="2015-06"/>
    <x v="17"/>
    <s v="Чер"/>
    <x v="0"/>
    <x v="4"/>
    <s v="Мельникова"/>
    <s v="Єлизавета"/>
    <x v="0"/>
    <n v="193"/>
    <n v="1710.73"/>
    <n v="2767.6850100000001"/>
    <n v="2700"/>
    <n v="1348.58"/>
    <n v="27.433213509588342"/>
    <n v="13.716606754794171"/>
    <n v="12.859318832619536"/>
    <n v="54.009139097002048"/>
  </r>
  <r>
    <n v="2015"/>
    <n v="7"/>
    <s v="2015-07"/>
    <x v="18"/>
    <s v="Лип"/>
    <x v="0"/>
    <x v="4"/>
    <s v="Мельникова"/>
    <s v="Єлизавета"/>
    <x v="0"/>
    <n v="294"/>
    <n v="2614.3099999999995"/>
    <n v="3652.28323"/>
    <n v="3300"/>
    <n v="1464.85"/>
    <n v="12.569677383382304"/>
    <n v="0"/>
    <n v="11.78407254692091"/>
    <n v="24.353749930303216"/>
  </r>
  <r>
    <n v="2015"/>
    <n v="8"/>
    <s v="2015-08"/>
    <x v="19"/>
    <s v="Сер"/>
    <x v="0"/>
    <x v="4"/>
    <s v="Мельникова"/>
    <s v="Єлизавета"/>
    <x v="0"/>
    <n v="116"/>
    <n v="1063.31"/>
    <n v="1692.3500099999997"/>
    <n v="1500"/>
    <n v="660.71"/>
    <n v="15.23574142219497"/>
    <n v="0"/>
    <n v="14.283507583307784"/>
    <n v="29.519249005502754"/>
  </r>
  <r>
    <n v="2015"/>
    <n v="9"/>
    <s v="2015-09"/>
    <x v="20"/>
    <s v="Вер"/>
    <x v="0"/>
    <x v="4"/>
    <s v="Мельникова"/>
    <s v="Єлизавета"/>
    <x v="0"/>
    <n v="525"/>
    <n v="5050.8999999999987"/>
    <n v="7861.1500000000005"/>
    <n v="7700"/>
    <n v="2632.28"/>
    <n v="62.012313261158376"/>
    <n v="0"/>
    <n v="58.136543682335976"/>
    <n v="120.14885694349435"/>
  </r>
  <r>
    <n v="2015"/>
    <n v="10"/>
    <s v="2015-10"/>
    <x v="21"/>
    <s v="Жов"/>
    <x v="0"/>
    <x v="4"/>
    <s v="Мельникова"/>
    <s v="Єлизавета"/>
    <x v="0"/>
    <n v="317"/>
    <n v="3060.11"/>
    <n v="4674.0584800000006"/>
    <n v="4400"/>
    <n v="1711.25"/>
    <n v="16.401661941117574"/>
    <n v="16.401661941117574"/>
    <n v="15.376558069797726"/>
    <n v="48.179881952032872"/>
  </r>
  <r>
    <n v="2015"/>
    <n v="11"/>
    <s v="2015-11"/>
    <x v="22"/>
    <s v="Лис"/>
    <x v="0"/>
    <x v="4"/>
    <s v="Мельникова"/>
    <s v="Єлизавета"/>
    <x v="0"/>
    <n v="156"/>
    <n v="1436.45"/>
    <n v="2031.0333199999998"/>
    <n v="1800"/>
    <n v="845.04"/>
    <n v="21.076172226154387"/>
    <n v="0"/>
    <n v="19.758911462019739"/>
    <n v="40.835083688174123"/>
  </r>
  <r>
    <n v="2015"/>
    <n v="12"/>
    <s v="2015-12"/>
    <x v="23"/>
    <s v="Гру"/>
    <x v="0"/>
    <x v="4"/>
    <s v="Мельникова"/>
    <s v="Єлизавета"/>
    <x v="0"/>
    <n v="52"/>
    <n v="578.41"/>
    <n v="1042.8499999999999"/>
    <n v="1100"/>
    <n v="761.4"/>
    <n v="7.1194905631938044"/>
    <n v="0"/>
    <n v="3.3372612014970957"/>
    <n v="10.4567517646909"/>
  </r>
  <r>
    <n v="2016"/>
    <n v="1"/>
    <s v="2016-01"/>
    <x v="24"/>
    <s v="Січ"/>
    <x v="0"/>
    <x v="4"/>
    <s v="Мельникова"/>
    <s v="Єлизавета"/>
    <x v="0"/>
    <n v="229"/>
    <n v="2070.1899999999996"/>
    <n v="3197.3333600000001"/>
    <n v="3000"/>
    <n v="748.76"/>
    <n v="38.321808713116162"/>
    <n v="19.160904356558081"/>
    <n v="21.898176407494947"/>
    <n v="79.380889477169191"/>
  </r>
  <r>
    <n v="2016"/>
    <n v="2"/>
    <s v="2016-02"/>
    <x v="25"/>
    <s v="Лют"/>
    <x v="0"/>
    <x v="4"/>
    <s v="Мельникова"/>
    <s v="Єлизавета"/>
    <x v="0"/>
    <n v="70"/>
    <n v="688.21"/>
    <n v="1162.4083800000001"/>
    <n v="1000"/>
    <n v="347.35"/>
    <n v="13.205566463584578"/>
    <n v="0"/>
    <n v="7.5460379791911887"/>
    <n v="20.751604442775765"/>
  </r>
  <r>
    <n v="2016"/>
    <n v="3"/>
    <s v="2016-03"/>
    <x v="26"/>
    <s v="Бер"/>
    <x v="0"/>
    <x v="4"/>
    <s v="Мельникова"/>
    <s v="Єлизавета"/>
    <x v="0"/>
    <n v="85"/>
    <n v="798.13000000000011"/>
    <n v="1322.3417300000001"/>
    <n v="1300"/>
    <n v="475.3"/>
    <n v="5.9368705198797294"/>
    <n v="1.7810611559639189"/>
    <n v="3.3924974399312737"/>
    <n v="11.110429115774922"/>
  </r>
  <r>
    <n v="2016"/>
    <n v="4"/>
    <s v="2016-04"/>
    <x v="27"/>
    <s v="Кві"/>
    <x v="0"/>
    <x v="4"/>
    <s v="Мельникова"/>
    <s v="Єлизавета"/>
    <x v="0"/>
    <n v="216"/>
    <n v="2231.06"/>
    <n v="3686.2665700000007"/>
    <n v="3500"/>
    <n v="752.61"/>
    <n v="25.404977397001684"/>
    <n v="0"/>
    <n v="29.034259882287639"/>
    <n v="54.439237279289323"/>
  </r>
  <r>
    <n v="2016"/>
    <n v="5"/>
    <s v="2016-05"/>
    <x v="28"/>
    <s v="Тра"/>
    <x v="0"/>
    <x v="4"/>
    <s v="Мельникова"/>
    <s v="Єлизавета"/>
    <x v="0"/>
    <n v="141"/>
    <n v="1449.4199999999998"/>
    <n v="2284.9500900000007"/>
    <n v="2000"/>
    <n v="586.08000000000004"/>
    <n v="11.98812392181018"/>
    <n v="5.99406196090509"/>
    <n v="6.8503565267486746"/>
    <n v="24.832542409463947"/>
  </r>
  <r>
    <n v="2014"/>
    <n v="9"/>
    <s v="2014-09"/>
    <x v="8"/>
    <s v="Вер"/>
    <x v="0"/>
    <x v="4"/>
    <s v="Мельникова"/>
    <s v="Єлизавета"/>
    <x v="1"/>
    <n v="18418"/>
    <n v="202094.99999999997"/>
    <n v="317421.97831999994"/>
    <n v="320300"/>
    <n v="167635.76999999999"/>
    <n v="1975.6009154622072"/>
    <n v="592.68027463866213"/>
    <n v="1317.0672769748048"/>
    <n v="3885.3484670756743"/>
  </r>
  <r>
    <n v="2016"/>
    <n v="6"/>
    <s v="2016-06"/>
    <x v="29"/>
    <s v="Чер"/>
    <x v="0"/>
    <x v="4"/>
    <s v="Мельникова"/>
    <s v="Єлизавета"/>
    <x v="0"/>
    <n v="105"/>
    <n v="1202.3100000000002"/>
    <n v="2025.8583400000002"/>
    <n v="1800"/>
    <n v="426.61"/>
    <n v="7.7743045118617706"/>
    <n v="3.8871522559308853"/>
    <n v="8.8849194421277389"/>
    <n v="20.546376209920396"/>
  </r>
  <r>
    <n v="2016"/>
    <n v="7"/>
    <s v="2016-07"/>
    <x v="30"/>
    <s v="Лип"/>
    <x v="0"/>
    <x v="4"/>
    <s v="Мельникова"/>
    <s v="Єлизавета"/>
    <x v="0"/>
    <n v="80"/>
    <n v="878.82999999999993"/>
    <n v="1565.7833599999999"/>
    <n v="1300"/>
    <n v="324.17"/>
    <n v="7.9576079672277515"/>
    <n v="0"/>
    <n v="8.1616491971566685"/>
    <n v="16.119257164384422"/>
  </r>
  <r>
    <n v="2014"/>
    <n v="9"/>
    <s v="2014-09"/>
    <x v="8"/>
    <s v="Вер"/>
    <x v="0"/>
    <x v="4"/>
    <s v="Мельникова"/>
    <s v="Єлизавета"/>
    <x v="2"/>
    <n v="1067"/>
    <n v="12328.979999999998"/>
    <n v="18267.93158"/>
    <n v="18300"/>
    <n v="4293.13"/>
    <n v="113.69767948666023"/>
    <n v="34.10930384599807"/>
    <n v="75.798452991106828"/>
    <n v="223.60543632376516"/>
  </r>
  <r>
    <n v="2016"/>
    <n v="8"/>
    <s v="2016-08"/>
    <x v="31"/>
    <s v="Сер"/>
    <x v="0"/>
    <x v="4"/>
    <s v="Мельникова"/>
    <s v="Єлизавета"/>
    <x v="0"/>
    <n v="188"/>
    <n v="2016.6599999999999"/>
    <n v="3440.3500099999992"/>
    <n v="3100"/>
    <n v="405.48"/>
    <n v="13.115325849825883"/>
    <n v="3.9345977549477653"/>
    <n v="20.177424384347514"/>
    <n v="37.227347989121164"/>
  </r>
  <r>
    <n v="2014"/>
    <n v="9"/>
    <s v="2014-09"/>
    <x v="8"/>
    <s v="Вер"/>
    <x v="0"/>
    <x v="4"/>
    <s v="Мельникова"/>
    <s v="Єлизавета"/>
    <x v="3"/>
    <n v="1259"/>
    <n v="13048.9"/>
    <n v="19361.358370000002"/>
    <n v="20300"/>
    <n v="10116.209999999999"/>
    <n v="120.50305250697828"/>
    <n v="36.150915752093475"/>
    <n v="80.335368337985514"/>
    <n v="236.98933659705727"/>
  </r>
  <r>
    <n v="2016"/>
    <n v="9"/>
    <s v="2016-09"/>
    <x v="32"/>
    <s v="Вер"/>
    <x v="0"/>
    <x v="4"/>
    <s v="Мельникова"/>
    <s v="Єлизавета"/>
    <x v="0"/>
    <n v="163"/>
    <n v="1872.0300000000002"/>
    <n v="3131.2666900000004"/>
    <n v="2800"/>
    <n v="347.49"/>
    <n v="13.722420036766119"/>
    <n v="4.1167260110298356"/>
    <n v="14.074276960785763"/>
    <n v="31.913423008581717"/>
  </r>
  <r>
    <n v="2016"/>
    <n v="10"/>
    <s v="2016-10"/>
    <x v="33"/>
    <s v="Жов"/>
    <x v="0"/>
    <x v="4"/>
    <s v="Мельникова"/>
    <s v="Єлизавета"/>
    <x v="0"/>
    <n v="100"/>
    <n v="1216.3800000000001"/>
    <n v="1990.0917099999997"/>
    <n v="1900"/>
    <n v="298.62"/>
    <n v="11.546941952474493"/>
    <n v="0"/>
    <n v="11.843017387153326"/>
    <n v="23.389959339627818"/>
  </r>
  <r>
    <n v="2014"/>
    <n v="9"/>
    <s v="2014-09"/>
    <x v="8"/>
    <s v="Вер"/>
    <x v="0"/>
    <x v="4"/>
    <s v="Мельникова"/>
    <s v="Єлизавета"/>
    <x v="4"/>
    <n v="2492"/>
    <n v="28914.670000000006"/>
    <n v="44560.417570000027"/>
    <n v="44300"/>
    <n v="14116.87"/>
    <n v="277.33933929402235"/>
    <n v="83.201801788206708"/>
    <n v="184.89289286268158"/>
    <n v="545.43403394491065"/>
  </r>
  <r>
    <n v="2016"/>
    <n v="11"/>
    <s v="2016-11"/>
    <x v="34"/>
    <s v="Лис"/>
    <x v="0"/>
    <x v="4"/>
    <s v="Мельникова"/>
    <s v="Єлизавета"/>
    <x v="0"/>
    <n v="107"/>
    <n v="1273.3000000000002"/>
    <n v="2149.1166199999993"/>
    <n v="2100"/>
    <n v="302.42"/>
    <n v="11.452488916600293"/>
    <n v="5.7262444583001466"/>
    <n v="11.746142478564403"/>
    <n v="28.92487585346484"/>
  </r>
  <r>
    <n v="2014"/>
    <n v="9"/>
    <s v="2014-09"/>
    <x v="8"/>
    <s v="Вер"/>
    <x v="0"/>
    <x v="4"/>
    <s v="Мельникова"/>
    <s v="Єлизавета"/>
    <x v="5"/>
    <n v="5325"/>
    <n v="53581.599999999999"/>
    <n v="81084.153359999968"/>
    <n v="75300"/>
    <n v="50761.3"/>
    <n v="504.65921879550194"/>
    <n v="151.39776563865061"/>
    <n v="336.43947919700133"/>
    <n v="992.49646363115392"/>
  </r>
  <r>
    <n v="2014"/>
    <n v="10"/>
    <s v="2014-10"/>
    <x v="9"/>
    <s v="Жов"/>
    <x v="0"/>
    <x v="4"/>
    <s v="Мельникова"/>
    <s v="Єлизавета"/>
    <x v="2"/>
    <n v="3350"/>
    <n v="35113.570000000007"/>
    <n v="51838.708289999995"/>
    <n v="54100"/>
    <n v="13607.66"/>
    <n v="253.98743726081614"/>
    <n v="0"/>
    <n v="253.98743726081614"/>
    <n v="507.97487452163227"/>
  </r>
  <r>
    <n v="2014"/>
    <n v="11"/>
    <s v="2014-11"/>
    <x v="10"/>
    <s v="Лис"/>
    <x v="0"/>
    <x v="4"/>
    <s v="Мельникова"/>
    <s v="Єлизавета"/>
    <x v="2"/>
    <n v="628"/>
    <n v="9619.32"/>
    <n v="14214.004980000002"/>
    <n v="14900"/>
    <n v="3042.17"/>
    <n v="91.336241889863899"/>
    <n v="0"/>
    <n v="60.890827926575938"/>
    <n v="152.22706981643984"/>
  </r>
  <r>
    <n v="2014"/>
    <n v="12"/>
    <s v="2014-12"/>
    <x v="11"/>
    <s v="Гру"/>
    <x v="0"/>
    <x v="4"/>
    <s v="Мельникова"/>
    <s v="Єлизавета"/>
    <x v="2"/>
    <n v="1978"/>
    <n v="21085.51"/>
    <n v="31055.240019999997"/>
    <n v="33800"/>
    <n v="9021.59"/>
    <n v="190.0614982227672"/>
    <n v="95.030749111383599"/>
    <n v="126.7076654818448"/>
    <n v="411.79991281599558"/>
  </r>
  <r>
    <n v="2015"/>
    <n v="1"/>
    <s v="2015-01"/>
    <x v="12"/>
    <s v="Січ"/>
    <x v="0"/>
    <x v="4"/>
    <s v="Мельникова"/>
    <s v="Єлизавета"/>
    <x v="2"/>
    <n v="1482"/>
    <n v="15788"/>
    <n v="21893.613300000001"/>
    <n v="19800"/>
    <n v="3021.82"/>
    <n v="149.08002371487032"/>
    <n v="0"/>
    <n v="139.76252223269094"/>
    <n v="288.84254594756123"/>
  </r>
  <r>
    <n v="2014"/>
    <n v="9"/>
    <s v="2014-09"/>
    <x v="8"/>
    <s v="Вер"/>
    <x v="2"/>
    <x v="6"/>
    <s v="Вдовицька"/>
    <s v="Олена"/>
    <x v="0"/>
    <n v="19"/>
    <n v="174.15999999999997"/>
    <n v="269.64"/>
    <n v="200"/>
    <n v="258.85000000000002"/>
    <n v="1.4145192452363244"/>
    <n v="0"/>
    <n v="0.38230249871252014"/>
    <n v="1.7968217439488445"/>
  </r>
  <r>
    <n v="2015"/>
    <n v="2"/>
    <s v="2015-02"/>
    <x v="13"/>
    <s v="Лют"/>
    <x v="0"/>
    <x v="4"/>
    <s v="Мельникова"/>
    <s v="Єлизавета"/>
    <x v="2"/>
    <n v="6490"/>
    <n v="69785.310000000012"/>
    <n v="93774.869979999989"/>
    <n v="86300"/>
    <n v="16983.580000000002"/>
    <n v="510.09594314285528"/>
    <n v="255.04797157142764"/>
    <n v="478.21494669642669"/>
    <n v="1243.3588614107096"/>
  </r>
  <r>
    <n v="2015"/>
    <n v="3"/>
    <s v="2015-03"/>
    <x v="14"/>
    <s v="Бер"/>
    <x v="0"/>
    <x v="4"/>
    <s v="Мельникова"/>
    <s v="Єлизавета"/>
    <x v="2"/>
    <n v="3115"/>
    <n v="33139.560000000005"/>
    <n v="42259.623309999995"/>
    <n v="43400"/>
    <n v="10036.1"/>
    <n v="209.35715783458102"/>
    <n v="62.807147350374315"/>
    <n v="98.136167734959869"/>
    <n v="370.30047291991519"/>
  </r>
  <r>
    <n v="2014"/>
    <n v="9"/>
    <s v="2014-09"/>
    <x v="8"/>
    <s v="Вер"/>
    <x v="2"/>
    <x v="6"/>
    <s v="Вдовицька"/>
    <s v="Олена"/>
    <x v="1"/>
    <n v="9905"/>
    <n v="111374.29999999997"/>
    <n v="171938.53916000016"/>
    <n v="182700"/>
    <n v="96228.05"/>
    <n v="901.98180032502466"/>
    <n v="0"/>
    <n v="243.77886495270934"/>
    <n v="1145.760665277734"/>
  </r>
  <r>
    <n v="2015"/>
    <n v="4"/>
    <s v="2015-04"/>
    <x v="15"/>
    <s v="Кві"/>
    <x v="0"/>
    <x v="4"/>
    <s v="Мельникова"/>
    <s v="Єлизавета"/>
    <x v="2"/>
    <n v="547"/>
    <n v="6081.43"/>
    <n v="8888.8699399999987"/>
    <n v="9100"/>
    <n v="1542.35"/>
    <n v="75.836118293748243"/>
    <n v="0"/>
    <n v="71.096360900388987"/>
    <n v="146.93247919413722"/>
  </r>
  <r>
    <n v="2015"/>
    <n v="5"/>
    <s v="2015-05"/>
    <x v="16"/>
    <s v="Тра"/>
    <x v="0"/>
    <x v="4"/>
    <s v="Мельникова"/>
    <s v="Єлизавета"/>
    <x v="2"/>
    <n v="8620"/>
    <n v="83045.23"/>
    <n v="102739.60988"/>
    <n v="96100"/>
    <n v="22448.67"/>
    <n v="409.13728574144778"/>
    <n v="122.74118572243435"/>
    <n v="191.78310269130364"/>
    <n v="723.66157415518569"/>
  </r>
  <r>
    <n v="2014"/>
    <n v="9"/>
    <s v="2014-09"/>
    <x v="8"/>
    <s v="Вер"/>
    <x v="2"/>
    <x v="6"/>
    <s v="Вдовицька"/>
    <s v="Олена"/>
    <x v="3"/>
    <n v="18"/>
    <n v="183.96"/>
    <n v="290.07"/>
    <n v="200"/>
    <n v="174.04"/>
    <n v="1.5216941012672476"/>
    <n v="0"/>
    <n v="0.41126867601817502"/>
    <n v="1.9329627772854225"/>
  </r>
  <r>
    <n v="2015"/>
    <n v="6"/>
    <s v="2015-06"/>
    <x v="17"/>
    <s v="Чер"/>
    <x v="0"/>
    <x v="4"/>
    <s v="Мельникова"/>
    <s v="Єлизавета"/>
    <x v="2"/>
    <n v="734"/>
    <n v="7877.06"/>
    <n v="10466.288320000001"/>
    <n v="10100"/>
    <n v="2203.3000000000002"/>
    <n v="103.74154612900503"/>
    <n v="51.870773064502515"/>
    <n v="48.628849747971103"/>
    <n v="204.24116894147863"/>
  </r>
  <r>
    <n v="2014"/>
    <n v="9"/>
    <s v="2014-09"/>
    <x v="8"/>
    <s v="Вер"/>
    <x v="2"/>
    <x v="6"/>
    <s v="Вдовицька"/>
    <s v="Олена"/>
    <x v="4"/>
    <n v="3351"/>
    <n v="39526.97"/>
    <n v="60298.492030000089"/>
    <n v="54400"/>
    <n v="9348.5400000000009"/>
    <n v="316.32316212418135"/>
    <n v="0"/>
    <n v="85.49274652004901"/>
    <n v="401.81590864423038"/>
  </r>
  <r>
    <n v="2015"/>
    <n v="7"/>
    <s v="2015-07"/>
    <x v="18"/>
    <s v="Лип"/>
    <x v="0"/>
    <x v="4"/>
    <s v="Мельникова"/>
    <s v="Єлизавета"/>
    <x v="2"/>
    <n v="13983"/>
    <n v="135819.78000000003"/>
    <n v="160898.17644000018"/>
    <n v="172700"/>
    <n v="25685.06"/>
    <n v="553.74625735839379"/>
    <n v="0"/>
    <n v="519.13711627349426"/>
    <n v="1072.8833736318879"/>
  </r>
  <r>
    <n v="2015"/>
    <n v="8"/>
    <s v="2015-08"/>
    <x v="19"/>
    <s v="Сер"/>
    <x v="0"/>
    <x v="4"/>
    <s v="Мельникова"/>
    <s v="Єлизавета"/>
    <x v="2"/>
    <n v="94"/>
    <n v="968.36999999999989"/>
    <n v="1466.4083300000002"/>
    <n v="1400"/>
    <n v="277.39999999999998"/>
    <n v="13.201653324203754"/>
    <n v="0"/>
    <n v="12.376549991441019"/>
    <n v="25.578203315644771"/>
  </r>
  <r>
    <n v="2014"/>
    <n v="9"/>
    <s v="2014-09"/>
    <x v="8"/>
    <s v="Вер"/>
    <x v="2"/>
    <x v="6"/>
    <s v="Вдовицька"/>
    <s v="Олена"/>
    <x v="5"/>
    <n v="27199"/>
    <n v="318728.12000000005"/>
    <n v="472508.61493000016"/>
    <n v="478400"/>
    <n v="428412.01"/>
    <n v="2478.7588242042907"/>
    <n v="0"/>
    <n v="669.934817352511"/>
    <n v="3148.6936415568016"/>
  </r>
  <r>
    <n v="2015"/>
    <n v="9"/>
    <s v="2015-09"/>
    <x v="20"/>
    <s v="Вер"/>
    <x v="0"/>
    <x v="4"/>
    <s v="Мельникова"/>
    <s v="Єлизавета"/>
    <x v="2"/>
    <n v="1848"/>
    <n v="17332.41"/>
    <n v="21591.175079999997"/>
    <n v="22800"/>
    <n v="3268.08"/>
    <n v="170.32097247062785"/>
    <n v="0"/>
    <n v="159.6759116912136"/>
    <n v="329.99688416184142"/>
  </r>
  <r>
    <n v="2015"/>
    <n v="10"/>
    <s v="2015-10"/>
    <x v="21"/>
    <s v="Жов"/>
    <x v="0"/>
    <x v="4"/>
    <s v="Мельникова"/>
    <s v="Єлизавета"/>
    <x v="2"/>
    <n v="14160"/>
    <n v="147795.51000000004"/>
    <n v="174821.21964999998"/>
    <n v="169600"/>
    <n v="28054.59"/>
    <n v="613.46227418899571"/>
    <n v="613.46227418899571"/>
    <n v="575.12088205218333"/>
    <n v="1802.0454304301747"/>
  </r>
  <r>
    <n v="2014"/>
    <n v="9"/>
    <s v="2014-09"/>
    <x v="8"/>
    <s v="Вер"/>
    <x v="2"/>
    <x v="7"/>
    <s v="Лєсков"/>
    <s v="Станіслав"/>
    <x v="0"/>
    <n v="95"/>
    <n v="1043.07"/>
    <n v="1572.86499"/>
    <n v="1400"/>
    <n v="1120.07"/>
    <n v="11.052970979720136"/>
    <n v="0"/>
    <n v="5.263319514152446"/>
    <n v="16.316290493872582"/>
  </r>
  <r>
    <n v="2015"/>
    <n v="11"/>
    <s v="2015-11"/>
    <x v="22"/>
    <s v="Лис"/>
    <x v="0"/>
    <x v="4"/>
    <s v="Мельникова"/>
    <s v="Єлизавета"/>
    <x v="2"/>
    <n v="1020"/>
    <n v="10535.139999999998"/>
    <n v="13452.140789999999"/>
    <n v="14200"/>
    <n v="2273.81"/>
    <n v="139.59378869299721"/>
    <n v="0"/>
    <n v="130.86917689968487"/>
    <n v="270.46296559268205"/>
  </r>
  <r>
    <n v="2015"/>
    <n v="12"/>
    <s v="2015-12"/>
    <x v="23"/>
    <s v="Гру"/>
    <x v="0"/>
    <x v="4"/>
    <s v="Мельникова"/>
    <s v="Єлизавета"/>
    <x v="2"/>
    <n v="4080"/>
    <n v="42397.119999999995"/>
    <n v="57369.991289999998"/>
    <n v="59100"/>
    <n v="10513.47"/>
    <n v="391.66237867350605"/>
    <n v="0"/>
    <n v="183.59174000320598"/>
    <n v="575.2541186767121"/>
  </r>
  <r>
    <n v="2016"/>
    <n v="1"/>
    <s v="2016-01"/>
    <x v="24"/>
    <s v="Січ"/>
    <x v="0"/>
    <x v="4"/>
    <s v="Мельникова"/>
    <s v="Єлизавета"/>
    <x v="2"/>
    <n v="813"/>
    <n v="8242.6999999999989"/>
    <n v="10474.63769"/>
    <n v="9800"/>
    <n v="928.31"/>
    <n v="125.54432606782576"/>
    <n v="62.772163033912882"/>
    <n v="71.739614895900431"/>
    <n v="260.05610399763907"/>
  </r>
  <r>
    <n v="2016"/>
    <n v="2"/>
    <s v="2016-02"/>
    <x v="25"/>
    <s v="Лют"/>
    <x v="0"/>
    <x v="4"/>
    <s v="Мельникова"/>
    <s v="Єлизавета"/>
    <x v="2"/>
    <n v="646"/>
    <n v="8698.9500000000007"/>
    <n v="12318.85176"/>
    <n v="12500"/>
    <n v="1146.74"/>
    <n v="139.94859162295944"/>
    <n v="0"/>
    <n v="79.970623784548252"/>
    <n v="219.91921540750769"/>
  </r>
  <r>
    <n v="2014"/>
    <n v="9"/>
    <s v="2014-09"/>
    <x v="8"/>
    <s v="Вер"/>
    <x v="2"/>
    <x v="7"/>
    <s v="Лєсков"/>
    <s v="Станіслав"/>
    <x v="2"/>
    <n v="5145"/>
    <n v="55840.26"/>
    <n v="76135.392409999986"/>
    <n v="75200"/>
    <n v="2189.9699999999998"/>
    <n v="535.02512179213454"/>
    <n v="0"/>
    <n v="254.77386752006407"/>
    <n v="789.79898931219861"/>
  </r>
  <r>
    <n v="2016"/>
    <n v="3"/>
    <s v="2016-03"/>
    <x v="26"/>
    <s v="Бер"/>
    <x v="0"/>
    <x v="4"/>
    <s v="Мельникова"/>
    <s v="Єлизавета"/>
    <x v="2"/>
    <n v="10059"/>
    <n v="104218.84999999999"/>
    <n v="142562.02281999998"/>
    <n v="143300"/>
    <n v="19468.509999999998"/>
    <n v="640.0556311071565"/>
    <n v="192.01668933214697"/>
    <n v="365.74607491837514"/>
    <n v="1197.8183953576786"/>
  </r>
  <r>
    <n v="2016"/>
    <n v="4"/>
    <s v="2016-04"/>
    <x v="27"/>
    <s v="Кві"/>
    <x v="0"/>
    <x v="4"/>
    <s v="Мельникова"/>
    <s v="Єлизавета"/>
    <x v="2"/>
    <n v="3014"/>
    <n v="35561.240000000005"/>
    <n v="51927.474270000006"/>
    <n v="51000"/>
    <n v="3887.32"/>
    <n v="357.87328047540967"/>
    <n v="0"/>
    <n v="408.99803482903963"/>
    <n v="766.87131530444935"/>
  </r>
  <r>
    <n v="2014"/>
    <n v="9"/>
    <s v="2014-09"/>
    <x v="8"/>
    <s v="Вер"/>
    <x v="2"/>
    <x v="7"/>
    <s v="Лєсков"/>
    <s v="Станіслав"/>
    <x v="3"/>
    <n v="2137"/>
    <n v="24560.560000000001"/>
    <n v="36025.729669999906"/>
    <n v="34400"/>
    <n v="25954.38"/>
    <n v="253.16307953790212"/>
    <n v="0"/>
    <n v="120.55384739900101"/>
    <n v="373.71692693690312"/>
  </r>
  <r>
    <n v="2016"/>
    <n v="5"/>
    <s v="2016-05"/>
    <x v="28"/>
    <s v="Тра"/>
    <x v="0"/>
    <x v="4"/>
    <s v="Мельникова"/>
    <s v="Єлизавета"/>
    <x v="2"/>
    <n v="5917"/>
    <n v="62672.82"/>
    <n v="95218.908419999992"/>
    <n v="90400"/>
    <n v="9528.42"/>
    <n v="499.5715568730231"/>
    <n v="249.78577843651155"/>
    <n v="285.46946107029891"/>
    <n v="1034.8267963798335"/>
  </r>
  <r>
    <n v="2016"/>
    <n v="6"/>
    <s v="2016-06"/>
    <x v="29"/>
    <s v="Чер"/>
    <x v="0"/>
    <x v="4"/>
    <s v="Мельникова"/>
    <s v="Єлизавета"/>
    <x v="2"/>
    <n v="14028"/>
    <n v="156288.87999999998"/>
    <n v="203530.58259000001"/>
    <n v="208800"/>
    <n v="17145.62"/>
    <n v="781.05595800508524"/>
    <n v="390.52797900254262"/>
    <n v="892.6353805772402"/>
    <n v="2064.2193175848679"/>
  </r>
  <r>
    <n v="2016"/>
    <n v="7"/>
    <s v="2016-07"/>
    <x v="30"/>
    <s v="Лип"/>
    <x v="0"/>
    <x v="4"/>
    <s v="Мельникова"/>
    <s v="Єлизавета"/>
    <x v="2"/>
    <n v="9342"/>
    <n v="103970.89000000001"/>
    <n v="154444.50879000002"/>
    <n v="163900"/>
    <n v="9040.5"/>
    <n v="784.91628218726305"/>
    <n v="0"/>
    <n v="805.04234070488508"/>
    <n v="1589.958622892148"/>
  </r>
  <r>
    <n v="2016"/>
    <n v="8"/>
    <s v="2016-08"/>
    <x v="31"/>
    <s v="Сер"/>
    <x v="0"/>
    <x v="4"/>
    <s v="Мельникова"/>
    <s v="Єлизавета"/>
    <x v="2"/>
    <n v="22502"/>
    <n v="260783.72999999998"/>
    <n v="392386.10020000004"/>
    <n v="399000"/>
    <n v="14944.89"/>
    <n v="1495.8569762108102"/>
    <n v="448.75709286324309"/>
    <n v="2301.3184249397082"/>
    <n v="4245.9324940137612"/>
  </r>
  <r>
    <n v="2016"/>
    <n v="9"/>
    <s v="2016-09"/>
    <x v="32"/>
    <s v="Вер"/>
    <x v="0"/>
    <x v="4"/>
    <s v="Мельникова"/>
    <s v="Єлизавета"/>
    <x v="2"/>
    <n v="11689"/>
    <n v="142796.69999999998"/>
    <n v="218055.99177000002"/>
    <n v="209300"/>
    <n v="9407.2800000000007"/>
    <n v="955.60557654115235"/>
    <n v="286.68167296234571"/>
    <n v="980.10828363195105"/>
    <n v="2222.3955331354491"/>
  </r>
  <r>
    <n v="2016"/>
    <n v="10"/>
    <s v="2016-10"/>
    <x v="33"/>
    <s v="Жов"/>
    <x v="0"/>
    <x v="4"/>
    <s v="Мельникова"/>
    <s v="Єлизавета"/>
    <x v="2"/>
    <n v="7937"/>
    <n v="97526.56"/>
    <n v="147793.19167000003"/>
    <n v="144800"/>
    <n v="7797.91"/>
    <n v="857.52802074856504"/>
    <n v="0"/>
    <n v="879.5159187164769"/>
    <n v="1737.0439394650421"/>
  </r>
  <r>
    <n v="2016"/>
    <n v="11"/>
    <s v="2016-11"/>
    <x v="34"/>
    <s v="Лис"/>
    <x v="0"/>
    <x v="4"/>
    <s v="Мельникова"/>
    <s v="Єлизавета"/>
    <x v="2"/>
    <n v="6437"/>
    <n v="85240.459999999992"/>
    <n v="132206.13391999999"/>
    <n v="122400"/>
    <n v="7831.25"/>
    <n v="704.51704171613289"/>
    <n v="352.25852085806645"/>
    <n v="722.58158124731574"/>
    <n v="1779.3571438215149"/>
  </r>
  <r>
    <n v="2014"/>
    <n v="10"/>
    <s v="2014-10"/>
    <x v="9"/>
    <s v="Жов"/>
    <x v="0"/>
    <x v="4"/>
    <s v="Мельникова"/>
    <s v="Єлизавета"/>
    <x v="3"/>
    <n v="24"/>
    <n v="235.72"/>
    <n v="354.08667999999994"/>
    <n v="200"/>
    <n v="235.16"/>
    <n v="1.7348728660111965"/>
    <n v="0"/>
    <n v="1.7348728660111965"/>
    <n v="3.469745732022393"/>
  </r>
  <r>
    <n v="2014"/>
    <n v="11"/>
    <s v="2014-11"/>
    <x v="10"/>
    <s v="Лис"/>
    <x v="0"/>
    <x v="4"/>
    <s v="Мельникова"/>
    <s v="Єлизавета"/>
    <x v="3"/>
    <n v="90"/>
    <n v="923.37"/>
    <n v="1449.1033199999999"/>
    <n v="1400"/>
    <n v="1239.74"/>
    <n v="9.311636765651734"/>
    <n v="0"/>
    <n v="6.2077578437678218"/>
    <n v="15.519394609419557"/>
  </r>
  <r>
    <n v="2014"/>
    <n v="12"/>
    <s v="2014-12"/>
    <x v="11"/>
    <s v="Гру"/>
    <x v="0"/>
    <x v="4"/>
    <s v="Мельникова"/>
    <s v="Єлизавета"/>
    <x v="3"/>
    <n v="6"/>
    <n v="56.519999999999996"/>
    <n v="90.864990000000006"/>
    <n v="0"/>
    <n v="74.11"/>
    <n v="0.55610377264109656"/>
    <n v="0.27805188632054828"/>
    <n v="0.37073584842739771"/>
    <n v="1.2048915073890425"/>
  </r>
  <r>
    <n v="2014"/>
    <n v="9"/>
    <s v="2014-09"/>
    <x v="8"/>
    <s v="Вер"/>
    <x v="3"/>
    <x v="8"/>
    <s v="Гудошин"/>
    <s v="Остап"/>
    <x v="0"/>
    <n v="1586"/>
    <n v="17330.64"/>
    <n v="25917.879999999994"/>
    <n v="27200"/>
    <n v="15579.04"/>
    <n v="217.88129592066963"/>
    <n v="0"/>
    <n v="145.25419728044642"/>
    <n v="363.13549320111605"/>
  </r>
  <r>
    <n v="2014"/>
    <n v="9"/>
    <s v="2014-09"/>
    <x v="8"/>
    <s v="Вер"/>
    <x v="3"/>
    <x v="8"/>
    <s v="Гудошин"/>
    <s v="Остап"/>
    <x v="1"/>
    <n v="2562"/>
    <n v="28364.450000000004"/>
    <n v="45249.649999999994"/>
    <n v="44800"/>
    <n v="5280.95"/>
    <n v="380.39578784826267"/>
    <n v="0"/>
    <n v="253.59719189884174"/>
    <n v="633.99297974710441"/>
  </r>
  <r>
    <n v="2014"/>
    <n v="9"/>
    <s v="2014-09"/>
    <x v="8"/>
    <s v="Вер"/>
    <x v="3"/>
    <x v="8"/>
    <s v="Гудошин"/>
    <s v="Остап"/>
    <x v="2"/>
    <n v="1889"/>
    <n v="21997.66"/>
    <n v="32020.239999999983"/>
    <n v="34000"/>
    <n v="2025.94"/>
    <n v="269.18140630679903"/>
    <n v="0"/>
    <n v="179.45427087119938"/>
    <n v="448.63567717799845"/>
  </r>
  <r>
    <n v="2014"/>
    <n v="9"/>
    <s v="2014-09"/>
    <x v="8"/>
    <s v="Вер"/>
    <x v="3"/>
    <x v="8"/>
    <s v="Гудошин"/>
    <s v="Остап"/>
    <x v="3"/>
    <n v="15407"/>
    <n v="177035.99"/>
    <n v="266402.08500000014"/>
    <n v="287600"/>
    <n v="172439.33"/>
    <n v="2239.5362396835094"/>
    <n v="0"/>
    <n v="1493.024159789006"/>
    <n v="3732.5603994725152"/>
  </r>
  <r>
    <n v="2014"/>
    <n v="9"/>
    <s v="2014-09"/>
    <x v="8"/>
    <s v="Вер"/>
    <x v="3"/>
    <x v="8"/>
    <s v="Гудошин"/>
    <s v="Остап"/>
    <x v="4"/>
    <n v="7771"/>
    <n v="83704.490000000005"/>
    <n v="126249.53000000003"/>
    <n v="124300"/>
    <n v="11108.04"/>
    <n v="1061.3295225448792"/>
    <n v="0"/>
    <n v="707.55301502991938"/>
    <n v="1768.8825375747986"/>
  </r>
  <r>
    <n v="2014"/>
    <n v="9"/>
    <s v="2014-09"/>
    <x v="8"/>
    <s v="Вер"/>
    <x v="3"/>
    <x v="8"/>
    <s v="Гудошин"/>
    <s v="Остап"/>
    <x v="5"/>
    <n v="2621"/>
    <n v="26185.999999999989"/>
    <n v="39454.200009999979"/>
    <n v="39300"/>
    <n v="28400.92"/>
    <n v="331.67574769587998"/>
    <n v="0"/>
    <n v="221.11716513058667"/>
    <n v="552.79291282646659"/>
  </r>
  <r>
    <n v="2014"/>
    <n v="10"/>
    <s v="2014-10"/>
    <x v="9"/>
    <s v="Жов"/>
    <x v="0"/>
    <x v="4"/>
    <s v="Мельникова"/>
    <s v="Єлизавета"/>
    <x v="4"/>
    <n v="6691"/>
    <n v="72229.920000000013"/>
    <n v="106597.52274"/>
    <n v="102800"/>
    <n v="12899.54"/>
    <n v="522.28214228684783"/>
    <n v="0"/>
    <n v="522.28214228684783"/>
    <n v="1044.5642845736957"/>
  </r>
  <r>
    <n v="2014"/>
    <n v="11"/>
    <s v="2014-11"/>
    <x v="10"/>
    <s v="Лис"/>
    <x v="0"/>
    <x v="4"/>
    <s v="Мельникова"/>
    <s v="Єлизавета"/>
    <x v="4"/>
    <n v="2195"/>
    <n v="27974.960000000003"/>
    <n v="42202.049450000013"/>
    <n v="40500"/>
    <n v="10899.65"/>
    <n v="271.18159886934262"/>
    <n v="0"/>
    <n v="180.78773257956175"/>
    <n v="451.96933144890437"/>
  </r>
  <r>
    <n v="2014"/>
    <n v="12"/>
    <s v="2014-12"/>
    <x v="11"/>
    <s v="Гру"/>
    <x v="0"/>
    <x v="4"/>
    <s v="Мельникова"/>
    <s v="Єлизавета"/>
    <x v="4"/>
    <n v="2350"/>
    <n v="26944.68"/>
    <n v="40938.229589999988"/>
    <n v="40100"/>
    <n v="14075.74"/>
    <n v="250.54648572840171"/>
    <n v="125.27324286420085"/>
    <n v="167.03099048560114"/>
    <n v="542.85071907820372"/>
  </r>
  <r>
    <n v="2015"/>
    <n v="1"/>
    <s v="2015-01"/>
    <x v="12"/>
    <s v="Січ"/>
    <x v="0"/>
    <x v="4"/>
    <s v="Мельникова"/>
    <s v="Єлизавета"/>
    <x v="4"/>
    <n v="1816"/>
    <n v="19723.450000000004"/>
    <n v="30250.139800000004"/>
    <n v="31100"/>
    <n v="6967.09"/>
    <n v="205.98205956081918"/>
    <n v="0"/>
    <n v="193.10818083826797"/>
    <n v="399.09024039908718"/>
  </r>
  <r>
    <n v="2015"/>
    <n v="2"/>
    <s v="2015-02"/>
    <x v="13"/>
    <s v="Лют"/>
    <x v="0"/>
    <x v="4"/>
    <s v="Мельникова"/>
    <s v="Єлизавета"/>
    <x v="4"/>
    <n v="2069"/>
    <n v="23093.789999999997"/>
    <n v="36201.708530000004"/>
    <n v="36100"/>
    <n v="10198.48"/>
    <n v="196.92210354364173"/>
    <n v="98.461051771820863"/>
    <n v="184.61447207216412"/>
    <n v="479.99762738762672"/>
  </r>
  <r>
    <n v="2015"/>
    <n v="3"/>
    <s v="2015-03"/>
    <x v="14"/>
    <s v="Бер"/>
    <x v="0"/>
    <x v="4"/>
    <s v="Мельникова"/>
    <s v="Єлизавета"/>
    <x v="4"/>
    <n v="4294"/>
    <n v="45797.52"/>
    <n v="62621.028120000003"/>
    <n v="63100"/>
    <n v="19186.82"/>
    <n v="310.22899498444627"/>
    <n v="93.068698495333877"/>
    <n v="145.41984139895919"/>
    <n v="548.71753487873934"/>
  </r>
  <r>
    <n v="2015"/>
    <n v="4"/>
    <s v="2015-04"/>
    <x v="15"/>
    <s v="Кві"/>
    <x v="0"/>
    <x v="4"/>
    <s v="Мельникова"/>
    <s v="Єлизавета"/>
    <x v="4"/>
    <n v="2018"/>
    <n v="21553.110000000004"/>
    <n v="34770.121730000006"/>
    <n v="34600"/>
    <n v="9499.4699999999993"/>
    <n v="296.64412713910258"/>
    <n v="0"/>
    <n v="278.10386919290869"/>
    <n v="574.74799633201133"/>
  </r>
  <r>
    <n v="2015"/>
    <n v="5"/>
    <s v="2015-05"/>
    <x v="16"/>
    <s v="Тра"/>
    <x v="0"/>
    <x v="4"/>
    <s v="Мельникова"/>
    <s v="Єлизавета"/>
    <x v="4"/>
    <n v="5396"/>
    <n v="53632.01999999999"/>
    <n v="70971.310190000106"/>
    <n v="65400"/>
    <n v="22762.75"/>
    <n v="282.62720921917327"/>
    <n v="84.788162765751977"/>
    <n v="132.48150432148745"/>
    <n v="499.89687630641265"/>
  </r>
  <r>
    <n v="2015"/>
    <n v="6"/>
    <s v="2015-06"/>
    <x v="17"/>
    <s v="Чер"/>
    <x v="0"/>
    <x v="4"/>
    <s v="Мельникова"/>
    <s v="Єлизавета"/>
    <x v="4"/>
    <n v="1601"/>
    <n v="16816.000000000007"/>
    <n v="27270.823220000006"/>
    <n v="26100"/>
    <n v="8147.53"/>
    <n v="270.30760844294912"/>
    <n v="135.15380422147456"/>
    <n v="126.70669145763237"/>
    <n v="532.16810412205609"/>
  </r>
  <r>
    <n v="2015"/>
    <n v="7"/>
    <s v="2015-07"/>
    <x v="18"/>
    <s v="Лип"/>
    <x v="0"/>
    <x v="4"/>
    <s v="Мельникова"/>
    <s v="Єлизавета"/>
    <x v="4"/>
    <n v="6771"/>
    <n v="68038.81"/>
    <n v="88180.083490000121"/>
    <n v="89700"/>
    <n v="21848.97"/>
    <n v="303.48007843548811"/>
    <n v="0"/>
    <n v="284.51257353327009"/>
    <n v="587.9926519687582"/>
  </r>
  <r>
    <n v="2015"/>
    <n v="8"/>
    <s v="2015-08"/>
    <x v="19"/>
    <s v="Сер"/>
    <x v="0"/>
    <x v="4"/>
    <s v="Мельникова"/>
    <s v="Єлизавета"/>
    <x v="4"/>
    <n v="1485"/>
    <n v="16013.04"/>
    <n v="26093.166680000009"/>
    <n v="25000"/>
    <n v="6678.16"/>
    <n v="234.90929067487275"/>
    <n v="0"/>
    <n v="220.2274600076932"/>
    <n v="455.13675068256595"/>
  </r>
  <r>
    <n v="2015"/>
    <n v="9"/>
    <s v="2015-09"/>
    <x v="20"/>
    <s v="Вер"/>
    <x v="0"/>
    <x v="4"/>
    <s v="Мельникова"/>
    <s v="Єлизавета"/>
    <x v="4"/>
    <n v="2113"/>
    <n v="21632.379999999997"/>
    <n v="32286.509060000008"/>
    <n v="32400"/>
    <n v="8190.8"/>
    <n v="254.6906131975536"/>
    <n v="0"/>
    <n v="238.77244987270649"/>
    <n v="493.46306307026009"/>
  </r>
  <r>
    <n v="2015"/>
    <n v="10"/>
    <s v="2015-10"/>
    <x v="21"/>
    <s v="Жов"/>
    <x v="0"/>
    <x v="4"/>
    <s v="Мельникова"/>
    <s v="Єлизавета"/>
    <x v="4"/>
    <n v="8586"/>
    <n v="90248.41"/>
    <n v="112536.83195999991"/>
    <n v="102800"/>
    <n v="19966.87"/>
    <n v="394.90115102973084"/>
    <n v="394.90115102973084"/>
    <n v="370.21982909037263"/>
    <n v="1160.0221311498344"/>
  </r>
  <r>
    <n v="2014"/>
    <n v="10"/>
    <s v="2014-10"/>
    <x v="9"/>
    <s v="Жов"/>
    <x v="0"/>
    <x v="4"/>
    <s v="Мельникова"/>
    <s v="Єлизавета"/>
    <x v="1"/>
    <n v="22226"/>
    <n v="241999.5"/>
    <n v="375834.45076000021"/>
    <n v="379000"/>
    <n v="180826.78"/>
    <n v="1841.4276152261521"/>
    <n v="0"/>
    <n v="1841.4276152261521"/>
    <n v="3682.8552304523041"/>
  </r>
  <r>
    <n v="2015"/>
    <n v="11"/>
    <s v="2015-11"/>
    <x v="22"/>
    <s v="Лис"/>
    <x v="0"/>
    <x v="4"/>
    <s v="Мельникова"/>
    <s v="Єлизавета"/>
    <x v="4"/>
    <n v="1938"/>
    <n v="19958.520000000004"/>
    <n v="26138.406990000003"/>
    <n v="40500"/>
    <n v="6493.47"/>
    <n v="271.24004417542392"/>
    <n v="0"/>
    <n v="254.28754141445992"/>
    <n v="525.52758558988387"/>
  </r>
  <r>
    <n v="2015"/>
    <n v="12"/>
    <s v="2015-12"/>
    <x v="23"/>
    <s v="Гру"/>
    <x v="0"/>
    <x v="4"/>
    <s v="Мельникова"/>
    <s v="Єлизавета"/>
    <x v="4"/>
    <n v="2263"/>
    <n v="24687.43"/>
    <n v="36465.358179999988"/>
    <n v="40100"/>
    <n v="12103.4"/>
    <n v="248.94737828641891"/>
    <n v="0"/>
    <n v="116.69408357175885"/>
    <n v="365.64146185817776"/>
  </r>
  <r>
    <n v="2016"/>
    <n v="1"/>
    <s v="2016-01"/>
    <x v="24"/>
    <s v="Січ"/>
    <x v="0"/>
    <x v="4"/>
    <s v="Мельникова"/>
    <s v="Єлизавета"/>
    <x v="4"/>
    <n v="1734"/>
    <n v="16614.36"/>
    <n v="23705.808830000002"/>
    <n v="21700"/>
    <n v="3302.87"/>
    <n v="284.12723012809653"/>
    <n v="142.06361506404826"/>
    <n v="162.35841721605516"/>
    <n v="588.54926240819998"/>
  </r>
  <r>
    <n v="2016"/>
    <n v="2"/>
    <s v="2016-02"/>
    <x v="25"/>
    <s v="Лют"/>
    <x v="0"/>
    <x v="4"/>
    <s v="Мельникова"/>
    <s v="Єлизавета"/>
    <x v="4"/>
    <n v="830"/>
    <n v="9261.510000000002"/>
    <n v="14826.383100000001"/>
    <n v="13900"/>
    <n v="2738.55"/>
    <n v="168.43545763289936"/>
    <n v="0"/>
    <n v="96.248832933085353"/>
    <n v="264.68429056598472"/>
  </r>
  <r>
    <n v="2016"/>
    <n v="3"/>
    <s v="2016-03"/>
    <x v="26"/>
    <s v="Бер"/>
    <x v="0"/>
    <x v="4"/>
    <s v="Мельникова"/>
    <s v="Єлизавета"/>
    <x v="4"/>
    <n v="4535"/>
    <n v="46650.7"/>
    <n v="66831.016659999892"/>
    <n v="63200"/>
    <n v="15539.62"/>
    <n v="300.0488327796661"/>
    <n v="90.014649833899824"/>
    <n v="171.45647587409491"/>
    <n v="561.51995848766092"/>
  </r>
  <r>
    <n v="2016"/>
    <n v="4"/>
    <s v="2016-04"/>
    <x v="27"/>
    <s v="Кві"/>
    <x v="0"/>
    <x v="4"/>
    <s v="Мельникова"/>
    <s v="Єлизавета"/>
    <x v="4"/>
    <n v="2509"/>
    <n v="27909.739999999994"/>
    <n v="43823.158250000037"/>
    <n v="43100"/>
    <n v="6197.94"/>
    <n v="302.02003128777488"/>
    <n v="0"/>
    <n v="345.16575004317133"/>
    <n v="647.18578133094616"/>
  </r>
  <r>
    <n v="2016"/>
    <n v="5"/>
    <s v="2016-05"/>
    <x v="28"/>
    <s v="Тра"/>
    <x v="0"/>
    <x v="4"/>
    <s v="Мельникова"/>
    <s v="Єлизавета"/>
    <x v="4"/>
    <n v="3508"/>
    <n v="36830.81"/>
    <n v="58313.332429999988"/>
    <n v="56100"/>
    <n v="10216.07"/>
    <n v="305.9442998444452"/>
    <n v="152.9721499222226"/>
    <n v="174.82531419682581"/>
    <n v="633.74176396349367"/>
  </r>
  <r>
    <n v="2016"/>
    <n v="6"/>
    <s v="2016-06"/>
    <x v="29"/>
    <s v="Чер"/>
    <x v="0"/>
    <x v="4"/>
    <s v="Мельникова"/>
    <s v="Єлизавета"/>
    <x v="4"/>
    <n v="5192"/>
    <n v="56871.05999999999"/>
    <n v="82262.525359999971"/>
    <n v="75800"/>
    <n v="11791.78"/>
    <n v="315.68541069036002"/>
    <n v="157.84270534518001"/>
    <n v="360.7833265032686"/>
    <n v="834.31144253880871"/>
  </r>
  <r>
    <n v="2014"/>
    <n v="10"/>
    <s v="2014-10"/>
    <x v="9"/>
    <s v="Жов"/>
    <x v="0"/>
    <x v="4"/>
    <s v="Мельникова"/>
    <s v="Єлизавета"/>
    <x v="5"/>
    <n v="4897"/>
    <n v="50639.100000000006"/>
    <n v="75634.690439999889"/>
    <n v="78100"/>
    <n v="50107.19"/>
    <n v="370.57754381924866"/>
    <n v="0"/>
    <n v="370.57754381924866"/>
    <n v="741.15508763849732"/>
  </r>
  <r>
    <n v="2016"/>
    <n v="7"/>
    <s v="2016-07"/>
    <x v="30"/>
    <s v="Лип"/>
    <x v="0"/>
    <x v="4"/>
    <s v="Мельникова"/>
    <s v="Єлизавета"/>
    <x v="4"/>
    <n v="4177"/>
    <n v="44509.88"/>
    <n v="67877.857830000023"/>
    <n v="64300"/>
    <n v="7766.61"/>
    <n v="344.968145699518"/>
    <n v="0"/>
    <n v="353.81348276873643"/>
    <n v="698.78162846825444"/>
  </r>
  <r>
    <n v="2016"/>
    <n v="8"/>
    <s v="2016-08"/>
    <x v="31"/>
    <s v="Сер"/>
    <x v="0"/>
    <x v="4"/>
    <s v="Мельникова"/>
    <s v="Єлизавета"/>
    <x v="4"/>
    <n v="2946"/>
    <n v="34118.93"/>
    <n v="55426.849880000002"/>
    <n v="56600"/>
    <n v="3895.7"/>
    <n v="211.29861638862229"/>
    <n v="63.389584916586685"/>
    <n v="325.0747944440343"/>
    <n v="599.76299574924326"/>
  </r>
  <r>
    <n v="2016"/>
    <n v="9"/>
    <s v="2016-09"/>
    <x v="32"/>
    <s v="Вер"/>
    <x v="0"/>
    <x v="4"/>
    <s v="Мельникова"/>
    <s v="Єлизавета"/>
    <x v="4"/>
    <n v="4088"/>
    <n v="48728.029999999992"/>
    <n v="78435.24957"/>
    <n v="75300"/>
    <n v="5515.31"/>
    <n v="343.73355796408356"/>
    <n v="103.12006738922506"/>
    <n v="352.54723893752151"/>
    <n v="799.40086429083021"/>
  </r>
  <r>
    <n v="2016"/>
    <n v="10"/>
    <s v="2016-10"/>
    <x v="33"/>
    <s v="Жов"/>
    <x v="0"/>
    <x v="4"/>
    <s v="Мельникова"/>
    <s v="Єлизавета"/>
    <x v="4"/>
    <n v="2674"/>
    <n v="32117.99"/>
    <n v="51813.283160000006"/>
    <n v="55300"/>
    <n v="5058.3"/>
    <n v="300.63186033554422"/>
    <n v="0"/>
    <n v="308.34036957491708"/>
    <n v="608.97222991046124"/>
  </r>
  <r>
    <n v="2016"/>
    <n v="11"/>
    <s v="2016-11"/>
    <x v="34"/>
    <s v="Лис"/>
    <x v="0"/>
    <x v="4"/>
    <s v="Мельникова"/>
    <s v="Єлизавета"/>
    <x v="4"/>
    <n v="3112"/>
    <n v="39659.469999999994"/>
    <n v="65114.033570000007"/>
    <n v="65600"/>
    <n v="6767.22"/>
    <n v="346.98803258781032"/>
    <n v="173.49401629390516"/>
    <n v="355.88516162852341"/>
    <n v="876.36721051023892"/>
  </r>
  <r>
    <n v="2014"/>
    <n v="10"/>
    <s v="2014-10"/>
    <x v="9"/>
    <s v="Жов"/>
    <x v="2"/>
    <x v="6"/>
    <s v="Вдовицька"/>
    <s v="Олена"/>
    <x v="0"/>
    <n v="16"/>
    <n v="155.4"/>
    <n v="224.18833000000001"/>
    <n v="200"/>
    <n v="224.19"/>
    <n v="1.0152160324456907"/>
    <n v="0.76141202433426802"/>
    <n v="0.27438271147180832"/>
    <n v="2.0510107682517669"/>
  </r>
  <r>
    <n v="2014"/>
    <n v="10"/>
    <s v="2014-10"/>
    <x v="9"/>
    <s v="Жов"/>
    <x v="2"/>
    <x v="6"/>
    <s v="Вдовицька"/>
    <s v="Олена"/>
    <x v="1"/>
    <n v="10137"/>
    <n v="115086.56999999999"/>
    <n v="175960.99901999999"/>
    <n v="160900"/>
    <n v="98267.66"/>
    <n v="796.82304288659657"/>
    <n v="597.61728216494748"/>
    <n v="215.35757915853961"/>
    <n v="1609.7979042100837"/>
  </r>
  <r>
    <n v="2014"/>
    <n v="10"/>
    <s v="2014-10"/>
    <x v="9"/>
    <s v="Жов"/>
    <x v="2"/>
    <x v="6"/>
    <s v="Вдовицька"/>
    <s v="Олена"/>
    <x v="4"/>
    <n v="4613"/>
    <n v="51981.430000000008"/>
    <n v="76311.701950000119"/>
    <n v="72400"/>
    <n v="13160.83"/>
    <n v="345.57045535268139"/>
    <n v="259.17784151451104"/>
    <n v="93.397420365589568"/>
    <n v="698.14571723278209"/>
  </r>
  <r>
    <n v="2014"/>
    <n v="11"/>
    <s v="2014-11"/>
    <x v="10"/>
    <s v="Лис"/>
    <x v="0"/>
    <x v="4"/>
    <s v="Мельникова"/>
    <s v="Єлизавета"/>
    <x v="1"/>
    <n v="17409"/>
    <n v="191927.02000000005"/>
    <n v="294976.27892999997"/>
    <n v="303800"/>
    <n v="180513.31"/>
    <n v="1895.4562631736492"/>
    <n v="0"/>
    <n v="1263.6375087824326"/>
    <n v="3159.0937719560816"/>
  </r>
  <r>
    <n v="2014"/>
    <n v="10"/>
    <s v="2014-10"/>
    <x v="9"/>
    <s v="Жов"/>
    <x v="2"/>
    <x v="6"/>
    <s v="Вдовицька"/>
    <s v="Олена"/>
    <x v="5"/>
    <n v="33353"/>
    <n v="395409.59999999992"/>
    <n v="564567.45413999993"/>
    <n v="537900"/>
    <n v="539353.75"/>
    <n v="2556.5912857282769"/>
    <n v="1917.4434642962076"/>
    <n v="690.97061776439921"/>
    <n v="5165.0053677888836"/>
  </r>
  <r>
    <n v="2014"/>
    <n v="12"/>
    <s v="2014-12"/>
    <x v="11"/>
    <s v="Гру"/>
    <x v="0"/>
    <x v="4"/>
    <s v="Мельникова"/>
    <s v="Єлизавета"/>
    <x v="1"/>
    <n v="19899"/>
    <n v="215159.46000000005"/>
    <n v="333372.1832899999"/>
    <n v="324200"/>
    <n v="210426.07"/>
    <n v="2040.274574631748"/>
    <n v="1020.137287315874"/>
    <n v="1360.1830497544988"/>
    <n v="4420.594911702121"/>
  </r>
  <r>
    <n v="2015"/>
    <n v="1"/>
    <s v="2015-01"/>
    <x v="12"/>
    <s v="Січ"/>
    <x v="0"/>
    <x v="4"/>
    <s v="Мельникова"/>
    <s v="Єлизавета"/>
    <x v="1"/>
    <n v="21056"/>
    <n v="221316.13"/>
    <n v="337298.39395000052"/>
    <n v="342000"/>
    <n v="126849.38"/>
    <n v="2296.7635300772281"/>
    <n v="0"/>
    <n v="2153.2158094474012"/>
    <n v="4449.9793395246288"/>
  </r>
  <r>
    <n v="2014"/>
    <n v="10"/>
    <s v="2014-10"/>
    <x v="9"/>
    <s v="Жов"/>
    <x v="2"/>
    <x v="7"/>
    <s v="Лєсков"/>
    <s v="Станіслав"/>
    <x v="0"/>
    <n v="382"/>
    <n v="5214.630000000001"/>
    <n v="8239.5301999999992"/>
    <n v="7900"/>
    <n v="6406.83"/>
    <n v="54.51433876599333"/>
    <n v="27.257169382996665"/>
    <n v="25.959208936187302"/>
    <n v="107.7307170851773"/>
  </r>
  <r>
    <n v="2015"/>
    <n v="2"/>
    <s v="2015-02"/>
    <x v="13"/>
    <s v="Лют"/>
    <x v="0"/>
    <x v="4"/>
    <s v="Мельникова"/>
    <s v="Єлизавета"/>
    <x v="1"/>
    <n v="22152"/>
    <n v="232844.41999999995"/>
    <n v="338870.8001900001"/>
    <n v="323000"/>
    <n v="151370.32"/>
    <n v="1843.3149570173593"/>
    <n v="921.65747850867967"/>
    <n v="1728.1077722037744"/>
    <n v="4493.080207729814"/>
  </r>
  <r>
    <n v="2015"/>
    <n v="3"/>
    <s v="2015-03"/>
    <x v="14"/>
    <s v="Бер"/>
    <x v="0"/>
    <x v="4"/>
    <s v="Мельникова"/>
    <s v="Єлизавета"/>
    <x v="1"/>
    <n v="28114"/>
    <n v="297107.14000000013"/>
    <n v="413780.92455999996"/>
    <n v="410400"/>
    <n v="214330.36"/>
    <n v="2049.8999173887046"/>
    <n v="614.96997521661149"/>
    <n v="960.89058627595534"/>
    <n v="3625.7604788812714"/>
  </r>
  <r>
    <n v="2014"/>
    <n v="10"/>
    <s v="2014-10"/>
    <x v="9"/>
    <s v="Жов"/>
    <x v="2"/>
    <x v="7"/>
    <s v="Лєсков"/>
    <s v="Станіслав"/>
    <x v="2"/>
    <n v="3503"/>
    <n v="36165.9"/>
    <n v="47166.891600000003"/>
    <n v="47600"/>
    <n v="299.93"/>
    <n v="312.0653538257904"/>
    <n v="156.0326769128952"/>
    <n v="148.60254944085256"/>
    <n v="616.70058017953806"/>
  </r>
  <r>
    <n v="2015"/>
    <n v="4"/>
    <s v="2015-04"/>
    <x v="15"/>
    <s v="Кві"/>
    <x v="0"/>
    <x v="4"/>
    <s v="Мельникова"/>
    <s v="Єлизавета"/>
    <x v="1"/>
    <n v="14498"/>
    <n v="153841.66"/>
    <n v="250416.70517000006"/>
    <n v="262300"/>
    <n v="110634.89"/>
    <n v="2136.4505279287282"/>
    <n v="0"/>
    <n v="2002.9223699331831"/>
    <n v="4139.372897861911"/>
  </r>
  <r>
    <n v="2014"/>
    <n v="10"/>
    <s v="2014-10"/>
    <x v="9"/>
    <s v="Жов"/>
    <x v="2"/>
    <x v="7"/>
    <s v="Лєсков"/>
    <s v="Станіслав"/>
    <x v="3"/>
    <n v="1900"/>
    <n v="18557.800000000003"/>
    <n v="27638.576850000009"/>
    <n v="30200"/>
    <n v="29043.11"/>
    <n v="182.86221481545653"/>
    <n v="91.431107407728263"/>
    <n v="87.077245150217394"/>
    <n v="361.37056737340214"/>
  </r>
  <r>
    <n v="2015"/>
    <n v="5"/>
    <s v="2015-05"/>
    <x v="16"/>
    <s v="Тра"/>
    <x v="0"/>
    <x v="4"/>
    <s v="Мельникова"/>
    <s v="Єлизавета"/>
    <x v="1"/>
    <n v="36960"/>
    <n v="365472.25999999983"/>
    <n v="494015.20561999967"/>
    <n v="499400"/>
    <n v="275350.42"/>
    <n v="1967.3039500388056"/>
    <n v="590.19118501164166"/>
    <n v="922.17372658069007"/>
    <n v="3479.6688616311371"/>
  </r>
  <r>
    <n v="2015"/>
    <n v="6"/>
    <s v="2015-06"/>
    <x v="17"/>
    <s v="Чер"/>
    <x v="0"/>
    <x v="4"/>
    <s v="Мельникова"/>
    <s v="Єлизавета"/>
    <x v="1"/>
    <n v="11372"/>
    <n v="119958.44000000003"/>
    <n v="195999.45646000007"/>
    <n v="191700"/>
    <n v="94435.15"/>
    <n v="1942.7409251425063"/>
    <n v="971.37046257125314"/>
    <n v="910.65980866054974"/>
    <n v="3824.7711963743095"/>
  </r>
  <r>
    <n v="2015"/>
    <n v="7"/>
    <s v="2015-07"/>
    <x v="18"/>
    <s v="Лип"/>
    <x v="0"/>
    <x v="4"/>
    <s v="Мельникова"/>
    <s v="Єлизавета"/>
    <x v="1"/>
    <n v="39076"/>
    <n v="393339.27000000008"/>
    <n v="527452.85433999856"/>
    <n v="552200"/>
    <n v="247135.46"/>
    <n v="1815.2787712463148"/>
    <n v="0"/>
    <n v="1701.82384804342"/>
    <n v="3517.1026192897348"/>
  </r>
  <r>
    <n v="2015"/>
    <n v="8"/>
    <s v="2015-08"/>
    <x v="19"/>
    <s v="Сер"/>
    <x v="0"/>
    <x v="4"/>
    <s v="Мельникова"/>
    <s v="Єлизавета"/>
    <x v="1"/>
    <n v="13213"/>
    <n v="141661.68"/>
    <n v="228307.71596000015"/>
    <n v="231900"/>
    <n v="94508.06"/>
    <n v="2055.3888406680712"/>
    <n v="0"/>
    <n v="1926.9270381263168"/>
    <n v="3982.315878794388"/>
  </r>
  <r>
    <n v="2015"/>
    <n v="9"/>
    <s v="2015-09"/>
    <x v="20"/>
    <s v="Вер"/>
    <x v="0"/>
    <x v="4"/>
    <s v="Мельникова"/>
    <s v="Єлизавета"/>
    <x v="1"/>
    <n v="17199"/>
    <n v="172708.53999999998"/>
    <n v="257876.29194999964"/>
    <n v="260700"/>
    <n v="110968.42"/>
    <n v="2034.2450403604194"/>
    <n v="0"/>
    <n v="1907.1047253378933"/>
    <n v="3941.3497656983127"/>
  </r>
  <r>
    <n v="2015"/>
    <n v="10"/>
    <s v="2015-10"/>
    <x v="21"/>
    <s v="Жов"/>
    <x v="0"/>
    <x v="4"/>
    <s v="Мельникова"/>
    <s v="Єлизавета"/>
    <x v="1"/>
    <n v="34627"/>
    <n v="368369.88999999996"/>
    <n v="492243.62177000009"/>
    <n v="379000"/>
    <n v="210682.99"/>
    <n v="1727.3240186209403"/>
    <n v="1727.3240186209403"/>
    <n v="1619.3662674571315"/>
    <n v="5074.0143046990124"/>
  </r>
  <r>
    <n v="2014"/>
    <n v="10"/>
    <s v="2014-10"/>
    <x v="9"/>
    <s v="Жов"/>
    <x v="3"/>
    <x v="8"/>
    <s v="Гудошин"/>
    <s v="Остап"/>
    <x v="0"/>
    <n v="3329"/>
    <n v="38695.210000000006"/>
    <n v="56976.139999999992"/>
    <n v="54000"/>
    <n v="37496.639999999999"/>
    <n v="310.41874235631406"/>
    <n v="0"/>
    <n v="206.94582823754268"/>
    <n v="517.3645705938568"/>
  </r>
  <r>
    <n v="2015"/>
    <n v="11"/>
    <s v="2015-11"/>
    <x v="22"/>
    <s v="Лис"/>
    <x v="0"/>
    <x v="4"/>
    <s v="Мельникова"/>
    <s v="Єлизавета"/>
    <x v="1"/>
    <n v="12579"/>
    <n v="131469.50999999995"/>
    <n v="193841.23271000013"/>
    <n v="303800"/>
    <n v="88031.09"/>
    <n v="2011.5037822845934"/>
    <n v="0"/>
    <n v="1885.7847958918062"/>
    <n v="3897.2885781763998"/>
  </r>
  <r>
    <n v="2014"/>
    <n v="10"/>
    <s v="2014-10"/>
    <x v="9"/>
    <s v="Жов"/>
    <x v="3"/>
    <x v="8"/>
    <s v="Гудошин"/>
    <s v="Остап"/>
    <x v="1"/>
    <n v="6034"/>
    <n v="64619.1"/>
    <n v="98907.070000000109"/>
    <n v="93400"/>
    <n v="27200.19"/>
    <n v="538.86781869652725"/>
    <n v="0"/>
    <n v="359.24521246435148"/>
    <n v="898.11303116087879"/>
  </r>
  <r>
    <n v="2015"/>
    <n v="12"/>
    <s v="2015-12"/>
    <x v="23"/>
    <s v="Гру"/>
    <x v="0"/>
    <x v="4"/>
    <s v="Мельникова"/>
    <s v="Єлизавета"/>
    <x v="1"/>
    <n v="16622"/>
    <n v="175391.82000000004"/>
    <n v="261980.74228999956"/>
    <n v="324200"/>
    <n v="138628.46"/>
    <n v="1788.530874499842"/>
    <n v="0"/>
    <n v="838.37384742180086"/>
    <n v="2626.9047219216427"/>
  </r>
  <r>
    <n v="2014"/>
    <n v="10"/>
    <s v="2014-10"/>
    <x v="9"/>
    <s v="Жов"/>
    <x v="3"/>
    <x v="8"/>
    <s v="Гудошин"/>
    <s v="Остап"/>
    <x v="2"/>
    <n v="12541"/>
    <n v="131243.97"/>
    <n v="185420.28001999998"/>
    <n v="184000"/>
    <n v="13654.12"/>
    <n v="1010.2111187448638"/>
    <n v="0"/>
    <n v="673.47407916324255"/>
    <n v="1683.6851979081064"/>
  </r>
  <r>
    <n v="2016"/>
    <n v="1"/>
    <s v="2016-01"/>
    <x v="24"/>
    <s v="Січ"/>
    <x v="0"/>
    <x v="4"/>
    <s v="Мельникова"/>
    <s v="Єлизавета"/>
    <x v="1"/>
    <n v="11782"/>
    <n v="119339.29999999996"/>
    <n v="178162.79131000026"/>
    <n v="168900"/>
    <n v="48049.91"/>
    <n v="2135.3795928168915"/>
    <n v="1067.6897964084458"/>
    <n v="1220.2169101810809"/>
    <n v="4423.286299406418"/>
  </r>
  <r>
    <n v="2014"/>
    <n v="10"/>
    <s v="2014-10"/>
    <x v="9"/>
    <s v="Жов"/>
    <x v="3"/>
    <x v="8"/>
    <s v="Гудошин"/>
    <s v="Остап"/>
    <x v="3"/>
    <n v="16554"/>
    <n v="189322.35000000006"/>
    <n v="280808.03190000012"/>
    <n v="292900"/>
    <n v="186229.86"/>
    <n v="1529.9049059123654"/>
    <n v="0"/>
    <n v="1019.9366039415771"/>
    <n v="2549.8415098539426"/>
  </r>
  <r>
    <n v="2016"/>
    <n v="2"/>
    <s v="2016-02"/>
    <x v="25"/>
    <s v="Лют"/>
    <x v="0"/>
    <x v="4"/>
    <s v="Мельникова"/>
    <s v="Єлизавета"/>
    <x v="1"/>
    <n v="10823"/>
    <n v="115565.37000000001"/>
    <n v="186359.54509000023"/>
    <n v="193100"/>
    <n v="57269.599999999999"/>
    <n v="2117.1417904001905"/>
    <n v="0"/>
    <n v="1209.7953088001091"/>
    <n v="3326.9370992002996"/>
  </r>
  <r>
    <n v="2014"/>
    <n v="10"/>
    <s v="2014-10"/>
    <x v="9"/>
    <s v="Жов"/>
    <x v="3"/>
    <x v="8"/>
    <s v="Гудошин"/>
    <s v="Остап"/>
    <x v="4"/>
    <n v="8806"/>
    <n v="93018.86000000003"/>
    <n v="139010.18000000028"/>
    <n v="145300"/>
    <n v="13910.47"/>
    <n v="757.35852324016571"/>
    <n v="0"/>
    <n v="504.90568216011047"/>
    <n v="1262.2642054002763"/>
  </r>
  <r>
    <n v="2016"/>
    <n v="3"/>
    <s v="2016-03"/>
    <x v="26"/>
    <s v="Бер"/>
    <x v="0"/>
    <x v="4"/>
    <s v="Мельникова"/>
    <s v="Єлизавета"/>
    <x v="1"/>
    <n v="30462"/>
    <n v="313113.57000000007"/>
    <n v="467425.11770999967"/>
    <n v="470700"/>
    <n v="158693.21"/>
    <n v="2098.5818859273309"/>
    <n v="629.57456577819926"/>
    <n v="1199.189649101332"/>
    <n v="3927.3461008068625"/>
  </r>
  <r>
    <n v="2014"/>
    <n v="10"/>
    <s v="2014-10"/>
    <x v="9"/>
    <s v="Жов"/>
    <x v="3"/>
    <x v="8"/>
    <s v="Гудошин"/>
    <s v="Остап"/>
    <x v="5"/>
    <n v="4069"/>
    <n v="44434.319999999992"/>
    <n v="64835.609980000001"/>
    <n v="64700"/>
    <n v="48014.8"/>
    <n v="353.23889104976377"/>
    <n v="0"/>
    <n v="235.49259403317583"/>
    <n v="588.73148508293957"/>
  </r>
  <r>
    <n v="2016"/>
    <n v="4"/>
    <s v="2016-04"/>
    <x v="27"/>
    <s v="Кві"/>
    <x v="0"/>
    <x v="4"/>
    <s v="Мельникова"/>
    <s v="Єлизавета"/>
    <x v="1"/>
    <n v="16397"/>
    <n v="174604.03000000009"/>
    <n v="279136.85720999952"/>
    <n v="286900"/>
    <n v="63850.75"/>
    <n v="1923.7527762649361"/>
    <n v="0"/>
    <n v="2198.5746014456408"/>
    <n v="4122.3273777105769"/>
  </r>
  <r>
    <n v="2016"/>
    <n v="5"/>
    <s v="2016-05"/>
    <x v="28"/>
    <s v="Тра"/>
    <x v="0"/>
    <x v="4"/>
    <s v="Мельникова"/>
    <s v="Єлизавета"/>
    <x v="1"/>
    <n v="20856"/>
    <n v="227756.25000000003"/>
    <n v="363341.0230699997"/>
    <n v="351900"/>
    <n v="110141.95"/>
    <n v="1906.289870182874"/>
    <n v="953.14493509143699"/>
    <n v="1089.3084972473566"/>
    <n v="3948.7433025216674"/>
  </r>
  <r>
    <n v="2016"/>
    <n v="6"/>
    <s v="2016-06"/>
    <x v="29"/>
    <s v="Чер"/>
    <x v="0"/>
    <x v="4"/>
    <s v="Мельникова"/>
    <s v="Єлизавета"/>
    <x v="1"/>
    <n v="28897"/>
    <n v="319530.09000000003"/>
    <n v="472587.51144000032"/>
    <n v="454600"/>
    <n v="109301.01"/>
    <n v="1813.5716352395698"/>
    <n v="906.78581761978489"/>
    <n v="2072.6532974166512"/>
    <n v="4793.0107502760056"/>
  </r>
  <r>
    <n v="2016"/>
    <n v="7"/>
    <s v="2016-07"/>
    <x v="30"/>
    <s v="Лип"/>
    <x v="0"/>
    <x v="4"/>
    <s v="Мельникова"/>
    <s v="Єлизавета"/>
    <x v="1"/>
    <n v="20857"/>
    <n v="230272.56000000003"/>
    <n v="372219.04092"/>
    <n v="379000"/>
    <n v="70227.360000000001"/>
    <n v="1891.6877527545478"/>
    <n v="0"/>
    <n v="1940.1925669277412"/>
    <n v="3831.8803196822892"/>
  </r>
  <r>
    <n v="2016"/>
    <n v="8"/>
    <s v="2016-08"/>
    <x v="31"/>
    <s v="Сер"/>
    <x v="0"/>
    <x v="4"/>
    <s v="Мельникова"/>
    <s v="Єлизавета"/>
    <x v="1"/>
    <n v="22633"/>
    <n v="257423.98"/>
    <n v="418189.47316000011"/>
    <n v="395400"/>
    <n v="50142.94"/>
    <n v="1594.2247711768193"/>
    <n v="478.26743135304582"/>
    <n v="2452.6534941181835"/>
    <n v="4525.1456966480491"/>
  </r>
  <r>
    <n v="2016"/>
    <n v="9"/>
    <s v="2016-09"/>
    <x v="32"/>
    <s v="Вер"/>
    <x v="0"/>
    <x v="4"/>
    <s v="Мельникова"/>
    <s v="Єлизавета"/>
    <x v="1"/>
    <n v="20686"/>
    <n v="250612.71000000005"/>
    <n v="406499.67415000044"/>
    <n v="424600"/>
    <n v="48464.61"/>
    <n v="1781.438576059091"/>
    <n v="534.43157281772733"/>
    <n v="1827.1164882657345"/>
    <n v="4142.9866371425524"/>
  </r>
  <r>
    <n v="2016"/>
    <n v="10"/>
    <s v="2016-10"/>
    <x v="33"/>
    <s v="Жов"/>
    <x v="0"/>
    <x v="4"/>
    <s v="Мельникова"/>
    <s v="Єлизавета"/>
    <x v="1"/>
    <n v="16495"/>
    <n v="199604.92000000004"/>
    <n v="323795.90724000015"/>
    <n v="332000"/>
    <n v="50087.49"/>
    <n v="1878.7337922979927"/>
    <n v="0"/>
    <n v="1926.9064536389669"/>
    <n v="3805.6402459369597"/>
  </r>
  <r>
    <n v="2016"/>
    <n v="11"/>
    <s v="2016-11"/>
    <x v="34"/>
    <s v="Лис"/>
    <x v="0"/>
    <x v="4"/>
    <s v="Мельникова"/>
    <s v="Єлизавета"/>
    <x v="1"/>
    <n v="19415"/>
    <n v="248252.26"/>
    <n v="408295.61768999917"/>
    <n v="393600"/>
    <n v="62037.87"/>
    <n v="2175.7781745186016"/>
    <n v="1087.8890872593008"/>
    <n v="2231.5673584806173"/>
    <n v="5495.2346202585195"/>
  </r>
  <r>
    <n v="2014"/>
    <n v="11"/>
    <s v="2014-11"/>
    <x v="10"/>
    <s v="Лис"/>
    <x v="0"/>
    <x v="4"/>
    <s v="Мельникова"/>
    <s v="Єлизавета"/>
    <x v="5"/>
    <n v="7053"/>
    <n v="72528.949999999983"/>
    <n v="104987.38760000006"/>
    <n v="110800"/>
    <n v="79608.53"/>
    <n v="674.62713307832985"/>
    <n v="0"/>
    <n v="449.75142205221982"/>
    <n v="1124.3785551305496"/>
  </r>
  <r>
    <n v="2014"/>
    <n v="11"/>
    <s v="2014-11"/>
    <x v="10"/>
    <s v="Лис"/>
    <x v="2"/>
    <x v="6"/>
    <s v="Вдовицька"/>
    <s v="Олена"/>
    <x v="0"/>
    <n v="25"/>
    <n v="284.65999999999997"/>
    <n v="450.93"/>
    <n v="400"/>
    <n v="468.97"/>
    <n v="2.0360466815184433"/>
    <n v="1.0180233407592216"/>
    <n v="0.55028288689687654"/>
    <n v="3.6043529091745414"/>
  </r>
  <r>
    <n v="2014"/>
    <n v="12"/>
    <s v="2014-12"/>
    <x v="11"/>
    <s v="Гру"/>
    <x v="0"/>
    <x v="4"/>
    <s v="Мельникова"/>
    <s v="Єлизавета"/>
    <x v="5"/>
    <n v="5618"/>
    <n v="56816.140000000007"/>
    <n v="82343.699219999937"/>
    <n v="78300"/>
    <n v="59894.3"/>
    <n v="503.95253209696807"/>
    <n v="251.97626604848404"/>
    <n v="335.96835473131205"/>
    <n v="1091.8971528767643"/>
  </r>
  <r>
    <n v="2014"/>
    <n v="11"/>
    <s v="2014-11"/>
    <x v="10"/>
    <s v="Лис"/>
    <x v="2"/>
    <x v="6"/>
    <s v="Вдовицька"/>
    <s v="Олена"/>
    <x v="1"/>
    <n v="7038"/>
    <n v="82251.789999999994"/>
    <n v="126951.50229000034"/>
    <n v="137300"/>
    <n v="77233.399999999994"/>
    <n v="573.21354744935184"/>
    <n v="286.60677372467592"/>
    <n v="154.92258039171671"/>
    <n v="1014.7429015657444"/>
  </r>
  <r>
    <n v="2015"/>
    <n v="1"/>
    <s v="2015-01"/>
    <x v="12"/>
    <s v="Січ"/>
    <x v="0"/>
    <x v="4"/>
    <s v="Мельникова"/>
    <s v="Єлизавета"/>
    <x v="5"/>
    <n v="5004"/>
    <n v="49508.169999999991"/>
    <n v="77007.064609999987"/>
    <n v="80300"/>
    <n v="35960.089999999997"/>
    <n v="524.36365167148301"/>
    <n v="0"/>
    <n v="491.59092344201537"/>
    <n v="1015.9545751134983"/>
  </r>
  <r>
    <n v="2014"/>
    <n v="11"/>
    <s v="2014-11"/>
    <x v="10"/>
    <s v="Лис"/>
    <x v="2"/>
    <x v="6"/>
    <s v="Вдовицька"/>
    <s v="Олена"/>
    <x v="3"/>
    <n v="4"/>
    <n v="42"/>
    <n v="67.72"/>
    <n v="0"/>
    <n v="44.02"/>
    <n v="0.30577047717479205"/>
    <n v="0.15288523858739603"/>
    <n v="8.2640669506700543E-2"/>
    <n v="0.54129638526888868"/>
  </r>
  <r>
    <n v="2015"/>
    <n v="2"/>
    <s v="2015-02"/>
    <x v="13"/>
    <s v="Лют"/>
    <x v="0"/>
    <x v="4"/>
    <s v="Мельникова"/>
    <s v="Єлизавета"/>
    <x v="5"/>
    <n v="7671"/>
    <n v="76248.38"/>
    <n v="116401.90602000001"/>
    <n v="117200"/>
    <n v="77881.27"/>
    <n v="633.17752450695446"/>
    <n v="316.58876225347723"/>
    <n v="593.60392922526967"/>
    <n v="1543.3702159857014"/>
  </r>
  <r>
    <n v="2014"/>
    <n v="11"/>
    <s v="2014-11"/>
    <x v="10"/>
    <s v="Лис"/>
    <x v="2"/>
    <x v="6"/>
    <s v="Вдовицька"/>
    <s v="Олена"/>
    <x v="4"/>
    <n v="11030"/>
    <n v="119246.06999999999"/>
    <n v="178883.77502999903"/>
    <n v="173200"/>
    <n v="25162.23"/>
    <n v="807.69901432000802"/>
    <n v="403.84950716000401"/>
    <n v="218.29703089729949"/>
    <n v="1429.8455523773114"/>
  </r>
  <r>
    <n v="2015"/>
    <n v="3"/>
    <s v="2015-03"/>
    <x v="14"/>
    <s v="Бер"/>
    <x v="0"/>
    <x v="4"/>
    <s v="Мельникова"/>
    <s v="Єлизавета"/>
    <x v="5"/>
    <n v="8913"/>
    <n v="87010.749999999985"/>
    <n v="124784.28002999997"/>
    <n v="125700"/>
    <n v="79055.14"/>
    <n v="618.19013430092173"/>
    <n v="185.45704029027652"/>
    <n v="289.77662545355707"/>
    <n v="1093.4238000447554"/>
  </r>
  <r>
    <n v="2014"/>
    <n v="11"/>
    <s v="2014-11"/>
    <x v="10"/>
    <s v="Лис"/>
    <x v="2"/>
    <x v="6"/>
    <s v="Вдовицька"/>
    <s v="Олена"/>
    <x v="5"/>
    <n v="31455"/>
    <n v="359884.6"/>
    <n v="513097.32355000032"/>
    <n v="489600"/>
    <n v="518771.01"/>
    <n v="2316.745621071947"/>
    <n v="1158.3728105359735"/>
    <n v="626.14746515458023"/>
    <n v="4101.2658967625011"/>
  </r>
  <r>
    <n v="2015"/>
    <n v="4"/>
    <s v="2015-04"/>
    <x v="15"/>
    <s v="Кві"/>
    <x v="0"/>
    <x v="4"/>
    <s v="Мельникова"/>
    <s v="Єлизавета"/>
    <x v="5"/>
    <n v="5038"/>
    <n v="50158.490000000013"/>
    <n v="78614.302359999914"/>
    <n v="79600"/>
    <n v="41509.68"/>
    <n v="670.70432727621233"/>
    <n v="0"/>
    <n v="628.78530682144913"/>
    <n v="1299.4896340976616"/>
  </r>
  <r>
    <n v="2014"/>
    <n v="11"/>
    <s v="2014-11"/>
    <x v="10"/>
    <s v="Лис"/>
    <x v="2"/>
    <x v="7"/>
    <s v="Лєсков"/>
    <s v="Станіслав"/>
    <x v="0"/>
    <n v="146"/>
    <n v="1765.7999999999997"/>
    <n v="2781.32998"/>
    <n v="2700"/>
    <n v="2153.52"/>
    <n v="23.024953675561445"/>
    <n v="0"/>
    <n v="10.96426365502926"/>
    <n v="33.989217330590705"/>
  </r>
  <r>
    <n v="2015"/>
    <n v="5"/>
    <s v="2015-05"/>
    <x v="16"/>
    <s v="Тра"/>
    <x v="0"/>
    <x v="4"/>
    <s v="Мельникова"/>
    <s v="Єлизавета"/>
    <x v="5"/>
    <n v="9932"/>
    <n v="97006.900000000023"/>
    <n v="130711.24124"/>
    <n v="137100"/>
    <n v="79792.160000000003"/>
    <n v="520.52798837072237"/>
    <n v="156.15839651121672"/>
    <n v="243.99749454877613"/>
    <n v="920.68387943071525"/>
  </r>
  <r>
    <n v="2015"/>
    <n v="6"/>
    <s v="2015-06"/>
    <x v="17"/>
    <s v="Чер"/>
    <x v="0"/>
    <x v="4"/>
    <s v="Мельникова"/>
    <s v="Єлизавета"/>
    <x v="5"/>
    <n v="5858"/>
    <n v="55791.190000000017"/>
    <n v="86337.692899999878"/>
    <n v="81700"/>
    <n v="50481.35"/>
    <n v="855.77670677595142"/>
    <n v="427.88835338797571"/>
    <n v="401.14533130122726"/>
    <n v="1684.8103914651545"/>
  </r>
  <r>
    <n v="2014"/>
    <n v="11"/>
    <s v="2014-11"/>
    <x v="10"/>
    <s v="Лис"/>
    <x v="2"/>
    <x v="7"/>
    <s v="Лєсков"/>
    <s v="Станіслав"/>
    <x v="2"/>
    <n v="169"/>
    <n v="1844.7399999999998"/>
    <n v="2880.2674400000001"/>
    <n v="2900"/>
    <n v="92.59"/>
    <n v="23.843997244522548"/>
    <n v="0"/>
    <n v="11.354284402153594"/>
    <n v="35.198281646676143"/>
  </r>
  <r>
    <n v="2015"/>
    <n v="7"/>
    <s v="2015-07"/>
    <x v="18"/>
    <s v="Лип"/>
    <x v="0"/>
    <x v="4"/>
    <s v="Мельникова"/>
    <s v="Єлизавета"/>
    <x v="5"/>
    <n v="11808"/>
    <n v="116094.41999999998"/>
    <n v="149618.21789000003"/>
    <n v="144100"/>
    <n v="78271.05"/>
    <n v="514.92521557642146"/>
    <n v="0"/>
    <n v="482.74238960289517"/>
    <n v="997.66760517931664"/>
  </r>
  <r>
    <n v="2014"/>
    <n v="11"/>
    <s v="2014-11"/>
    <x v="10"/>
    <s v="Лис"/>
    <x v="2"/>
    <x v="7"/>
    <s v="Лєсков"/>
    <s v="Станіслав"/>
    <x v="3"/>
    <n v="1027"/>
    <n v="11539.050000000003"/>
    <n v="17440.421740000005"/>
    <n v="16100"/>
    <n v="13323.95"/>
    <n v="144.37873446636306"/>
    <n v="0"/>
    <n v="68.75177831731574"/>
    <n v="213.1305127836788"/>
  </r>
  <r>
    <n v="2015"/>
    <n v="8"/>
    <s v="2015-08"/>
    <x v="19"/>
    <s v="Сер"/>
    <x v="0"/>
    <x v="4"/>
    <s v="Мельникова"/>
    <s v="Єлизавета"/>
    <x v="5"/>
    <n v="6461"/>
    <n v="62903.090000000004"/>
    <n v="97888.766939999856"/>
    <n v="97500"/>
    <n v="50262.16"/>
    <n v="881.26447391065722"/>
    <n v="0"/>
    <n v="826.1854442912412"/>
    <n v="1707.4499182018985"/>
  </r>
  <r>
    <n v="2015"/>
    <n v="9"/>
    <s v="2015-09"/>
    <x v="20"/>
    <s v="Вер"/>
    <x v="0"/>
    <x v="4"/>
    <s v="Мельникова"/>
    <s v="Єлизавета"/>
    <x v="5"/>
    <n v="5810"/>
    <n v="56620.180000000015"/>
    <n v="86041.084379999869"/>
    <n v="82300"/>
    <n v="41451.67"/>
    <n v="678.73106071024108"/>
    <n v="0"/>
    <n v="636.31036941585103"/>
    <n v="1315.0414301260921"/>
  </r>
  <r>
    <n v="2015"/>
    <n v="10"/>
    <s v="2015-10"/>
    <x v="21"/>
    <s v="Жов"/>
    <x v="0"/>
    <x v="4"/>
    <s v="Мельникова"/>
    <s v="Єлизавета"/>
    <x v="5"/>
    <n v="9274"/>
    <n v="94204.08"/>
    <n v="127643.26694000006"/>
    <n v="78100"/>
    <n v="64516.19"/>
    <n v="447.91089421921606"/>
    <n v="447.91089421921606"/>
    <n v="419.91646333051506"/>
    <n v="1315.7382517689471"/>
  </r>
  <r>
    <n v="2015"/>
    <n v="11"/>
    <s v="2015-11"/>
    <x v="22"/>
    <s v="Лис"/>
    <x v="0"/>
    <x v="4"/>
    <s v="Мельникова"/>
    <s v="Єлизавета"/>
    <x v="5"/>
    <n v="5400"/>
    <n v="51309.930000000022"/>
    <n v="72909.434919999869"/>
    <n v="110800"/>
    <n v="39498.44"/>
    <n v="756.58621262083102"/>
    <n v="0"/>
    <n v="709.29957433202912"/>
    <n v="1465.8857869528601"/>
  </r>
  <r>
    <n v="2014"/>
    <n v="12"/>
    <s v="2014-12"/>
    <x v="11"/>
    <s v="Гру"/>
    <x v="2"/>
    <x v="6"/>
    <s v="Вдовицька"/>
    <s v="Олена"/>
    <x v="0"/>
    <n v="15"/>
    <n v="130.26"/>
    <n v="223.45"/>
    <n v="200"/>
    <n v="250.26"/>
    <n v="0.85190230305760406"/>
    <n v="0"/>
    <n v="0.23024386569124436"/>
    <n v="1.0821461687488485"/>
  </r>
  <r>
    <n v="2015"/>
    <n v="12"/>
    <s v="2015-12"/>
    <x v="23"/>
    <s v="Гру"/>
    <x v="0"/>
    <x v="4"/>
    <s v="Мельникова"/>
    <s v="Єлизавета"/>
    <x v="5"/>
    <n v="7596"/>
    <n v="74790.360000000015"/>
    <n v="111871.22515000013"/>
    <n v="78300"/>
    <n v="65319.57"/>
    <n v="763.73987797703933"/>
    <n v="0"/>
    <n v="358.00306780173719"/>
    <n v="1121.7429457787766"/>
  </r>
  <r>
    <n v="2016"/>
    <n v="1"/>
    <s v="2016-01"/>
    <x v="24"/>
    <s v="Січ"/>
    <x v="0"/>
    <x v="4"/>
    <s v="Мельникова"/>
    <s v="Єлизавета"/>
    <x v="5"/>
    <n v="5318"/>
    <n v="51749.289999999994"/>
    <n v="76477.6590499999"/>
    <n v="79300"/>
    <n v="24482.97"/>
    <n v="916.62704227406971"/>
    <n v="458.31352113703485"/>
    <n v="523.78688129946829"/>
    <n v="1898.7274447105729"/>
  </r>
  <r>
    <n v="2016"/>
    <n v="2"/>
    <s v="2016-02"/>
    <x v="25"/>
    <s v="Лют"/>
    <x v="0"/>
    <x v="4"/>
    <s v="Мельникова"/>
    <s v="Єлизавета"/>
    <x v="5"/>
    <n v="6290"/>
    <n v="61558.540000000015"/>
    <n v="93417.235099999874"/>
    <n v="96000"/>
    <n v="32582.720000000001"/>
    <n v="1061.2685938803663"/>
    <n v="0"/>
    <n v="606.43919650306646"/>
    <n v="1667.7077903834329"/>
  </r>
  <r>
    <n v="2016"/>
    <n v="3"/>
    <s v="2016-03"/>
    <x v="26"/>
    <s v="Бер"/>
    <x v="0"/>
    <x v="4"/>
    <s v="Мельникова"/>
    <s v="Єлизавета"/>
    <x v="5"/>
    <n v="6710"/>
    <n v="66208.920000000013"/>
    <n v="101427.80048999999"/>
    <n v="95400"/>
    <n v="38259.85"/>
    <n v="455.37677966596704"/>
    <n v="136.61303389979011"/>
    <n v="260.21530266626689"/>
    <n v="852.20511623202401"/>
  </r>
  <r>
    <n v="2014"/>
    <n v="12"/>
    <s v="2014-12"/>
    <x v="11"/>
    <s v="Гру"/>
    <x v="2"/>
    <x v="6"/>
    <s v="Вдовицька"/>
    <s v="Олена"/>
    <x v="4"/>
    <n v="3861"/>
    <n v="42487.049999999996"/>
    <n v="62497.020340000017"/>
    <n v="57500"/>
    <n v="10879.75"/>
    <n v="238.26966015611521"/>
    <n v="0"/>
    <n v="64.397205447598708"/>
    <n v="302.66686560371392"/>
  </r>
  <r>
    <n v="2016"/>
    <n v="4"/>
    <s v="2016-04"/>
    <x v="27"/>
    <s v="Кві"/>
    <x v="0"/>
    <x v="4"/>
    <s v="Мельникова"/>
    <s v="Єлизавета"/>
    <x v="5"/>
    <n v="8119"/>
    <n v="82866.899999999994"/>
    <n v="129276.84295000012"/>
    <n v="125200"/>
    <n v="34634.39"/>
    <n v="890.94893457487774"/>
    <n v="0"/>
    <n v="1018.2273537998603"/>
    <n v="1909.1762883747381"/>
  </r>
  <r>
    <n v="2016"/>
    <n v="5"/>
    <s v="2016-05"/>
    <x v="28"/>
    <s v="Тра"/>
    <x v="0"/>
    <x v="4"/>
    <s v="Мельникова"/>
    <s v="Єлизавета"/>
    <x v="5"/>
    <n v="9074"/>
    <n v="94087.150000000009"/>
    <n v="147945.77717000013"/>
    <n v="143100"/>
    <n v="47902.15"/>
    <n v="776.20614917784758"/>
    <n v="388.10307458892379"/>
    <n v="443.54637095877007"/>
    <n v="1607.8555947255413"/>
  </r>
  <r>
    <n v="2014"/>
    <n v="12"/>
    <s v="2014-12"/>
    <x v="11"/>
    <s v="Гру"/>
    <x v="2"/>
    <x v="6"/>
    <s v="Вдовицька"/>
    <s v="Олена"/>
    <x v="1"/>
    <n v="7703"/>
    <n v="89252.920000000013"/>
    <n v="134536.04500000022"/>
    <n v="121900"/>
    <n v="86390.81"/>
    <n v="512.91817668275519"/>
    <n v="0"/>
    <n v="138.62653423858248"/>
    <n v="651.5447109213377"/>
  </r>
  <r>
    <n v="2016"/>
    <n v="6"/>
    <s v="2016-06"/>
    <x v="29"/>
    <s v="Чер"/>
    <x v="0"/>
    <x v="4"/>
    <s v="Мельникова"/>
    <s v="Єлизавета"/>
    <x v="5"/>
    <n v="8663"/>
    <n v="94855.31"/>
    <n v="151637.05995000032"/>
    <n v="151700"/>
    <n v="41041.910000000003"/>
    <n v="581.91269155312273"/>
    <n v="290.95634577656136"/>
    <n v="665.04307606071166"/>
    <n v="1537.9121133903957"/>
  </r>
  <r>
    <n v="2014"/>
    <n v="12"/>
    <s v="2014-12"/>
    <x v="11"/>
    <s v="Гру"/>
    <x v="2"/>
    <x v="6"/>
    <s v="Вдовицька"/>
    <s v="Олена"/>
    <x v="5"/>
    <n v="44305"/>
    <n v="524545.44999999995"/>
    <n v="773236.2243"/>
    <n v="794100"/>
    <n v="789378.09"/>
    <n v="2947.9602608580717"/>
    <n v="0"/>
    <n v="796.74601644812742"/>
    <n v="3744.7062773061989"/>
  </r>
  <r>
    <n v="2016"/>
    <n v="7"/>
    <s v="2016-07"/>
    <x v="30"/>
    <s v="Лип"/>
    <x v="0"/>
    <x v="4"/>
    <s v="Мельникова"/>
    <s v="Єлизавета"/>
    <x v="5"/>
    <n v="10136"/>
    <n v="109151.42000000003"/>
    <n v="171278.57743000015"/>
    <n v="178900"/>
    <n v="37520.620000000003"/>
    <n v="870.47021139144351"/>
    <n v="0"/>
    <n v="892.78996040148058"/>
    <n v="1763.2601717929242"/>
  </r>
  <r>
    <n v="2015"/>
    <n v="1"/>
    <s v="2015-01"/>
    <x v="12"/>
    <s v="Січ"/>
    <x v="2"/>
    <x v="6"/>
    <s v="Вдовицька"/>
    <s v="Олена"/>
    <x v="0"/>
    <n v="9"/>
    <n v="89.52"/>
    <n v="133.6"/>
    <n v="100"/>
    <n v="96.19"/>
    <n v="1.1033413135627264"/>
    <n v="0.99300718220645379"/>
    <n v="0.41375299258602238"/>
    <n v="2.5101014883552026"/>
  </r>
  <r>
    <n v="2016"/>
    <n v="8"/>
    <s v="2016-08"/>
    <x v="31"/>
    <s v="Сер"/>
    <x v="0"/>
    <x v="4"/>
    <s v="Мельникова"/>
    <s v="Єлизавета"/>
    <x v="5"/>
    <n v="9022"/>
    <n v="97914.559999999998"/>
    <n v="153586.7109300002"/>
    <n v="162900"/>
    <n v="20858.11"/>
    <n v="585.50431037392264"/>
    <n v="175.65129311217677"/>
    <n v="900.77586211372704"/>
    <n v="1661.9314655998264"/>
  </r>
  <r>
    <n v="2015"/>
    <n v="1"/>
    <s v="2015-01"/>
    <x v="12"/>
    <s v="Січ"/>
    <x v="2"/>
    <x v="6"/>
    <s v="Вдовицька"/>
    <s v="Олена"/>
    <x v="4"/>
    <n v="7348"/>
    <n v="76810.849999999977"/>
    <n v="108473.35654000011"/>
    <n v="109600"/>
    <n v="11427.81"/>
    <n v="895.83185397755744"/>
    <n v="806.24866857980169"/>
    <n v="335.936945241584"/>
    <n v="2038.017467798943"/>
  </r>
  <r>
    <n v="2016"/>
    <n v="9"/>
    <s v="2016-09"/>
    <x v="32"/>
    <s v="Вер"/>
    <x v="0"/>
    <x v="4"/>
    <s v="Мельникова"/>
    <s v="Єлизавета"/>
    <x v="5"/>
    <n v="9874"/>
    <n v="116649.98"/>
    <n v="183803.94297000021"/>
    <n v="169900"/>
    <n v="26710.57"/>
    <n v="805.49986939890687"/>
    <n v="241.64996081967209"/>
    <n v="826.15371220400709"/>
    <n v="1873.3035424225859"/>
  </r>
  <r>
    <n v="2015"/>
    <n v="1"/>
    <s v="2015-01"/>
    <x v="12"/>
    <s v="Січ"/>
    <x v="2"/>
    <x v="6"/>
    <s v="Вдовицька"/>
    <s v="Олена"/>
    <x v="1"/>
    <n v="5734"/>
    <n v="62844.01999999999"/>
    <n v="98879.599119999999"/>
    <n v="90800"/>
    <n v="41816.129999999997"/>
    <n v="816.6013980360525"/>
    <n v="734.94125823244724"/>
    <n v="306.22552426351967"/>
    <n v="1857.7681805320194"/>
  </r>
  <r>
    <n v="2016"/>
    <n v="10"/>
    <s v="2016-10"/>
    <x v="33"/>
    <s v="Жов"/>
    <x v="0"/>
    <x v="4"/>
    <s v="Мельникова"/>
    <s v="Єлизавета"/>
    <x v="5"/>
    <n v="7942"/>
    <n v="93358.289999999964"/>
    <n v="146764.50951"/>
    <n v="142900"/>
    <n v="27759.040000000001"/>
    <n v="851.55938466542375"/>
    <n v="0"/>
    <n v="873.39424068248582"/>
    <n v="1724.9536253479096"/>
  </r>
  <r>
    <n v="2015"/>
    <n v="1"/>
    <s v="2015-01"/>
    <x v="12"/>
    <s v="Січ"/>
    <x v="2"/>
    <x v="6"/>
    <s v="Вдовицька"/>
    <s v="Олена"/>
    <x v="5"/>
    <n v="16064"/>
    <n v="180667.44000000006"/>
    <n v="276860.39430999995"/>
    <n v="251100"/>
    <n v="187080.9"/>
    <n v="2286.4634066728272"/>
    <n v="2057.8170660055443"/>
    <n v="857.42377750231014"/>
    <n v="5201.7042501806818"/>
  </r>
  <r>
    <n v="2016"/>
    <n v="11"/>
    <s v="2016-11"/>
    <x v="34"/>
    <s v="Лис"/>
    <x v="0"/>
    <x v="4"/>
    <s v="Мельникова"/>
    <s v="Єлизавета"/>
    <x v="5"/>
    <n v="6316"/>
    <n v="77896.659999999974"/>
    <n v="124089.53429999998"/>
    <n v="122200"/>
    <n v="23576.25"/>
    <n v="661.26426226085493"/>
    <n v="330.63213113042747"/>
    <n v="678.21975616497946"/>
    <n v="1670.1161495562619"/>
  </r>
  <r>
    <n v="2015"/>
    <n v="2"/>
    <s v="2015-02"/>
    <x v="13"/>
    <s v="Лют"/>
    <x v="2"/>
    <x v="6"/>
    <s v="Вдовицька"/>
    <s v="Олена"/>
    <x v="0"/>
    <n v="11"/>
    <n v="107.46000000000001"/>
    <n v="171.64999999999998"/>
    <n v="100"/>
    <n v="171.65"/>
    <n v="0.56344654750535583"/>
    <n v="0.16903396425160674"/>
    <n v="0.42258491062901687"/>
    <n v="1.1550654223859795"/>
  </r>
  <r>
    <n v="2014"/>
    <n v="1"/>
    <s v="2014-01"/>
    <x v="0"/>
    <s v="Січ"/>
    <x v="0"/>
    <x v="10"/>
    <s v="Черняєв"/>
    <s v="Антон"/>
    <x v="0"/>
    <n v="591"/>
    <n v="5977.2599999999993"/>
    <n v="9279.0485199999985"/>
    <n v="9400"/>
    <n v="7329.65"/>
    <n v="102.98386370505236"/>
    <n v="92.685477334547116"/>
    <n v="0"/>
    <n v="195.66934103959949"/>
  </r>
  <r>
    <n v="2014"/>
    <n v="11"/>
    <s v="2014-11"/>
    <x v="10"/>
    <s v="Лис"/>
    <x v="3"/>
    <x v="8"/>
    <s v="Гудошин"/>
    <s v="Остап"/>
    <x v="0"/>
    <n v="1856"/>
    <n v="21071.789999999997"/>
    <n v="31514.94"/>
    <n v="28700"/>
    <n v="21056.53"/>
    <n v="193.68072870382878"/>
    <n v="58.104218611148632"/>
    <n v="129.12048580255251"/>
    <n v="380.90543311752992"/>
  </r>
  <r>
    <n v="2014"/>
    <n v="2"/>
    <s v="2014-02"/>
    <x v="1"/>
    <s v="Лют"/>
    <x v="0"/>
    <x v="10"/>
    <s v="Черняєв"/>
    <s v="Антон"/>
    <x v="0"/>
    <n v="787"/>
    <n v="8192.23"/>
    <n v="12507.551900000002"/>
    <n v="13100"/>
    <n v="9728.42"/>
    <n v="75.696093032287919"/>
    <n v="0"/>
    <n v="17.603742565648353"/>
    <n v="93.299835597936266"/>
  </r>
  <r>
    <n v="2015"/>
    <n v="2"/>
    <s v="2015-02"/>
    <x v="13"/>
    <s v="Лют"/>
    <x v="2"/>
    <x v="6"/>
    <s v="Вдовицька"/>
    <s v="Олена"/>
    <x v="4"/>
    <n v="44936"/>
    <n v="462370.31"/>
    <n v="619975.29172000114"/>
    <n v="638700"/>
    <n v="79880.63"/>
    <n v="2035.0884803860208"/>
    <n v="610.52654411580625"/>
    <n v="1526.3163602895158"/>
    <n v="4171.9313847913427"/>
  </r>
  <r>
    <n v="2014"/>
    <n v="3"/>
    <s v="2014-03"/>
    <x v="2"/>
    <s v="Бер"/>
    <x v="0"/>
    <x v="10"/>
    <s v="Черняєв"/>
    <s v="Антон"/>
    <x v="0"/>
    <n v="776"/>
    <n v="8450.4599999999991"/>
    <n v="12874.590528999997"/>
    <n v="14000"/>
    <n v="10652.54"/>
    <n v="65.026502890790141"/>
    <n v="19.507950867237042"/>
    <n v="0"/>
    <n v="84.534453758027183"/>
  </r>
  <r>
    <n v="2014"/>
    <n v="11"/>
    <s v="2014-11"/>
    <x v="10"/>
    <s v="Лис"/>
    <x v="3"/>
    <x v="8"/>
    <s v="Гудошин"/>
    <s v="Остап"/>
    <x v="1"/>
    <n v="2340"/>
    <n v="25212"/>
    <n v="39879.449999999997"/>
    <n v="39300"/>
    <n v="5944.26"/>
    <n v="245.08632846224378"/>
    <n v="73.525898538673118"/>
    <n v="163.39088564149583"/>
    <n v="482.0031126424127"/>
  </r>
  <r>
    <n v="2014"/>
    <n v="4"/>
    <s v="2014-04"/>
    <x v="3"/>
    <s v="Кві"/>
    <x v="0"/>
    <x v="10"/>
    <s v="Черняєв"/>
    <s v="Антон"/>
    <x v="0"/>
    <n v="784"/>
    <n v="8221.98"/>
    <n v="12261.049700000001"/>
    <n v="11100"/>
    <n v="9142.34"/>
    <n v="73.019576118382759"/>
    <n v="21.905872835514824"/>
    <n v="16.981296771716917"/>
    <n v="111.9067457256145"/>
  </r>
  <r>
    <n v="2015"/>
    <n v="2"/>
    <s v="2015-02"/>
    <x v="13"/>
    <s v="Лют"/>
    <x v="2"/>
    <x v="6"/>
    <s v="Вдовицька"/>
    <s v="Олена"/>
    <x v="1"/>
    <n v="11561"/>
    <n v="122818.59000000001"/>
    <n v="194198.22390000033"/>
    <n v="183400"/>
    <n v="115033.05"/>
    <n v="637.46180476625273"/>
    <n v="191.23854142987582"/>
    <n v="478.09635357468954"/>
    <n v="1306.7966997708181"/>
  </r>
  <r>
    <n v="2014"/>
    <n v="5"/>
    <s v="2014-05"/>
    <x v="4"/>
    <s v="Тра"/>
    <x v="0"/>
    <x v="10"/>
    <s v="Черняєв"/>
    <s v="Антон"/>
    <x v="0"/>
    <n v="729"/>
    <n v="7252.7799999999979"/>
    <n v="11255.07474"/>
    <n v="11900"/>
    <n v="8969.1200000000008"/>
    <n v="61.04540973660675"/>
    <n v="0"/>
    <n v="14.196606915489943"/>
    <n v="75.242016652096694"/>
  </r>
  <r>
    <n v="2014"/>
    <n v="11"/>
    <s v="2014-11"/>
    <x v="10"/>
    <s v="Лис"/>
    <x v="3"/>
    <x v="8"/>
    <s v="Гудошин"/>
    <s v="Остап"/>
    <x v="2"/>
    <n v="18076"/>
    <n v="185243.28000000003"/>
    <n v="258752.80095999994"/>
    <n v="251600"/>
    <n v="52950.79"/>
    <n v="1590.2118501285281"/>
    <n v="477.06355503855838"/>
    <n v="1060.1412334190186"/>
    <n v="3127.4166385861049"/>
  </r>
  <r>
    <n v="2014"/>
    <n v="6"/>
    <s v="2014-06"/>
    <x v="5"/>
    <s v="Чер"/>
    <x v="0"/>
    <x v="10"/>
    <s v="Черняєв"/>
    <s v="Антон"/>
    <x v="0"/>
    <n v="547"/>
    <n v="5511.3400000000011"/>
    <n v="8291.3783800000001"/>
    <n v="8100"/>
    <n v="6246.33"/>
    <n v="43.71641891135981"/>
    <n v="0"/>
    <n v="10.166609049153443"/>
    <n v="53.883027960513253"/>
  </r>
  <r>
    <n v="2015"/>
    <n v="2"/>
    <s v="2015-02"/>
    <x v="13"/>
    <s v="Лют"/>
    <x v="2"/>
    <x v="6"/>
    <s v="Вдовицька"/>
    <s v="Олена"/>
    <x v="5"/>
    <n v="23917"/>
    <n v="263842.06999999995"/>
    <n v="404226.50376000011"/>
    <n v="393300"/>
    <n v="366360.53"/>
    <n v="1326.8862683002203"/>
    <n v="398.06588049006615"/>
    <n v="995.16470122516523"/>
    <n v="2720.1168500154517"/>
  </r>
  <r>
    <n v="2014"/>
    <n v="7"/>
    <s v="2014-07"/>
    <x v="6"/>
    <s v="Лип"/>
    <x v="0"/>
    <x v="10"/>
    <s v="Черняєв"/>
    <s v="Антон"/>
    <x v="0"/>
    <n v="827"/>
    <n v="8798.9300000000021"/>
    <n v="13881.280320000005"/>
    <n v="13400"/>
    <n v="11239.47"/>
    <n v="70.476966832527154"/>
    <n v="0"/>
    <n v="16.389992286634222"/>
    <n v="86.866959119161379"/>
  </r>
  <r>
    <n v="2014"/>
    <n v="11"/>
    <s v="2014-11"/>
    <x v="10"/>
    <s v="Лис"/>
    <x v="3"/>
    <x v="8"/>
    <s v="Гудошин"/>
    <s v="Остап"/>
    <x v="3"/>
    <n v="14093"/>
    <n v="165383.59"/>
    <n v="243361.1400000001"/>
    <n v="252600"/>
    <n v="177787.43"/>
    <n v="1495.6196309875415"/>
    <n v="448.68588929626247"/>
    <n v="997.07975399169447"/>
    <n v="2941.3852742754984"/>
  </r>
  <r>
    <n v="2014"/>
    <n v="8"/>
    <s v="2014-08"/>
    <x v="7"/>
    <s v="Сер"/>
    <x v="0"/>
    <x v="10"/>
    <s v="Черняєв"/>
    <s v="Антон"/>
    <x v="0"/>
    <n v="707"/>
    <n v="7228.7"/>
    <n v="11015.333630000003"/>
    <n v="10300"/>
    <n v="7736.58"/>
    <n v="65.211673289855341"/>
    <n v="0"/>
    <n v="15.165505416245429"/>
    <n v="80.377178706100764"/>
  </r>
  <r>
    <n v="2015"/>
    <n v="3"/>
    <s v="2015-03"/>
    <x v="14"/>
    <s v="Бер"/>
    <x v="2"/>
    <x v="6"/>
    <s v="Вдовицька"/>
    <s v="Олена"/>
    <x v="0"/>
    <n v="31"/>
    <n v="327.21000000000004"/>
    <n v="449.95831000000004"/>
    <n v="400"/>
    <n v="385.5"/>
    <n v="1.5187850988416931"/>
    <n v="0.45563552965250798"/>
    <n v="0.569544412065635"/>
    <n v="2.543965040559836"/>
  </r>
  <r>
    <n v="2014"/>
    <n v="9"/>
    <s v="2014-09"/>
    <x v="8"/>
    <s v="Вер"/>
    <x v="0"/>
    <x v="10"/>
    <s v="Черняєв"/>
    <s v="Антон"/>
    <x v="0"/>
    <n v="545"/>
    <n v="5689.9599999999991"/>
    <n v="8588.7876700000015"/>
    <n v="8700"/>
    <n v="5317.42"/>
    <n v="55.59488304648881"/>
    <n v="41.69616228486661"/>
    <n v="12.929042568950887"/>
    <n v="110.22008790030631"/>
  </r>
  <r>
    <n v="2014"/>
    <n v="11"/>
    <s v="2014-11"/>
    <x v="10"/>
    <s v="Лис"/>
    <x v="3"/>
    <x v="8"/>
    <s v="Гудошин"/>
    <s v="Остап"/>
    <x v="4"/>
    <n v="4104"/>
    <n v="44769.48"/>
    <n v="66475.036499999987"/>
    <n v="68900"/>
    <n v="9045.06"/>
    <n v="408.53428595877426"/>
    <n v="122.56028578763227"/>
    <n v="272.35619063918284"/>
    <n v="803.45076238558931"/>
  </r>
  <r>
    <n v="2014"/>
    <n v="10"/>
    <s v="2014-10"/>
    <x v="9"/>
    <s v="Жов"/>
    <x v="0"/>
    <x v="10"/>
    <s v="Черняєв"/>
    <s v="Антон"/>
    <x v="0"/>
    <n v="532"/>
    <n v="5851.2400000000007"/>
    <n v="8831.2334599999995"/>
    <n v="8100"/>
    <n v="5656.89"/>
    <n v="61.182583111353345"/>
    <n v="18.354774933406006"/>
    <n v="14.228507700314731"/>
    <n v="93.76586574507408"/>
  </r>
  <r>
    <n v="2014"/>
    <n v="11"/>
    <s v="2014-11"/>
    <x v="10"/>
    <s v="Лис"/>
    <x v="3"/>
    <x v="8"/>
    <s v="Гудошин"/>
    <s v="Остап"/>
    <x v="5"/>
    <n v="5926"/>
    <n v="64551.51"/>
    <n v="92238.32"/>
    <n v="88000"/>
    <n v="67583.679999999993"/>
    <n v="566.86717575908278"/>
    <n v="170.06015272772481"/>
    <n v="377.91145050605508"/>
    <n v="1114.8387789928627"/>
  </r>
  <r>
    <n v="2014"/>
    <n v="11"/>
    <s v="2014-11"/>
    <x v="10"/>
    <s v="Лис"/>
    <x v="0"/>
    <x v="10"/>
    <s v="Черняєв"/>
    <s v="Антон"/>
    <x v="0"/>
    <n v="475"/>
    <n v="5178.4799999999996"/>
    <n v="7816.0919299999996"/>
    <n v="7500"/>
    <n v="5628.03"/>
    <n v="61.06490703101327"/>
    <n v="30.532453515506635"/>
    <n v="14.201141170003089"/>
    <n v="105.79850171652299"/>
  </r>
  <r>
    <n v="2015"/>
    <n v="3"/>
    <s v="2015-03"/>
    <x v="14"/>
    <s v="Бер"/>
    <x v="2"/>
    <x v="6"/>
    <s v="Вдовицька"/>
    <s v="Олена"/>
    <x v="4"/>
    <n v="25947"/>
    <n v="269499.11999999994"/>
    <n v="372298.57251999999"/>
    <n v="347500"/>
    <n v="56240.39"/>
    <n v="1256.6531425176022"/>
    <n v="376.99594275528062"/>
    <n v="471.24492844410076"/>
    <n v="2104.8940137169834"/>
  </r>
  <r>
    <n v="2014"/>
    <n v="12"/>
    <s v="2014-12"/>
    <x v="11"/>
    <s v="Гру"/>
    <x v="0"/>
    <x v="10"/>
    <s v="Черняєв"/>
    <s v="Антон"/>
    <x v="0"/>
    <n v="613"/>
    <n v="6407.8399999999992"/>
    <n v="9571.4519300000011"/>
    <n v="9800"/>
    <n v="7514.5"/>
    <n v="41.595760757927287"/>
    <n v="37.436184682134559"/>
    <n v="0"/>
    <n v="79.031945440061847"/>
  </r>
  <r>
    <n v="2015"/>
    <n v="3"/>
    <s v="2015-03"/>
    <x v="14"/>
    <s v="Бер"/>
    <x v="2"/>
    <x v="6"/>
    <s v="Вдовицька"/>
    <s v="Олена"/>
    <x v="1"/>
    <n v="13345"/>
    <n v="140470.55000000002"/>
    <n v="206303.30936000039"/>
    <n v="196100"/>
    <n v="113337.76"/>
    <n v="696.35427357191509"/>
    <n v="208.90628207157451"/>
    <n v="261.1328525894682"/>
    <n v="1166.3934082329579"/>
  </r>
  <r>
    <n v="2015"/>
    <n v="1"/>
    <s v="2015-01"/>
    <x v="12"/>
    <s v="Січ"/>
    <x v="0"/>
    <x v="10"/>
    <s v="Черняєв"/>
    <s v="Антон"/>
    <x v="0"/>
    <n v="554"/>
    <n v="5791.09"/>
    <n v="9045.3042299999997"/>
    <n v="9100"/>
    <n v="4241.8999999999996"/>
    <n v="70.416290076786268"/>
    <n v="21.124887023035882"/>
    <n v="23.472096692262092"/>
    <n v="115.01327379208425"/>
  </r>
  <r>
    <n v="2015"/>
    <n v="3"/>
    <s v="2015-03"/>
    <x v="14"/>
    <s v="Бер"/>
    <x v="2"/>
    <x v="6"/>
    <s v="Вдовицька"/>
    <s v="Олена"/>
    <x v="5"/>
    <n v="38722"/>
    <n v="426357.51"/>
    <n v="605996.15729999973"/>
    <n v="636700"/>
    <n v="493743.63"/>
    <n v="2045.4737988116415"/>
    <n v="613.64213964349244"/>
    <n v="767.05267455436558"/>
    <n v="3426.1686130094995"/>
  </r>
  <r>
    <n v="2015"/>
    <n v="2"/>
    <s v="2015-02"/>
    <x v="13"/>
    <s v="Лют"/>
    <x v="0"/>
    <x v="10"/>
    <s v="Черняєв"/>
    <s v="Антон"/>
    <x v="0"/>
    <n v="653"/>
    <n v="6622.14"/>
    <n v="10245.557860000001"/>
    <n v="10200"/>
    <n v="7263.02"/>
    <n v="58.066057144733215"/>
    <n v="0"/>
    <n v="0"/>
    <n v="58.066057144733215"/>
  </r>
  <r>
    <n v="2015"/>
    <n v="4"/>
    <s v="2015-04"/>
    <x v="15"/>
    <s v="Кві"/>
    <x v="2"/>
    <x v="6"/>
    <s v="Вдовицька"/>
    <s v="Олена"/>
    <x v="0"/>
    <n v="81"/>
    <n v="745.38"/>
    <n v="1224.5"/>
    <n v="1200"/>
    <n v="707.8"/>
    <n v="6.6378332704485885"/>
    <n v="1.9913499811345767"/>
    <n v="2.4891874764182207"/>
    <n v="11.118370728001384"/>
  </r>
  <r>
    <n v="2015"/>
    <n v="3"/>
    <s v="2015-03"/>
    <x v="14"/>
    <s v="Бер"/>
    <x v="0"/>
    <x v="10"/>
    <s v="Черняєв"/>
    <s v="Антон"/>
    <x v="0"/>
    <n v="1002"/>
    <n v="10555.02"/>
    <n v="14870.816170000011"/>
    <n v="14800"/>
    <n v="9083.1299999999992"/>
    <n v="74.42975974869367"/>
    <n v="0"/>
    <n v="0"/>
    <n v="74.42975974869367"/>
  </r>
  <r>
    <n v="2015"/>
    <n v="4"/>
    <s v="2015-04"/>
    <x v="15"/>
    <s v="Кві"/>
    <x v="0"/>
    <x v="10"/>
    <s v="Черняєв"/>
    <s v="Антон"/>
    <x v="0"/>
    <n v="617"/>
    <n v="6178.34"/>
    <n v="9480.5494299999991"/>
    <n v="8800"/>
    <n v="5272.24"/>
    <n v="86.453080907171525"/>
    <n v="25.93592427215146"/>
    <n v="28.817693635723842"/>
    <n v="141.20669881504682"/>
  </r>
  <r>
    <n v="2015"/>
    <n v="4"/>
    <s v="2015-04"/>
    <x v="15"/>
    <s v="Кві"/>
    <x v="2"/>
    <x v="6"/>
    <s v="Вдовицька"/>
    <s v="Олена"/>
    <x v="4"/>
    <n v="8682"/>
    <n v="91562.030000000028"/>
    <n v="140673.74070999993"/>
    <n v="139000"/>
    <n v="19289.05"/>
    <n v="762.57152826728918"/>
    <n v="228.77145848018674"/>
    <n v="285.9643231002334"/>
    <n v="1277.3073098477093"/>
  </r>
  <r>
    <n v="2015"/>
    <n v="5"/>
    <s v="2015-05"/>
    <x v="16"/>
    <s v="Тра"/>
    <x v="0"/>
    <x v="10"/>
    <s v="Черняєв"/>
    <s v="Антон"/>
    <x v="0"/>
    <n v="1089"/>
    <n v="10493.140000000001"/>
    <n v="13601.52931"/>
    <n v="12300"/>
    <n v="8591.86"/>
    <n v="66.07422968405929"/>
    <n v="33.037114842029645"/>
    <n v="0"/>
    <n v="99.111344526088942"/>
  </r>
  <r>
    <n v="2015"/>
    <n v="6"/>
    <s v="2015-06"/>
    <x v="17"/>
    <s v="Чер"/>
    <x v="0"/>
    <x v="10"/>
    <s v="Черняєв"/>
    <s v="Антон"/>
    <x v="0"/>
    <n v="295"/>
    <n v="3033.4499999999994"/>
    <n v="4632.1997199999996"/>
    <n v="4200"/>
    <n v="2892.52"/>
    <n v="55.32644090620559"/>
    <n v="0"/>
    <n v="18.442146968735194"/>
    <n v="73.768587874940778"/>
  </r>
  <r>
    <n v="2015"/>
    <n v="4"/>
    <s v="2015-04"/>
    <x v="15"/>
    <s v="Кві"/>
    <x v="2"/>
    <x v="6"/>
    <s v="Вдовицька"/>
    <s v="Олена"/>
    <x v="1"/>
    <n v="12163"/>
    <n v="131683.71"/>
    <n v="211288.56424000024"/>
    <n v="196400"/>
    <n v="98805.92"/>
    <n v="1145.3640354247348"/>
    <n v="343.6092106274204"/>
    <n v="429.51151328427551"/>
    <n v="1918.4847593364307"/>
  </r>
  <r>
    <n v="2015"/>
    <n v="7"/>
    <s v="2015-07"/>
    <x v="18"/>
    <s v="Лип"/>
    <x v="0"/>
    <x v="10"/>
    <s v="Черняєв"/>
    <s v="Антон"/>
    <x v="0"/>
    <n v="1214"/>
    <n v="11760.740000000002"/>
    <n v="15160.582200000001"/>
    <n v="15900"/>
    <n v="8375.2999999999993"/>
    <n v="65.262780800493587"/>
    <n v="32.631390400246794"/>
    <n v="21.754260266831196"/>
    <n v="119.64843146757157"/>
  </r>
  <r>
    <n v="2015"/>
    <n v="8"/>
    <s v="2015-08"/>
    <x v="19"/>
    <s v="Сер"/>
    <x v="0"/>
    <x v="10"/>
    <s v="Черняєв"/>
    <s v="Антон"/>
    <x v="0"/>
    <n v="624"/>
    <n v="6495.6899999999987"/>
    <n v="10056.71615"/>
    <n v="9800"/>
    <n v="5237.3"/>
    <n v="117.55444426011441"/>
    <n v="0"/>
    <n v="39.184814753371462"/>
    <n v="156.73925901348588"/>
  </r>
  <r>
    <n v="2015"/>
    <n v="4"/>
    <s v="2015-04"/>
    <x v="15"/>
    <s v="Кві"/>
    <x v="2"/>
    <x v="6"/>
    <s v="Вдовицька"/>
    <s v="Олена"/>
    <x v="5"/>
    <n v="23709"/>
    <n v="262557.65999999997"/>
    <n v="384704.58225999982"/>
    <n v="394800"/>
    <n v="266018.14"/>
    <n v="2085.4266030375279"/>
    <n v="625.62798091125831"/>
    <n v="782.03497613907291"/>
    <n v="3493.0895600878594"/>
  </r>
  <r>
    <n v="2015"/>
    <n v="9"/>
    <s v="2015-09"/>
    <x v="20"/>
    <s v="Вер"/>
    <x v="0"/>
    <x v="10"/>
    <s v="Черняєв"/>
    <s v="Антон"/>
    <x v="0"/>
    <n v="1031"/>
    <n v="10665.49"/>
    <n v="15266.497810000004"/>
    <n v="15100"/>
    <n v="8630.2199999999993"/>
    <n v="148.66600509080823"/>
    <n v="44.599801527242469"/>
    <n v="49.555335030269411"/>
    <n v="242.82114164832012"/>
  </r>
  <r>
    <n v="2015"/>
    <n v="10"/>
    <s v="2015-10"/>
    <x v="21"/>
    <s v="Жов"/>
    <x v="0"/>
    <x v="10"/>
    <s v="Черняєв"/>
    <s v="Антон"/>
    <x v="0"/>
    <n v="782"/>
    <n v="8301.89"/>
    <n v="11491.824489999997"/>
    <n v="11000"/>
    <n v="6950.52"/>
    <n v="61.626908858876988"/>
    <n v="0"/>
    <n v="20.542302952958995"/>
    <n v="82.169211811835979"/>
  </r>
  <r>
    <n v="2015"/>
    <n v="5"/>
    <s v="2015-05"/>
    <x v="16"/>
    <s v="Тра"/>
    <x v="2"/>
    <x v="6"/>
    <s v="Вдовицька"/>
    <s v="Олена"/>
    <x v="0"/>
    <n v="439"/>
    <n v="5822.34"/>
    <n v="9493.8100000000013"/>
    <n v="9900"/>
    <n v="6319.8"/>
    <n v="30.545255134747268"/>
    <n v="0"/>
    <n v="11.454470675530224"/>
    <n v="41.999725810277496"/>
  </r>
  <r>
    <n v="2015"/>
    <n v="11"/>
    <s v="2015-11"/>
    <x v="22"/>
    <s v="Лис"/>
    <x v="0"/>
    <x v="10"/>
    <s v="Черняєв"/>
    <s v="Антон"/>
    <x v="0"/>
    <n v="792"/>
    <n v="8204.7500000000018"/>
    <n v="11625.416619999998"/>
    <n v="12100"/>
    <n v="6765.03"/>
    <n v="131.77635069161926"/>
    <n v="39.532905207485776"/>
    <n v="43.925450230539745"/>
    <n v="215.23470612964479"/>
  </r>
  <r>
    <n v="2015"/>
    <n v="12"/>
    <s v="2015-12"/>
    <x v="23"/>
    <s v="Гру"/>
    <x v="0"/>
    <x v="10"/>
    <s v="Черняєв"/>
    <s v="Антон"/>
    <x v="0"/>
    <n v="709"/>
    <n v="7158.5100000000011"/>
    <n v="10736.483179999999"/>
    <n v="10600"/>
    <n v="6672.81"/>
    <n v="68.949486903486104"/>
    <n v="0"/>
    <n v="0"/>
    <n v="68.949486903486104"/>
  </r>
  <r>
    <n v="2015"/>
    <n v="5"/>
    <s v="2015-05"/>
    <x v="16"/>
    <s v="Тра"/>
    <x v="2"/>
    <x v="6"/>
    <s v="Вдовицька"/>
    <s v="Олена"/>
    <x v="2"/>
    <n v="253"/>
    <n v="2360.08"/>
    <n v="3084.8262399999999"/>
    <n v="3300"/>
    <n v="744.99"/>
    <n v="9.9250779768252251"/>
    <n v="0"/>
    <n v="3.721904241309459"/>
    <n v="13.646982218134685"/>
  </r>
  <r>
    <n v="2016"/>
    <n v="1"/>
    <s v="2016-01"/>
    <x v="24"/>
    <s v="Січ"/>
    <x v="0"/>
    <x v="10"/>
    <s v="Черняєв"/>
    <s v="Антон"/>
    <x v="0"/>
    <n v="618"/>
    <n v="6047.86"/>
    <n v="8741.0999400000019"/>
    <n v="9000"/>
    <n v="2792.13"/>
    <n v="92.125482598789475"/>
    <n v="0"/>
    <n v="0"/>
    <n v="92.125482598789475"/>
  </r>
  <r>
    <n v="2016"/>
    <n v="2"/>
    <s v="2016-02"/>
    <x v="25"/>
    <s v="Лют"/>
    <x v="0"/>
    <x v="10"/>
    <s v="Черняєв"/>
    <s v="Антон"/>
    <x v="0"/>
    <n v="396"/>
    <n v="4094.2599999999993"/>
    <n v="6526.8996800000004"/>
    <n v="6700"/>
    <n v="2509.13"/>
    <n v="53.673037061501802"/>
    <n v="0"/>
    <n v="0"/>
    <n v="53.673037061501802"/>
  </r>
  <r>
    <n v="2016"/>
    <n v="3"/>
    <s v="2016-03"/>
    <x v="26"/>
    <s v="Бер"/>
    <x v="0"/>
    <x v="10"/>
    <s v="Черняєв"/>
    <s v="Антон"/>
    <x v="0"/>
    <n v="381"/>
    <n v="3714.2900000000004"/>
    <n v="5966.10826"/>
    <n v="5500"/>
    <n v="2383.58"/>
    <n v="35.997219044599227"/>
    <n v="0"/>
    <n v="0"/>
    <n v="35.997219044599227"/>
  </r>
  <r>
    <n v="2015"/>
    <n v="5"/>
    <s v="2015-05"/>
    <x v="16"/>
    <s v="Тра"/>
    <x v="2"/>
    <x v="6"/>
    <s v="Вдовицька"/>
    <s v="Олена"/>
    <x v="4"/>
    <n v="24206"/>
    <n v="246339.50999999998"/>
    <n v="357273.95375000092"/>
    <n v="391900"/>
    <n v="53291.51"/>
    <n v="1149.4883582348573"/>
    <n v="0"/>
    <n v="431.05813433807151"/>
    <n v="1580.5464925729289"/>
  </r>
  <r>
    <n v="2016"/>
    <n v="4"/>
    <s v="2016-04"/>
    <x v="27"/>
    <s v="Кві"/>
    <x v="0"/>
    <x v="10"/>
    <s v="Черняєв"/>
    <s v="Антон"/>
    <x v="0"/>
    <n v="668"/>
    <n v="6742.5199999999995"/>
    <n v="10872.99919"/>
    <n v="10900"/>
    <n v="3085.17"/>
    <n v="78.339325341116151"/>
    <n v="39.169662670558075"/>
    <n v="33.335883123879213"/>
    <n v="150.84487113555343"/>
  </r>
  <r>
    <n v="2016"/>
    <n v="5"/>
    <s v="2016-05"/>
    <x v="28"/>
    <s v="Тра"/>
    <x v="0"/>
    <x v="10"/>
    <s v="Черняєв"/>
    <s v="Антон"/>
    <x v="0"/>
    <n v="634"/>
    <n v="6627.7800000000007"/>
    <n v="10825.098980000012"/>
    <n v="10700"/>
    <n v="3826.06"/>
    <n v="64.689601916830028"/>
    <n v="32.344800958415014"/>
    <n v="0"/>
    <n v="97.034402875245036"/>
  </r>
  <r>
    <n v="2015"/>
    <n v="5"/>
    <s v="2015-05"/>
    <x v="16"/>
    <s v="Тра"/>
    <x v="2"/>
    <x v="6"/>
    <s v="Вдовицька"/>
    <s v="Олена"/>
    <x v="1"/>
    <n v="23617"/>
    <n v="242818.06999999995"/>
    <n v="329498.53645999928"/>
    <n v="343800"/>
    <n v="151638.76999999999"/>
    <n v="1060.1241085187612"/>
    <n v="0"/>
    <n v="397.54654069453551"/>
    <n v="1457.6706492132967"/>
  </r>
  <r>
    <n v="2016"/>
    <n v="6"/>
    <s v="2016-06"/>
    <x v="29"/>
    <s v="Чер"/>
    <x v="0"/>
    <x v="10"/>
    <s v="Черняєв"/>
    <s v="Антон"/>
    <x v="0"/>
    <n v="595"/>
    <n v="6184.119999999999"/>
    <n v="10088.607690000012"/>
    <n v="10500"/>
    <n v="2829.61"/>
    <n v="52.628568259208819"/>
    <n v="0"/>
    <n v="22.395135429450566"/>
    <n v="75.023703688659381"/>
  </r>
  <r>
    <n v="2016"/>
    <n v="7"/>
    <s v="2016-07"/>
    <x v="30"/>
    <s v="Лип"/>
    <x v="0"/>
    <x v="10"/>
    <s v="Черняєв"/>
    <s v="Антон"/>
    <x v="0"/>
    <n v="495"/>
    <n v="5171.7199999999993"/>
    <n v="8433.6494999999995"/>
    <n v="8400"/>
    <n v="1853.27"/>
    <n v="52.810833974942682"/>
    <n v="26.405416987471341"/>
    <n v="21.124333589977073"/>
    <n v="100.34058455239109"/>
  </r>
  <r>
    <n v="2015"/>
    <n v="5"/>
    <s v="2015-05"/>
    <x v="16"/>
    <s v="Тра"/>
    <x v="2"/>
    <x v="6"/>
    <s v="Вдовицька"/>
    <s v="Олена"/>
    <x v="5"/>
    <n v="38847"/>
    <n v="393791.59"/>
    <n v="543894.01366999932"/>
    <n v="549900"/>
    <n v="414725.18"/>
    <n v="1749.9172001348086"/>
    <n v="0"/>
    <n v="656.21895005055308"/>
    <n v="2406.1361501853617"/>
  </r>
  <r>
    <n v="2016"/>
    <n v="8"/>
    <s v="2016-08"/>
    <x v="31"/>
    <s v="Сер"/>
    <x v="0"/>
    <x v="10"/>
    <s v="Черняєв"/>
    <s v="Антон"/>
    <x v="0"/>
    <n v="405"/>
    <n v="4256.59"/>
    <n v="6916.2912900000001"/>
    <n v="6400"/>
    <n v="952.26"/>
    <n v="35.311814981035738"/>
    <n v="0"/>
    <n v="28.249451984828589"/>
    <n v="63.561266965864327"/>
  </r>
  <r>
    <n v="2016"/>
    <n v="9"/>
    <s v="2016-09"/>
    <x v="32"/>
    <s v="Вер"/>
    <x v="0"/>
    <x v="10"/>
    <s v="Черняєв"/>
    <s v="Антон"/>
    <x v="0"/>
    <n v="524"/>
    <n v="6131.0000000000009"/>
    <n v="9866.3251199999995"/>
    <n v="10500"/>
    <n v="1463.92"/>
    <n v="54.80803255586121"/>
    <n v="16.442409766758367"/>
    <n v="43.846426044688968"/>
    <n v="115.09686836730855"/>
  </r>
  <r>
    <n v="2015"/>
    <n v="6"/>
    <s v="2015-06"/>
    <x v="17"/>
    <s v="Чер"/>
    <x v="2"/>
    <x v="6"/>
    <s v="Вдовицька"/>
    <s v="Олена"/>
    <x v="0"/>
    <n v="130"/>
    <n v="1265.0099999999995"/>
    <n v="2030.7900000000002"/>
    <n v="2100"/>
    <n v="1684.89"/>
    <n v="14.206394451788457"/>
    <n v="0"/>
    <n v="0"/>
    <n v="14.206394451788457"/>
  </r>
  <r>
    <n v="2016"/>
    <n v="10"/>
    <s v="2016-10"/>
    <x v="33"/>
    <s v="Жов"/>
    <x v="0"/>
    <x v="10"/>
    <s v="Черняєв"/>
    <s v="Антон"/>
    <x v="0"/>
    <n v="329"/>
    <n v="3959.96"/>
    <n v="6466.7331999999997"/>
    <n v="6200"/>
    <n v="1331"/>
    <n v="33.029628331241767"/>
    <n v="0"/>
    <n v="26.42370266499341"/>
    <n v="59.453330996235181"/>
  </r>
  <r>
    <n v="2016"/>
    <n v="11"/>
    <s v="2016-11"/>
    <x v="34"/>
    <s v="Лис"/>
    <x v="0"/>
    <x v="10"/>
    <s v="Черняєв"/>
    <s v="Антон"/>
    <x v="0"/>
    <n v="316"/>
    <n v="3993.47"/>
    <n v="6707.6750700000002"/>
    <n v="6900"/>
    <n v="1217.48"/>
    <n v="34.885303871515006"/>
    <n v="17.442651935757503"/>
    <n v="27.908243097212004"/>
    <n v="80.23619890448451"/>
  </r>
  <r>
    <n v="2014"/>
    <n v="2"/>
    <s v="2014-02"/>
    <x v="1"/>
    <s v="Лют"/>
    <x v="0"/>
    <x v="10"/>
    <s v="Черняєв"/>
    <s v="Антон"/>
    <x v="2"/>
    <n v="511"/>
    <n v="5418.65"/>
    <n v="7444.8762700000007"/>
    <n v="7100"/>
    <n v="24.84"/>
    <n v="45.056622691111329"/>
    <n v="0"/>
    <n v="10.478284346770076"/>
    <n v="55.534907037881403"/>
  </r>
  <r>
    <n v="2015"/>
    <n v="6"/>
    <s v="2015-06"/>
    <x v="17"/>
    <s v="Чер"/>
    <x v="2"/>
    <x v="6"/>
    <s v="Вдовицька"/>
    <s v="Олена"/>
    <x v="4"/>
    <n v="8200"/>
    <n v="83965.640000000014"/>
    <n v="130687.82230999987"/>
    <n v="131100"/>
    <n v="26747.200000000001"/>
    <n v="914.22685446604407"/>
    <n v="0"/>
    <n v="0"/>
    <n v="914.22685446604407"/>
  </r>
  <r>
    <n v="2014"/>
    <n v="3"/>
    <s v="2014-03"/>
    <x v="2"/>
    <s v="Бер"/>
    <x v="0"/>
    <x v="10"/>
    <s v="Черняєв"/>
    <s v="Антон"/>
    <x v="2"/>
    <n v="27"/>
    <n v="260"/>
    <n v="399.10832999999997"/>
    <n v="300"/>
    <n v="0"/>
    <n v="2.015801505766353"/>
    <n v="0.60474045172990598"/>
    <n v="0"/>
    <n v="2.620541957496259"/>
  </r>
  <r>
    <n v="2014"/>
    <n v="4"/>
    <s v="2014-04"/>
    <x v="3"/>
    <s v="Кві"/>
    <x v="0"/>
    <x v="10"/>
    <s v="Черняєв"/>
    <s v="Антон"/>
    <x v="2"/>
    <n v="505"/>
    <n v="5184.3599999999997"/>
    <n v="6980.6163299999998"/>
    <n v="7300"/>
    <n v="0"/>
    <n v="41.572431230065121"/>
    <n v="12.471729369019537"/>
    <n v="9.6680072628058422"/>
    <n v="63.712167861890499"/>
  </r>
  <r>
    <n v="2015"/>
    <n v="6"/>
    <s v="2015-06"/>
    <x v="17"/>
    <s v="Чер"/>
    <x v="2"/>
    <x v="6"/>
    <s v="Вдовицька"/>
    <s v="Олена"/>
    <x v="1"/>
    <n v="9441"/>
    <n v="98907.95"/>
    <n v="160383.47539000012"/>
    <n v="167100"/>
    <n v="90027.31"/>
    <n v="1121.9628395545813"/>
    <n v="0"/>
    <n v="0"/>
    <n v="1121.9628395545813"/>
  </r>
  <r>
    <n v="2014"/>
    <n v="5"/>
    <s v="2014-05"/>
    <x v="4"/>
    <s v="Тра"/>
    <x v="0"/>
    <x v="10"/>
    <s v="Черняєв"/>
    <s v="Антон"/>
    <x v="2"/>
    <n v="393"/>
    <n v="4055.75"/>
    <n v="5473.7831999999999"/>
    <n v="5500"/>
    <n v="0"/>
    <n v="29.688771151896805"/>
    <n v="0"/>
    <n v="6.9043653841620483"/>
    <n v="36.59313653605885"/>
  </r>
  <r>
    <n v="2014"/>
    <n v="6"/>
    <s v="2014-06"/>
    <x v="5"/>
    <s v="Чер"/>
    <x v="0"/>
    <x v="10"/>
    <s v="Черняєв"/>
    <s v="Антон"/>
    <x v="2"/>
    <n v="50"/>
    <n v="571.16"/>
    <n v="872.85"/>
    <n v="800"/>
    <n v="0"/>
    <n v="4.6021149316768248"/>
    <n v="0"/>
    <n v="1.0702592864364711"/>
    <n v="5.6723742181132959"/>
  </r>
  <r>
    <n v="2015"/>
    <n v="6"/>
    <s v="2015-06"/>
    <x v="17"/>
    <s v="Чер"/>
    <x v="2"/>
    <x v="6"/>
    <s v="Вдовицька"/>
    <s v="Олена"/>
    <x v="5"/>
    <n v="16668"/>
    <n v="179206.42999999996"/>
    <n v="278693.94594999956"/>
    <n v="286200"/>
    <n v="296310.13"/>
    <n v="1949.6039115275855"/>
    <n v="0"/>
    <n v="0"/>
    <n v="1949.6039115275855"/>
  </r>
  <r>
    <n v="2014"/>
    <n v="7"/>
    <s v="2014-07"/>
    <x v="6"/>
    <s v="Лип"/>
    <x v="0"/>
    <x v="10"/>
    <s v="Черняєв"/>
    <s v="Антон"/>
    <x v="2"/>
    <n v="58"/>
    <n v="573.68000000000006"/>
    <n v="828.85832000000005"/>
    <n v="600"/>
    <n v="10.35"/>
    <n v="4.2082155954548259"/>
    <n v="0"/>
    <n v="0.97865478964065722"/>
    <n v="5.1868703850954834"/>
  </r>
  <r>
    <n v="2015"/>
    <n v="7"/>
    <s v="2015-07"/>
    <x v="18"/>
    <s v="Лип"/>
    <x v="2"/>
    <x v="6"/>
    <s v="Вдовицька"/>
    <s v="Олена"/>
    <x v="0"/>
    <n v="275"/>
    <n v="2726.19"/>
    <n v="3710.5257400000005"/>
    <n v="3500"/>
    <n v="2803.73"/>
    <n v="12.150613020128423"/>
    <n v="0"/>
    <n v="4.5564798825481576"/>
    <n v="16.707092902676582"/>
  </r>
  <r>
    <n v="2014"/>
    <n v="9"/>
    <s v="2014-09"/>
    <x v="8"/>
    <s v="Вер"/>
    <x v="0"/>
    <x v="10"/>
    <s v="Черняєв"/>
    <s v="Антон"/>
    <x v="2"/>
    <n v="14"/>
    <n v="152.25"/>
    <n v="233.14999"/>
    <n v="200"/>
    <n v="0"/>
    <n v="1.5091706681276049"/>
    <n v="1.1318780010957035"/>
    <n v="0.3509699228203732"/>
    <n v="2.9920185920436815"/>
  </r>
  <r>
    <n v="2015"/>
    <n v="7"/>
    <s v="2015-07"/>
    <x v="18"/>
    <s v="Лип"/>
    <x v="2"/>
    <x v="6"/>
    <s v="Вдовицька"/>
    <s v="Олена"/>
    <x v="2"/>
    <n v="276"/>
    <n v="2748.46"/>
    <n v="3498.4561199999998"/>
    <n v="3600"/>
    <n v="806.9"/>
    <n v="11.456162673599982"/>
    <n v="0"/>
    <n v="4.296061002599993"/>
    <n v="15.752223676199975"/>
  </r>
  <r>
    <n v="2015"/>
    <n v="7"/>
    <s v="2015-07"/>
    <x v="18"/>
    <s v="Лип"/>
    <x v="2"/>
    <x v="6"/>
    <s v="Вдовицька"/>
    <s v="Олена"/>
    <x v="4"/>
    <n v="14841"/>
    <n v="150835.34000000003"/>
    <n v="218671.40060000002"/>
    <n v="215500"/>
    <n v="39549.51"/>
    <n v="716.0687604501237"/>
    <n v="0"/>
    <n v="268.5257851687964"/>
    <n v="984.59454561892016"/>
  </r>
  <r>
    <n v="2014"/>
    <n v="11"/>
    <s v="2014-11"/>
    <x v="10"/>
    <s v="Лис"/>
    <x v="0"/>
    <x v="10"/>
    <s v="Черняєв"/>
    <s v="Антон"/>
    <x v="2"/>
    <n v="19"/>
    <n v="199.5"/>
    <n v="288.30832000000004"/>
    <n v="200"/>
    <n v="33.299999999999997"/>
    <n v="2.2524710449596297"/>
    <n v="1.1262355224798148"/>
    <n v="0.52383047557200701"/>
    <n v="3.9025370430114514"/>
  </r>
  <r>
    <n v="2015"/>
    <n v="7"/>
    <s v="2015-07"/>
    <x v="18"/>
    <s v="Лип"/>
    <x v="2"/>
    <x v="6"/>
    <s v="Вдовицька"/>
    <s v="Олена"/>
    <x v="1"/>
    <n v="22490"/>
    <n v="229545.85"/>
    <n v="333217.14430999936"/>
    <n v="354800"/>
    <n v="152262.24"/>
    <n v="1091.1641249477193"/>
    <n v="0"/>
    <n v="409.18654685539474"/>
    <n v="1500.350671803114"/>
  </r>
  <r>
    <n v="2014"/>
    <n v="12"/>
    <s v="2014-12"/>
    <x v="11"/>
    <s v="Гру"/>
    <x v="0"/>
    <x v="10"/>
    <s v="Черняєв"/>
    <s v="Антон"/>
    <x v="2"/>
    <n v="4575"/>
    <n v="48037.5"/>
    <n v="65817.937220000007"/>
    <n v="63500"/>
    <n v="9214.51"/>
    <n v="286.03258838948142"/>
    <n v="257.42932955053328"/>
    <n v="0"/>
    <n v="543.4619179400147"/>
  </r>
  <r>
    <n v="2015"/>
    <n v="7"/>
    <s v="2015-07"/>
    <x v="18"/>
    <s v="Лип"/>
    <x v="2"/>
    <x v="6"/>
    <s v="Вдовицька"/>
    <s v="Олена"/>
    <x v="5"/>
    <n v="42784"/>
    <n v="443364.60999999993"/>
    <n v="662413.1028099996"/>
    <n v="694900"/>
    <n v="438625.59"/>
    <n v="2169.1603389084285"/>
    <n v="0"/>
    <n v="813.43512709066067"/>
    <n v="2982.5954659990894"/>
  </r>
  <r>
    <n v="2015"/>
    <n v="1"/>
    <s v="2015-01"/>
    <x v="12"/>
    <s v="Січ"/>
    <x v="0"/>
    <x v="10"/>
    <s v="Черняєв"/>
    <s v="Антон"/>
    <x v="2"/>
    <n v="2"/>
    <n v="17.490000000000002"/>
    <n v="27.75834"/>
    <n v="0"/>
    <n v="2.5"/>
    <n v="0.21609437027084488"/>
    <n v="6.4828311081253462E-2"/>
    <n v="7.2031456756948303E-2"/>
    <n v="0.35295413810904663"/>
  </r>
  <r>
    <n v="2015"/>
    <n v="8"/>
    <s v="2015-08"/>
    <x v="19"/>
    <s v="Сер"/>
    <x v="2"/>
    <x v="6"/>
    <s v="Вдовицька"/>
    <s v="Олена"/>
    <x v="0"/>
    <n v="121"/>
    <n v="1081.4399999999998"/>
    <n v="1828.9100000000003"/>
    <n v="1700"/>
    <n v="1045.1199999999999"/>
    <n v="6.1295057181207078"/>
    <n v="0"/>
    <n v="4.5971292885905308"/>
    <n v="10.726635006711238"/>
  </r>
  <r>
    <n v="2015"/>
    <n v="2"/>
    <s v="2015-02"/>
    <x v="13"/>
    <s v="Лют"/>
    <x v="0"/>
    <x v="10"/>
    <s v="Черняєв"/>
    <s v="Антон"/>
    <x v="2"/>
    <n v="2166"/>
    <n v="22309.800000000003"/>
    <n v="29203"/>
    <n v="31400"/>
    <n v="3650.38"/>
    <n v="165.50617252554795"/>
    <n v="0"/>
    <n v="0"/>
    <n v="165.50617252554795"/>
  </r>
  <r>
    <n v="2015"/>
    <n v="8"/>
    <s v="2015-08"/>
    <x v="19"/>
    <s v="Сер"/>
    <x v="2"/>
    <x v="6"/>
    <s v="Вдовицька"/>
    <s v="Олена"/>
    <x v="4"/>
    <n v="25197"/>
    <n v="259438.69"/>
    <n v="398104.86575000099"/>
    <n v="372900"/>
    <n v="44119.89"/>
    <n v="1334.2297056860687"/>
    <n v="0"/>
    <n v="1000.6722792645513"/>
    <n v="2334.9019849506199"/>
  </r>
  <r>
    <n v="2015"/>
    <n v="8"/>
    <s v="2015-08"/>
    <x v="19"/>
    <s v="Сер"/>
    <x v="2"/>
    <x v="6"/>
    <s v="Вдовицька"/>
    <s v="Олена"/>
    <x v="1"/>
    <n v="11619"/>
    <n v="124782.02999999998"/>
    <n v="201954.49723999979"/>
    <n v="202100"/>
    <n v="91331.53"/>
    <n v="676.84098486681762"/>
    <n v="0"/>
    <n v="507.63073865011324"/>
    <n v="1184.471723516931"/>
  </r>
  <r>
    <n v="2015"/>
    <n v="4"/>
    <s v="2015-04"/>
    <x v="15"/>
    <s v="Кві"/>
    <x v="0"/>
    <x v="10"/>
    <s v="Черняєв"/>
    <s v="Антон"/>
    <x v="2"/>
    <n v="282"/>
    <n v="3600.11"/>
    <n v="5227.7665599999991"/>
    <n v="5300"/>
    <n v="522.78"/>
    <n v="47.671976050810564"/>
    <n v="14.301592815243168"/>
    <n v="15.890658683603521"/>
    <n v="77.864227549657258"/>
  </r>
  <r>
    <n v="2015"/>
    <n v="8"/>
    <s v="2015-08"/>
    <x v="19"/>
    <s v="Сер"/>
    <x v="2"/>
    <x v="6"/>
    <s v="Вдовицька"/>
    <s v="Олена"/>
    <x v="5"/>
    <n v="37498"/>
    <n v="384850.60999999987"/>
    <n v="591623.95074"/>
    <n v="639900"/>
    <n v="385532.8"/>
    <n v="1982.7998037289935"/>
    <n v="0"/>
    <n v="1487.0998527967452"/>
    <n v="3469.8996565257385"/>
  </r>
  <r>
    <n v="2015"/>
    <n v="5"/>
    <s v="2015-05"/>
    <x v="16"/>
    <s v="Тра"/>
    <x v="0"/>
    <x v="10"/>
    <s v="Черняєв"/>
    <s v="Антон"/>
    <x v="2"/>
    <n v="318"/>
    <n v="4228.0600000000004"/>
    <n v="5976.5915199999999"/>
    <n v="6300"/>
    <n v="687.31"/>
    <n v="29.033402922563056"/>
    <n v="14.516701461281528"/>
    <n v="0"/>
    <n v="43.550104383844584"/>
  </r>
  <r>
    <n v="2015"/>
    <n v="9"/>
    <s v="2015-09"/>
    <x v="20"/>
    <s v="Вер"/>
    <x v="2"/>
    <x v="6"/>
    <s v="Вдовицька"/>
    <s v="Олена"/>
    <x v="0"/>
    <n v="260"/>
    <n v="2356.06"/>
    <n v="3748.53"/>
    <n v="3800"/>
    <n v="2045.25"/>
    <n v="15.977959068937597"/>
    <n v="11.983469301703197"/>
    <n v="11.983469301703197"/>
    <n v="39.944897672343991"/>
  </r>
  <r>
    <n v="2015"/>
    <n v="6"/>
    <s v="2015-06"/>
    <x v="17"/>
    <s v="Чер"/>
    <x v="0"/>
    <x v="10"/>
    <s v="Черняєв"/>
    <s v="Антон"/>
    <x v="2"/>
    <n v="82"/>
    <n v="810.62000000000012"/>
    <n v="920.55"/>
    <n v="900"/>
    <n v="101.26"/>
    <n v="10.99493939268395"/>
    <n v="0"/>
    <n v="3.6649797975613163"/>
    <n v="14.659919190245265"/>
  </r>
  <r>
    <n v="2015"/>
    <n v="9"/>
    <s v="2015-09"/>
    <x v="20"/>
    <s v="Вер"/>
    <x v="2"/>
    <x v="6"/>
    <s v="Вдовицька"/>
    <s v="Олена"/>
    <x v="2"/>
    <n v="135"/>
    <n v="1174.9499999999998"/>
    <n v="1443.9449099999999"/>
    <n v="1500"/>
    <n v="272.91000000000003"/>
    <n v="6.1547573768332606"/>
    <n v="4.6160680326249448"/>
    <n v="4.6160680326249448"/>
    <n v="15.386893442083149"/>
  </r>
  <r>
    <n v="2015"/>
    <n v="7"/>
    <s v="2015-07"/>
    <x v="18"/>
    <s v="Лип"/>
    <x v="0"/>
    <x v="10"/>
    <s v="Черняєв"/>
    <s v="Антон"/>
    <x v="2"/>
    <n v="75"/>
    <n v="772.50000000000011"/>
    <n v="984.75005999999996"/>
    <n v="900"/>
    <n v="98.48"/>
    <n v="4.2391200061599807"/>
    <n v="2.1195600030799904"/>
    <n v="1.4130400020533269"/>
    <n v="7.771720011293298"/>
  </r>
  <r>
    <n v="2015"/>
    <n v="9"/>
    <s v="2015-09"/>
    <x v="20"/>
    <s v="Вер"/>
    <x v="2"/>
    <x v="6"/>
    <s v="Вдовицька"/>
    <s v="Олена"/>
    <x v="4"/>
    <n v="26555"/>
    <n v="267384.94"/>
    <n v="402693.42742000095"/>
    <n v="384600"/>
    <n v="46859.03"/>
    <n v="1716.464614301331"/>
    <n v="1287.3484607259982"/>
    <n v="1287.3484607259982"/>
    <n v="4291.1615357533274"/>
  </r>
  <r>
    <n v="2015"/>
    <n v="8"/>
    <s v="2015-08"/>
    <x v="19"/>
    <s v="Сер"/>
    <x v="0"/>
    <x v="10"/>
    <s v="Черняєв"/>
    <s v="Антон"/>
    <x v="2"/>
    <n v="129"/>
    <n v="2594.62"/>
    <n v="3870.7415899999996"/>
    <n v="3900"/>
    <n v="367.72"/>
    <n v="45.245671618857564"/>
    <n v="0"/>
    <n v="15.08189053961919"/>
    <n v="60.327562158476752"/>
  </r>
  <r>
    <n v="2015"/>
    <n v="9"/>
    <s v="2015-09"/>
    <x v="20"/>
    <s v="Вер"/>
    <x v="2"/>
    <x v="6"/>
    <s v="Вдовицька"/>
    <s v="Олена"/>
    <x v="1"/>
    <n v="8867"/>
    <n v="91513.219999999987"/>
    <n v="140425.0761699999"/>
    <n v="139600"/>
    <n v="65563.3"/>
    <n v="598.55626586867459"/>
    <n v="448.91719940150591"/>
    <n v="448.91719940150591"/>
    <n v="1496.3906646716864"/>
  </r>
  <r>
    <n v="2015"/>
    <n v="9"/>
    <s v="2015-09"/>
    <x v="20"/>
    <s v="Вер"/>
    <x v="0"/>
    <x v="10"/>
    <s v="Черняєв"/>
    <s v="Антон"/>
    <x v="2"/>
    <n v="209"/>
    <n v="2152.7000000000003"/>
    <n v="3212.3334199999999"/>
    <n v="3400"/>
    <n v="289.11"/>
    <n v="31.281881575895845"/>
    <n v="9.3845644727687514"/>
    <n v="10.427293858631948"/>
    <n v="51.093739907296545"/>
  </r>
  <r>
    <n v="2014"/>
    <n v="12"/>
    <s v="2014-12"/>
    <x v="11"/>
    <s v="Гру"/>
    <x v="2"/>
    <x v="7"/>
    <s v="Лєсков"/>
    <s v="Станіслав"/>
    <x v="0"/>
    <n v="167"/>
    <n v="1906.19"/>
    <n v="2888.1383099999994"/>
    <n v="3000"/>
    <n v="2496.4"/>
    <n v="17.633368721981082"/>
    <n v="8.816684360990541"/>
    <n v="4.1984211242812108"/>
    <n v="30.648474207252832"/>
  </r>
  <r>
    <n v="2015"/>
    <n v="10"/>
    <s v="2015-10"/>
    <x v="21"/>
    <s v="Жов"/>
    <x v="0"/>
    <x v="10"/>
    <s v="Черняєв"/>
    <s v="Антон"/>
    <x v="2"/>
    <n v="454"/>
    <n v="4676.2"/>
    <n v="5584.2"/>
    <n v="6100"/>
    <n v="530.5"/>
    <n v="29.946244371309657"/>
    <n v="0"/>
    <n v="9.9820814571032184"/>
    <n v="39.928325828412873"/>
  </r>
  <r>
    <n v="2015"/>
    <n v="9"/>
    <s v="2015-09"/>
    <x v="20"/>
    <s v="Вер"/>
    <x v="2"/>
    <x v="6"/>
    <s v="Вдовицька"/>
    <s v="Олена"/>
    <x v="5"/>
    <n v="24902"/>
    <n v="257329.74000000002"/>
    <n v="390114.25686999975"/>
    <n v="356300"/>
    <n v="241466.55"/>
    <n v="1662.8464033842238"/>
    <n v="1247.1348025381676"/>
    <n v="1247.1348025381676"/>
    <n v="4157.116008460559"/>
  </r>
  <r>
    <n v="2015"/>
    <n v="11"/>
    <s v="2015-11"/>
    <x v="22"/>
    <s v="Лис"/>
    <x v="0"/>
    <x v="10"/>
    <s v="Черняєв"/>
    <s v="Антон"/>
    <x v="2"/>
    <n v="3"/>
    <n v="21.63"/>
    <n v="27.533329999999999"/>
    <n v="0"/>
    <n v="2.75"/>
    <n v="0.31209563221555164"/>
    <n v="9.362868966466549E-2"/>
    <n v="0.1040318774051839"/>
    <n v="0.50975619928540106"/>
  </r>
  <r>
    <n v="2015"/>
    <n v="10"/>
    <s v="2015-10"/>
    <x v="21"/>
    <s v="Жов"/>
    <x v="2"/>
    <x v="6"/>
    <s v="Вдовицька"/>
    <s v="Олена"/>
    <x v="0"/>
    <n v="280"/>
    <n v="3071.8500000000004"/>
    <n v="5099.5400000000009"/>
    <n v="4600"/>
    <n v="2799.49"/>
    <n v="16.318083410031718"/>
    <n v="8.1590417050158592"/>
    <n v="12.238562557523789"/>
    <n v="36.715687672571363"/>
  </r>
  <r>
    <n v="2014"/>
    <n v="12"/>
    <s v="2014-12"/>
    <x v="11"/>
    <s v="Гру"/>
    <x v="2"/>
    <x v="7"/>
    <s v="Лєсков"/>
    <s v="Станіслав"/>
    <x v="2"/>
    <n v="477"/>
    <n v="4899.95"/>
    <n v="7153.1974"/>
    <n v="7600"/>
    <n v="179.28"/>
    <n v="43.673451115059798"/>
    <n v="21.836725557529899"/>
    <n v="10.398440741680906"/>
    <n v="75.908617414270594"/>
  </r>
  <r>
    <n v="2015"/>
    <n v="10"/>
    <s v="2015-10"/>
    <x v="21"/>
    <s v="Жов"/>
    <x v="2"/>
    <x v="6"/>
    <s v="Вдовицька"/>
    <s v="Олена"/>
    <x v="2"/>
    <n v="212"/>
    <n v="1973.7999999999997"/>
    <n v="3209.5539800000001"/>
    <n v="3100"/>
    <n v="640.30999999999995"/>
    <n v="10.270292919486712"/>
    <n v="5.135146459743356"/>
    <n v="7.7027196896150354"/>
    <n v="23.108159068845104"/>
  </r>
  <r>
    <n v="2016"/>
    <n v="3"/>
    <s v="2016-03"/>
    <x v="26"/>
    <s v="Бер"/>
    <x v="0"/>
    <x v="10"/>
    <s v="Черняєв"/>
    <s v="Антон"/>
    <x v="2"/>
    <n v="86"/>
    <n v="885.80000000000007"/>
    <n v="1336.2750000000001"/>
    <n v="0"/>
    <n v="93.54"/>
    <n v="8.0625730849245141"/>
    <n v="0"/>
    <n v="0"/>
    <n v="8.0625730849245141"/>
  </r>
  <r>
    <n v="2014"/>
    <n v="12"/>
    <s v="2014-12"/>
    <x v="11"/>
    <s v="Гру"/>
    <x v="2"/>
    <x v="7"/>
    <s v="Лєсков"/>
    <s v="Станіслав"/>
    <x v="3"/>
    <n v="1028"/>
    <n v="10783.470000000003"/>
    <n v="15012.804639999971"/>
    <n v="16300"/>
    <n v="12638.61"/>
    <n v="91.659848439941243"/>
    <n v="45.829924219970621"/>
    <n v="21.823773438081247"/>
    <n v="159.31354609799311"/>
  </r>
  <r>
    <n v="2015"/>
    <n v="10"/>
    <s v="2015-10"/>
    <x v="21"/>
    <s v="Жов"/>
    <x v="2"/>
    <x v="6"/>
    <s v="Вдовицька"/>
    <s v="Олена"/>
    <x v="4"/>
    <n v="20424"/>
    <n v="214015.96000000002"/>
    <n v="301501.98999999976"/>
    <n v="274000"/>
    <n v="38603.910000000003"/>
    <n v="964.78008234282788"/>
    <n v="482.39004117141394"/>
    <n v="723.58506175712091"/>
    <n v="2170.7551852713627"/>
  </r>
  <r>
    <n v="2015"/>
    <n v="10"/>
    <s v="2015-10"/>
    <x v="21"/>
    <s v="Жов"/>
    <x v="2"/>
    <x v="6"/>
    <s v="Вдовицька"/>
    <s v="Олена"/>
    <x v="1"/>
    <n v="21713"/>
    <n v="229481.89000000004"/>
    <n v="305508.2591199993"/>
    <n v="292700"/>
    <n v="123790.49"/>
    <n v="977.59979425080132"/>
    <n v="488.79989712540066"/>
    <n v="733.19984568810094"/>
    <n v="2199.5995370643031"/>
  </r>
  <r>
    <n v="2015"/>
    <n v="10"/>
    <s v="2015-10"/>
    <x v="21"/>
    <s v="Жов"/>
    <x v="2"/>
    <x v="6"/>
    <s v="Вдовицька"/>
    <s v="Олена"/>
    <x v="5"/>
    <n v="40591"/>
    <n v="423620.19"/>
    <n v="634714.71343999961"/>
    <n v="618700"/>
    <n v="406118.14"/>
    <n v="2031.0317470768525"/>
    <n v="1015.5158735384263"/>
    <n v="1523.2738103076392"/>
    <n v="4569.8214309229179"/>
  </r>
  <r>
    <n v="2015"/>
    <n v="11"/>
    <s v="2015-11"/>
    <x v="22"/>
    <s v="Лис"/>
    <x v="2"/>
    <x v="6"/>
    <s v="Вдовицька"/>
    <s v="Олена"/>
    <x v="0"/>
    <n v="55"/>
    <n v="664.32"/>
    <n v="1109.6000000000001"/>
    <n v="1000"/>
    <n v="666.05"/>
    <n v="4.8488442146238633"/>
    <n v="0"/>
    <n v="1.8183165804839487"/>
    <n v="6.6671607951078116"/>
  </r>
  <r>
    <n v="2014"/>
    <n v="1"/>
    <s v="2014-01"/>
    <x v="0"/>
    <s v="Січ"/>
    <x v="0"/>
    <x v="10"/>
    <s v="Черняєв"/>
    <s v="Антон"/>
    <x v="3"/>
    <n v="660"/>
    <n v="7090.2999999999993"/>
    <n v="11177.950930000001"/>
    <n v="11700"/>
    <n v="14265.83"/>
    <n v="124.05890243980356"/>
    <n v="111.65301219582319"/>
    <n v="0"/>
    <n v="235.71191463562675"/>
  </r>
  <r>
    <n v="2014"/>
    <n v="2"/>
    <s v="2014-02"/>
    <x v="1"/>
    <s v="Лют"/>
    <x v="0"/>
    <x v="10"/>
    <s v="Черняєв"/>
    <s v="Антон"/>
    <x v="3"/>
    <n v="744"/>
    <n v="8433.7499999999982"/>
    <n v="12917.420280000009"/>
    <n v="11700"/>
    <n v="15763.5"/>
    <n v="78.176629213270999"/>
    <n v="0"/>
    <n v="18.180611444946745"/>
    <n v="96.357240658217748"/>
  </r>
  <r>
    <n v="2015"/>
    <n v="11"/>
    <s v="2015-11"/>
    <x v="22"/>
    <s v="Лис"/>
    <x v="2"/>
    <x v="6"/>
    <s v="Вдовицька"/>
    <s v="Олена"/>
    <x v="2"/>
    <n v="106"/>
    <n v="990.96"/>
    <n v="1322.8015300000002"/>
    <n v="1300"/>
    <n v="277.79000000000002"/>
    <n v="5.780514190551636"/>
    <n v="0"/>
    <n v="2.1676928214568636"/>
    <n v="7.9482070120084991"/>
  </r>
  <r>
    <n v="2014"/>
    <n v="3"/>
    <s v="2014-03"/>
    <x v="2"/>
    <s v="Бер"/>
    <x v="0"/>
    <x v="10"/>
    <s v="Черняєв"/>
    <s v="Антон"/>
    <x v="3"/>
    <n v="1552"/>
    <n v="16942.489999999998"/>
    <n v="25319.132320000001"/>
    <n v="26100"/>
    <n v="30409.42"/>
    <n v="127.88093161411474"/>
    <n v="38.364279484234423"/>
    <n v="0"/>
    <n v="166.24521109834916"/>
  </r>
  <r>
    <n v="2014"/>
    <n v="4"/>
    <s v="2014-04"/>
    <x v="3"/>
    <s v="Кві"/>
    <x v="0"/>
    <x v="10"/>
    <s v="Черняєв"/>
    <s v="Антон"/>
    <x v="3"/>
    <n v="1154"/>
    <n v="12744.79"/>
    <n v="14801.142860000002"/>
    <n v="14100"/>
    <n v="17695.32"/>
    <n v="88.146871935836572"/>
    <n v="26.444061580750972"/>
    <n v="20.499272543217806"/>
    <n v="135.09020605980535"/>
  </r>
  <r>
    <n v="2015"/>
    <n v="11"/>
    <s v="2015-11"/>
    <x v="22"/>
    <s v="Лис"/>
    <x v="2"/>
    <x v="6"/>
    <s v="Вдовицька"/>
    <s v="Олена"/>
    <x v="4"/>
    <n v="5783"/>
    <n v="59623.079999999987"/>
    <n v="86676.346950000036"/>
    <n v="95200"/>
    <n v="10316.35"/>
    <n v="378.76721652238496"/>
    <n v="0"/>
    <n v="142.03770619589437"/>
    <n v="520.80492271827939"/>
  </r>
  <r>
    <n v="2014"/>
    <n v="5"/>
    <s v="2014-05"/>
    <x v="4"/>
    <s v="Тра"/>
    <x v="0"/>
    <x v="10"/>
    <s v="Черняєв"/>
    <s v="Антон"/>
    <x v="3"/>
    <n v="765"/>
    <n v="7208.94"/>
    <n v="9990.096499999996"/>
    <n v="9500"/>
    <n v="11841.45"/>
    <n v="54.184405544937391"/>
    <n v="0"/>
    <n v="12.601024545334278"/>
    <n v="66.785430090271674"/>
  </r>
  <r>
    <n v="2015"/>
    <n v="11"/>
    <s v="2015-11"/>
    <x v="22"/>
    <s v="Лис"/>
    <x v="2"/>
    <x v="6"/>
    <s v="Вдовицька"/>
    <s v="Олена"/>
    <x v="1"/>
    <n v="9529"/>
    <n v="100438.91000000002"/>
    <n v="152784.30773999984"/>
    <n v="159000"/>
    <n v="66621.95"/>
    <n v="667.65258351695206"/>
    <n v="0"/>
    <n v="250.36971881885705"/>
    <n v="918.02230233580917"/>
  </r>
  <r>
    <n v="2014"/>
    <n v="6"/>
    <s v="2014-06"/>
    <x v="5"/>
    <s v="Чер"/>
    <x v="0"/>
    <x v="10"/>
    <s v="Черняєв"/>
    <s v="Антон"/>
    <x v="3"/>
    <n v="585"/>
    <n v="6307.619999999999"/>
    <n v="8092.0000000000018"/>
    <n v="7700"/>
    <n v="9069.4699999999993"/>
    <n v="42.665193363268465"/>
    <n v="0"/>
    <n v="9.9221379914577827"/>
    <n v="52.587331354726246"/>
  </r>
  <r>
    <n v="2015"/>
    <n v="11"/>
    <s v="2015-11"/>
    <x v="22"/>
    <s v="Лис"/>
    <x v="2"/>
    <x v="6"/>
    <s v="Вдовицька"/>
    <s v="Олена"/>
    <x v="5"/>
    <n v="43932"/>
    <n v="446222.44"/>
    <n v="673459.09854999988"/>
    <n v="704900"/>
    <n v="458149.75"/>
    <n v="2942.9508415554869"/>
    <n v="0"/>
    <n v="1103.6065655833077"/>
    <n v="4046.5574071387946"/>
  </r>
  <r>
    <n v="2014"/>
    <n v="7"/>
    <s v="2014-07"/>
    <x v="6"/>
    <s v="Лип"/>
    <x v="0"/>
    <x v="10"/>
    <s v="Черняєв"/>
    <s v="Антон"/>
    <x v="3"/>
    <n v="630"/>
    <n v="6630.2499999999991"/>
    <n v="9250.0866699999988"/>
    <n v="9300"/>
    <n v="10850.58"/>
    <n v="46.963827284743658"/>
    <n v="0"/>
    <n v="10.921820298777595"/>
    <n v="57.885647583521255"/>
  </r>
  <r>
    <n v="2015"/>
    <n v="12"/>
    <s v="2015-12"/>
    <x v="23"/>
    <s v="Гру"/>
    <x v="2"/>
    <x v="6"/>
    <s v="Вдовицька"/>
    <s v="Олена"/>
    <x v="0"/>
    <n v="73"/>
    <n v="765.5"/>
    <n v="1279.47"/>
    <n v="1300"/>
    <n v="797.73"/>
    <n v="5.002819414224061"/>
    <n v="0"/>
    <n v="1.8760572803340227"/>
    <n v="6.8788766945580839"/>
  </r>
  <r>
    <n v="2014"/>
    <n v="8"/>
    <s v="2014-08"/>
    <x v="7"/>
    <s v="Сер"/>
    <x v="0"/>
    <x v="10"/>
    <s v="Черняєв"/>
    <s v="Антон"/>
    <x v="3"/>
    <n v="995"/>
    <n v="11623.390000000001"/>
    <n v="16635.083289999991"/>
    <n v="17100"/>
    <n v="16900.96"/>
    <n v="98.481049516519391"/>
    <n v="0"/>
    <n v="22.902569655004505"/>
    <n v="121.38361917152389"/>
  </r>
  <r>
    <n v="2015"/>
    <n v="12"/>
    <s v="2015-12"/>
    <x v="23"/>
    <s v="Гру"/>
    <x v="2"/>
    <x v="6"/>
    <s v="Вдовицька"/>
    <s v="Олена"/>
    <x v="2"/>
    <n v="261"/>
    <n v="2581.3800000000006"/>
    <n v="3686.5544100000002"/>
    <n v="3900"/>
    <n v="851.59"/>
    <n v="14.41469200054814"/>
    <n v="0"/>
    <n v="5.405509500205552"/>
    <n v="19.82020150075369"/>
  </r>
  <r>
    <n v="2014"/>
    <n v="9"/>
    <s v="2014-09"/>
    <x v="8"/>
    <s v="Вер"/>
    <x v="0"/>
    <x v="10"/>
    <s v="Черняєв"/>
    <s v="Антон"/>
    <x v="3"/>
    <n v="1196"/>
    <n v="12552.69"/>
    <n v="18245.451230000002"/>
    <n v="18800"/>
    <n v="17742.75"/>
    <n v="118.10208451250087"/>
    <n v="88.57656338437566"/>
    <n v="27.465601049418808"/>
    <n v="234.14424894629533"/>
  </r>
  <r>
    <n v="2015"/>
    <n v="12"/>
    <s v="2015-12"/>
    <x v="23"/>
    <s v="Гру"/>
    <x v="2"/>
    <x v="6"/>
    <s v="Вдовицька"/>
    <s v="Олена"/>
    <x v="4"/>
    <n v="5899"/>
    <n v="61782.040000000008"/>
    <n v="93924.16086999992"/>
    <n v="99400"/>
    <n v="20604.36"/>
    <n v="367.25020161874795"/>
    <n v="0"/>
    <n v="137.71882560703048"/>
    <n v="504.9690272257784"/>
  </r>
  <r>
    <n v="2014"/>
    <n v="10"/>
    <s v="2014-10"/>
    <x v="9"/>
    <s v="Жов"/>
    <x v="0"/>
    <x v="10"/>
    <s v="Черняєв"/>
    <s v="Антон"/>
    <x v="3"/>
    <n v="150"/>
    <n v="1596.88"/>
    <n v="2507.8565399999998"/>
    <n v="2400"/>
    <n v="2661.4"/>
    <n v="17.374372660951153"/>
    <n v="5.2123117982853451"/>
    <n v="4.0405517816165464"/>
    <n v="26.627236240853044"/>
  </r>
  <r>
    <n v="2015"/>
    <n v="12"/>
    <s v="2015-12"/>
    <x v="23"/>
    <s v="Гру"/>
    <x v="2"/>
    <x v="6"/>
    <s v="Вдовицька"/>
    <s v="Олена"/>
    <x v="1"/>
    <n v="7472"/>
    <n v="80327.12999999999"/>
    <n v="125964.06044000002"/>
    <n v="129900"/>
    <n v="66268.479999999996"/>
    <n v="492.52850560288636"/>
    <n v="0"/>
    <n v="184.69818960108239"/>
    <n v="677.2266952039688"/>
  </r>
  <r>
    <n v="2014"/>
    <n v="11"/>
    <s v="2014-11"/>
    <x v="10"/>
    <s v="Лис"/>
    <x v="0"/>
    <x v="10"/>
    <s v="Черняєв"/>
    <s v="Антон"/>
    <x v="3"/>
    <n v="108"/>
    <n v="1065.81"/>
    <n v="1669.7516500000002"/>
    <n v="1700"/>
    <n v="1920.16"/>
    <n v="13.045295549911865"/>
    <n v="6.5226477749559324"/>
    <n v="3.033789662770201"/>
    <n v="22.601732987637998"/>
  </r>
  <r>
    <n v="2015"/>
    <n v="12"/>
    <s v="2015-12"/>
    <x v="23"/>
    <s v="Гру"/>
    <x v="2"/>
    <x v="6"/>
    <s v="Вдовицька"/>
    <s v="Олена"/>
    <x v="5"/>
    <n v="51631"/>
    <n v="530195.79999999993"/>
    <n v="798144.90260999941"/>
    <n v="819700"/>
    <n v="591018.36"/>
    <n v="3120.8037813635938"/>
    <n v="0"/>
    <n v="1170.3014180113476"/>
    <n v="4291.1051993749415"/>
  </r>
  <r>
    <n v="2014"/>
    <n v="12"/>
    <s v="2014-12"/>
    <x v="11"/>
    <s v="Гру"/>
    <x v="0"/>
    <x v="10"/>
    <s v="Черняєв"/>
    <s v="Антон"/>
    <x v="3"/>
    <n v="26"/>
    <n v="267.72000000000003"/>
    <n v="410.29165999999998"/>
    <n v="300"/>
    <n v="516.97"/>
    <n v="1.7830517099335044"/>
    <n v="1.6047465389401541"/>
    <n v="0"/>
    <n v="3.3877982488736587"/>
  </r>
  <r>
    <n v="2016"/>
    <n v="1"/>
    <s v="2016-01"/>
    <x v="24"/>
    <s v="Січ"/>
    <x v="2"/>
    <x v="6"/>
    <s v="Вдовицька"/>
    <s v="Олена"/>
    <x v="0"/>
    <n v="-417"/>
    <n v="-6043.9599999999991"/>
    <n v="-9906.0821000000014"/>
    <n v="0"/>
    <n v="0"/>
    <n v="-92.314962670466457"/>
    <n v="0"/>
    <n v="0"/>
    <n v="-92.314962670466457"/>
  </r>
  <r>
    <n v="2015"/>
    <n v="1"/>
    <s v="2015-01"/>
    <x v="12"/>
    <s v="Січ"/>
    <x v="0"/>
    <x v="10"/>
    <s v="Черняєв"/>
    <s v="Антон"/>
    <x v="3"/>
    <n v="57"/>
    <n v="655.96999999999991"/>
    <n v="1052.97505"/>
    <n v="1000"/>
    <n v="852.91"/>
    <n v="8.1972473981031069"/>
    <n v="2.4591742194309325"/>
    <n v="2.7324157993677023"/>
    <n v="13.388837416901742"/>
  </r>
  <r>
    <n v="2016"/>
    <n v="1"/>
    <s v="2016-01"/>
    <x v="24"/>
    <s v="Січ"/>
    <x v="2"/>
    <x v="6"/>
    <s v="Вдовицька"/>
    <s v="Олена"/>
    <x v="2"/>
    <n v="280"/>
    <n v="2727.3999999999996"/>
    <n v="3958.9245500000002"/>
    <n v="4000"/>
    <n v="498.82"/>
    <n v="36.893291248660582"/>
    <n v="0"/>
    <n v="0"/>
    <n v="36.893291248660582"/>
  </r>
  <r>
    <n v="2015"/>
    <n v="2"/>
    <s v="2015-02"/>
    <x v="13"/>
    <s v="Лют"/>
    <x v="0"/>
    <x v="10"/>
    <s v="Черняєв"/>
    <s v="Антон"/>
    <x v="3"/>
    <n v="89"/>
    <n v="882.43000000000018"/>
    <n v="1488.2083399999999"/>
    <n v="1500"/>
    <n v="1674.23"/>
    <n v="8.4343275099818271"/>
    <n v="0"/>
    <n v="0"/>
    <n v="8.4343275099818271"/>
  </r>
  <r>
    <n v="2014"/>
    <n v="12"/>
    <s v="2014-12"/>
    <x v="11"/>
    <s v="Гру"/>
    <x v="3"/>
    <x v="8"/>
    <s v="Гудошин"/>
    <s v="Остап"/>
    <x v="0"/>
    <n v="2487"/>
    <n v="26869.419999999995"/>
    <n v="38877.189999999995"/>
    <n v="38500"/>
    <n v="22447.94"/>
    <n v="175.27859213651058"/>
    <n v="0"/>
    <n v="77.901596505115819"/>
    <n v="253.18018864162639"/>
  </r>
  <r>
    <n v="2015"/>
    <n v="3"/>
    <s v="2015-03"/>
    <x v="14"/>
    <s v="Бер"/>
    <x v="0"/>
    <x v="10"/>
    <s v="Черняєв"/>
    <s v="Антон"/>
    <x v="3"/>
    <n v="233"/>
    <n v="2576.0200000000009"/>
    <n v="4029.8625400000001"/>
    <n v="4100"/>
    <n v="4200.71"/>
    <n v="20.169821026875098"/>
    <n v="0"/>
    <n v="0"/>
    <n v="20.169821026875098"/>
  </r>
  <r>
    <n v="2014"/>
    <n v="12"/>
    <s v="2014-12"/>
    <x v="11"/>
    <s v="Гру"/>
    <x v="3"/>
    <x v="8"/>
    <s v="Гудошин"/>
    <s v="Остап"/>
    <x v="1"/>
    <n v="2625"/>
    <n v="28413.320000000003"/>
    <n v="45047.385000000031"/>
    <n v="46000"/>
    <n v="7221.54"/>
    <n v="203.09704024985788"/>
    <n v="0"/>
    <n v="90.265351222159055"/>
    <n v="293.36239147201695"/>
  </r>
  <r>
    <n v="2015"/>
    <n v="4"/>
    <s v="2015-04"/>
    <x v="15"/>
    <s v="Кві"/>
    <x v="0"/>
    <x v="10"/>
    <s v="Черняєв"/>
    <s v="Антон"/>
    <x v="3"/>
    <n v="233"/>
    <n v="2301.3399999999997"/>
    <n v="3771.2419970000001"/>
    <n v="3500"/>
    <n v="3276.31"/>
    <n v="34.389936141830141"/>
    <n v="10.316980842549043"/>
    <n v="11.463312047276714"/>
    <n v="56.1702290316559"/>
  </r>
  <r>
    <n v="2016"/>
    <n v="1"/>
    <s v="2016-01"/>
    <x v="24"/>
    <s v="Січ"/>
    <x v="2"/>
    <x v="6"/>
    <s v="Вдовицька"/>
    <s v="Олена"/>
    <x v="4"/>
    <n v="6553"/>
    <n v="66483.97"/>
    <n v="100087.8660599999"/>
    <n v="107800"/>
    <n v="14975.06"/>
    <n v="932.72067865211181"/>
    <n v="0"/>
    <n v="0"/>
    <n v="932.72067865211181"/>
  </r>
  <r>
    <n v="2015"/>
    <n v="5"/>
    <s v="2015-05"/>
    <x v="16"/>
    <s v="Тра"/>
    <x v="0"/>
    <x v="10"/>
    <s v="Черняєв"/>
    <s v="Антон"/>
    <x v="3"/>
    <n v="248"/>
    <n v="2393.9599999999996"/>
    <n v="3220.8417400000003"/>
    <n v="3100"/>
    <n v="3262.22"/>
    <n v="15.646375643090476"/>
    <n v="7.823187821545238"/>
    <n v="0"/>
    <n v="23.469563464635712"/>
  </r>
  <r>
    <n v="2014"/>
    <n v="12"/>
    <s v="2014-12"/>
    <x v="11"/>
    <s v="Гру"/>
    <x v="3"/>
    <x v="8"/>
    <s v="Гудошин"/>
    <s v="Остап"/>
    <x v="2"/>
    <n v="22710"/>
    <n v="235102.06999999998"/>
    <n v="323243.78885000001"/>
    <n v="321600"/>
    <n v="78284.639999999999"/>
    <n v="1457.3511158213726"/>
    <n v="0"/>
    <n v="647.7116070317212"/>
    <n v="2105.0627228530939"/>
  </r>
  <r>
    <n v="2015"/>
    <n v="6"/>
    <s v="2015-06"/>
    <x v="17"/>
    <s v="Чер"/>
    <x v="0"/>
    <x v="10"/>
    <s v="Черняєв"/>
    <s v="Антон"/>
    <x v="3"/>
    <n v="147"/>
    <n v="1619.53"/>
    <n v="2678.1416199999999"/>
    <n v="2700"/>
    <n v="2465.4299999999998"/>
    <n v="31.987404048584441"/>
    <n v="0"/>
    <n v="10.662468016194813"/>
    <n v="42.649872064779252"/>
  </r>
  <r>
    <n v="2016"/>
    <n v="1"/>
    <s v="2016-01"/>
    <x v="24"/>
    <s v="Січ"/>
    <x v="2"/>
    <x v="6"/>
    <s v="Вдовицька"/>
    <s v="Олена"/>
    <x v="1"/>
    <n v="5738"/>
    <n v="59479.80000000001"/>
    <n v="91008.567640000008"/>
    <n v="98000"/>
    <n v="28905.1"/>
    <n v="848.11052841760943"/>
    <n v="0"/>
    <n v="0"/>
    <n v="848.11052841760943"/>
  </r>
  <r>
    <n v="2015"/>
    <n v="7"/>
    <s v="2015-07"/>
    <x v="18"/>
    <s v="Лип"/>
    <x v="0"/>
    <x v="10"/>
    <s v="Черняєв"/>
    <s v="Антон"/>
    <x v="3"/>
    <n v="222"/>
    <n v="2131.3200000000002"/>
    <n v="2779.0085199999999"/>
    <n v="2600"/>
    <n v="2382.94"/>
    <n v="11.962985424363458"/>
    <n v="5.981492712181729"/>
    <n v="3.9876618081211523"/>
    <n v="21.932139944666339"/>
  </r>
  <r>
    <n v="2014"/>
    <n v="12"/>
    <s v="2014-12"/>
    <x v="11"/>
    <s v="Гру"/>
    <x v="3"/>
    <x v="8"/>
    <s v="Гудошин"/>
    <s v="Остап"/>
    <x v="3"/>
    <n v="24193"/>
    <n v="273334.53999999992"/>
    <n v="402771.05094999913"/>
    <n v="410500"/>
    <n v="306527.87"/>
    <n v="1815.9013746584728"/>
    <n v="0"/>
    <n v="807.06727762598803"/>
    <n v="2622.9686522844609"/>
  </r>
  <r>
    <n v="2015"/>
    <n v="8"/>
    <s v="2015-08"/>
    <x v="19"/>
    <s v="Сер"/>
    <x v="0"/>
    <x v="10"/>
    <s v="Черняєв"/>
    <s v="Антон"/>
    <x v="3"/>
    <n v="87"/>
    <n v="873.13000000000011"/>
    <n v="1396.48333"/>
    <n v="1300"/>
    <n v="1133.83"/>
    <n v="16.323700433432631"/>
    <n v="0"/>
    <n v="5.4412334778108775"/>
    <n v="21.76493391124351"/>
  </r>
  <r>
    <n v="2016"/>
    <n v="1"/>
    <s v="2016-01"/>
    <x v="24"/>
    <s v="Січ"/>
    <x v="2"/>
    <x v="6"/>
    <s v="Вдовицька"/>
    <s v="Олена"/>
    <x v="5"/>
    <n v="20717"/>
    <n v="203051.65000000005"/>
    <n v="297734.1932299998"/>
    <n v="304700"/>
    <n v="119978.45"/>
    <n v="2774.5904643520848"/>
    <n v="0"/>
    <n v="0"/>
    <n v="2774.5904643520848"/>
  </r>
  <r>
    <n v="2015"/>
    <n v="9"/>
    <s v="2015-09"/>
    <x v="20"/>
    <s v="Вер"/>
    <x v="0"/>
    <x v="10"/>
    <s v="Черняєв"/>
    <s v="Антон"/>
    <x v="3"/>
    <n v="99"/>
    <n v="1004.7"/>
    <n v="1550.6834100000001"/>
    <n v="1600"/>
    <n v="1249.3900000000001"/>
    <n v="15.100641325496762"/>
    <n v="4.5301923976490288"/>
    <n v="5.0335471084989205"/>
    <n v="24.664380831644714"/>
  </r>
  <r>
    <n v="2014"/>
    <n v="12"/>
    <s v="2014-12"/>
    <x v="11"/>
    <s v="Гру"/>
    <x v="3"/>
    <x v="8"/>
    <s v="Гудошин"/>
    <s v="Остап"/>
    <x v="4"/>
    <n v="7827"/>
    <n v="84287.299999999988"/>
    <n v="125523.76999999999"/>
    <n v="123000"/>
    <n v="12826.23"/>
    <n v="565.92643874897249"/>
    <n v="0"/>
    <n v="251.52286166620999"/>
    <n v="817.44930041518251"/>
  </r>
  <r>
    <n v="2015"/>
    <n v="10"/>
    <s v="2015-10"/>
    <x v="21"/>
    <s v="Жов"/>
    <x v="0"/>
    <x v="10"/>
    <s v="Черняєв"/>
    <s v="Антон"/>
    <x v="3"/>
    <n v="472"/>
    <n v="4858.01"/>
    <n v="5808.5083300000006"/>
    <n v="5300"/>
    <n v="4414.47"/>
    <n v="31.149136829441598"/>
    <n v="0"/>
    <n v="10.383045609813866"/>
    <n v="41.532182439255465"/>
  </r>
  <r>
    <n v="2016"/>
    <n v="2"/>
    <s v="2016-02"/>
    <x v="25"/>
    <s v="Лют"/>
    <x v="2"/>
    <x v="6"/>
    <s v="Вдовицька"/>
    <s v="Олена"/>
    <x v="0"/>
    <n v="77"/>
    <n v="662.8"/>
    <n v="1098.1099999999999"/>
    <n v="1100"/>
    <n v="460.03"/>
    <n v="5.7214396631966"/>
    <n v="0"/>
    <n v="2.5428620725318223"/>
    <n v="8.2643017357284219"/>
  </r>
  <r>
    <n v="2015"/>
    <n v="11"/>
    <s v="2015-11"/>
    <x v="22"/>
    <s v="Лис"/>
    <x v="0"/>
    <x v="10"/>
    <s v="Черняєв"/>
    <s v="Антон"/>
    <x v="3"/>
    <n v="42"/>
    <n v="405.8"/>
    <n v="612.27503000000002"/>
    <n v="600"/>
    <n v="549.4"/>
    <n v="6.9402561396549522"/>
    <n v="2.0820768418964852"/>
    <n v="2.3134187132183173"/>
    <n v="11.335751694769755"/>
  </r>
  <r>
    <n v="2014"/>
    <n v="12"/>
    <s v="2014-12"/>
    <x v="11"/>
    <s v="Гру"/>
    <x v="3"/>
    <x v="8"/>
    <s v="Гудошин"/>
    <s v="Остап"/>
    <x v="5"/>
    <n v="4040"/>
    <n v="43230.389999999985"/>
    <n v="62647.040000000015"/>
    <n v="59900"/>
    <n v="52684.93"/>
    <n v="282.44543838481303"/>
    <n v="0"/>
    <n v="125.53130594880578"/>
    <n v="407.9767443336188"/>
  </r>
  <r>
    <n v="2015"/>
    <n v="12"/>
    <s v="2015-12"/>
    <x v="23"/>
    <s v="Гру"/>
    <x v="0"/>
    <x v="10"/>
    <s v="Черняєв"/>
    <s v="Антон"/>
    <x v="3"/>
    <n v="29"/>
    <n v="305.86"/>
    <n v="452.09168999999997"/>
    <n v="400"/>
    <n v="397.84"/>
    <n v="2.9033240714144073"/>
    <n v="0"/>
    <n v="0"/>
    <n v="2.9033240714144073"/>
  </r>
  <r>
    <n v="2016"/>
    <n v="2"/>
    <s v="2016-02"/>
    <x v="25"/>
    <s v="Лют"/>
    <x v="2"/>
    <x v="6"/>
    <s v="Вдовицька"/>
    <s v="Олена"/>
    <x v="4"/>
    <n v="14531"/>
    <n v="150332.94999999995"/>
    <n v="228522.94830000002"/>
    <n v="245700"/>
    <n v="24063.97"/>
    <n v="1190.6641960771199"/>
    <n v="0"/>
    <n v="529.18408714538657"/>
    <n v="1719.8482832225063"/>
  </r>
  <r>
    <n v="2016"/>
    <n v="1"/>
    <s v="2016-01"/>
    <x v="24"/>
    <s v="Січ"/>
    <x v="0"/>
    <x v="10"/>
    <s v="Черняєв"/>
    <s v="Антон"/>
    <x v="3"/>
    <n v="8"/>
    <n v="82.4"/>
    <n v="127.06664000000001"/>
    <n v="0"/>
    <n v="60.99"/>
    <n v="1.3391993699372626"/>
    <n v="0"/>
    <n v="0"/>
    <n v="1.3391993699372626"/>
  </r>
  <r>
    <n v="2016"/>
    <n v="2"/>
    <s v="2016-02"/>
    <x v="25"/>
    <s v="Лют"/>
    <x v="2"/>
    <x v="6"/>
    <s v="Вдовицька"/>
    <s v="Олена"/>
    <x v="1"/>
    <n v="8100"/>
    <n v="85288.319999999978"/>
    <n v="136243.70890999999"/>
    <n v="131300"/>
    <n v="44262.76"/>
    <n v="709.8652776303702"/>
    <n v="0"/>
    <n v="315.49567894683128"/>
    <n v="1025.3609565772015"/>
  </r>
  <r>
    <n v="2016"/>
    <n v="2"/>
    <s v="2016-02"/>
    <x v="25"/>
    <s v="Лют"/>
    <x v="2"/>
    <x v="6"/>
    <s v="Вдовицька"/>
    <s v="Олена"/>
    <x v="5"/>
    <n v="32433"/>
    <n v="330115.02999999997"/>
    <n v="497815.58089999994"/>
    <n v="486900"/>
    <n v="218499.08"/>
    <n v="2593.7490866293133"/>
    <n v="0"/>
    <n v="1152.7773718352503"/>
    <n v="3746.5264584645638"/>
  </r>
  <r>
    <n v="2016"/>
    <n v="3"/>
    <s v="2016-03"/>
    <x v="26"/>
    <s v="Бер"/>
    <x v="0"/>
    <x v="10"/>
    <s v="Черняєв"/>
    <s v="Антон"/>
    <x v="3"/>
    <n v="3"/>
    <n v="23.619999999999997"/>
    <n v="38.216670000000001"/>
    <n v="0"/>
    <n v="21.4"/>
    <n v="0.23058479350241692"/>
    <n v="0"/>
    <n v="0"/>
    <n v="0.23058479350241692"/>
  </r>
  <r>
    <n v="2016"/>
    <n v="3"/>
    <s v="2016-03"/>
    <x v="26"/>
    <s v="Бер"/>
    <x v="2"/>
    <x v="6"/>
    <s v="Вдовицька"/>
    <s v="Олена"/>
    <x v="0"/>
    <n v="37"/>
    <n v="361.15999999999997"/>
    <n v="582.93000000000006"/>
    <n v="600"/>
    <n v="326.44"/>
    <n v="2.7336394063318674"/>
    <n v="0"/>
    <n v="0"/>
    <n v="2.7336394063318674"/>
  </r>
  <r>
    <n v="2016"/>
    <n v="3"/>
    <s v="2016-03"/>
    <x v="26"/>
    <s v="Бер"/>
    <x v="2"/>
    <x v="6"/>
    <s v="Вдовицька"/>
    <s v="Олена"/>
    <x v="2"/>
    <n v="327"/>
    <n v="3150.0299999999997"/>
    <n v="4653.9610700000003"/>
    <n v="4300"/>
    <n v="684.13"/>
    <n v="21.82466398450315"/>
    <n v="0"/>
    <n v="0"/>
    <n v="21.82466398450315"/>
  </r>
  <r>
    <n v="2016"/>
    <n v="3"/>
    <s v="2016-03"/>
    <x v="26"/>
    <s v="Бер"/>
    <x v="2"/>
    <x v="6"/>
    <s v="Вдовицька"/>
    <s v="Олена"/>
    <x v="4"/>
    <n v="11185"/>
    <n v="115483.31"/>
    <n v="173775.62071999992"/>
    <n v="170000"/>
    <n v="19395.990000000002"/>
    <n v="814.91754526267698"/>
    <n v="0"/>
    <n v="0"/>
    <n v="814.91754526267698"/>
  </r>
  <r>
    <n v="2016"/>
    <n v="3"/>
    <s v="2016-03"/>
    <x v="26"/>
    <s v="Бер"/>
    <x v="2"/>
    <x v="6"/>
    <s v="Вдовицька"/>
    <s v="Олена"/>
    <x v="1"/>
    <n v="14032"/>
    <n v="145417.96999999997"/>
    <n v="214372.35290999972"/>
    <n v="217200"/>
    <n v="61716.49"/>
    <n v="1005.2951667316095"/>
    <n v="0"/>
    <n v="0"/>
    <n v="1005.2951667316095"/>
  </r>
  <r>
    <n v="2016"/>
    <n v="3"/>
    <s v="2016-03"/>
    <x v="26"/>
    <s v="Бер"/>
    <x v="2"/>
    <x v="6"/>
    <s v="Вдовицька"/>
    <s v="Олена"/>
    <x v="5"/>
    <n v="38786"/>
    <n v="391991.85"/>
    <n v="566209.51117999968"/>
    <n v="601200"/>
    <n v="261569.2"/>
    <n v="2655.2289846148783"/>
    <n v="0"/>
    <n v="0"/>
    <n v="2655.2289846148783"/>
  </r>
  <r>
    <n v="2014"/>
    <n v="1"/>
    <s v="2014-01"/>
    <x v="0"/>
    <s v="Січ"/>
    <x v="0"/>
    <x v="10"/>
    <s v="Черняєв"/>
    <s v="Антон"/>
    <x v="4"/>
    <n v="910"/>
    <n v="8845.1900000000023"/>
    <n v="13729.958609999998"/>
    <n v="14300"/>
    <n v="9134.35"/>
    <n v="152.38245420536396"/>
    <n v="137.14420878482755"/>
    <n v="0"/>
    <n v="289.52666299019154"/>
  </r>
  <r>
    <n v="2014"/>
    <n v="2"/>
    <s v="2014-02"/>
    <x v="1"/>
    <s v="Лют"/>
    <x v="0"/>
    <x v="10"/>
    <s v="Черняєв"/>
    <s v="Антон"/>
    <x v="4"/>
    <n v="2451"/>
    <n v="24798.43"/>
    <n v="37905.772400000002"/>
    <n v="36700"/>
    <n v="21871.52"/>
    <n v="229.40691327861938"/>
    <n v="0"/>
    <n v="53.350444948516135"/>
    <n v="282.75735822713551"/>
  </r>
  <r>
    <n v="2016"/>
    <n v="4"/>
    <s v="2016-04"/>
    <x v="27"/>
    <s v="Кві"/>
    <x v="2"/>
    <x v="6"/>
    <s v="Вдовицька"/>
    <s v="Олена"/>
    <x v="0"/>
    <n v="20"/>
    <n v="186.79000000000002"/>
    <n v="334.37"/>
    <n v="300"/>
    <n v="133.75"/>
    <n v="1.7596083078566089"/>
    <n v="0.5278824923569827"/>
    <n v="0.78204813682515961"/>
    <n v="3.0695389370387511"/>
  </r>
  <r>
    <n v="2014"/>
    <n v="3"/>
    <s v="2014-03"/>
    <x v="2"/>
    <s v="Бер"/>
    <x v="0"/>
    <x v="10"/>
    <s v="Черняєв"/>
    <s v="Антон"/>
    <x v="4"/>
    <n v="3215"/>
    <n v="33840.769999999997"/>
    <n v="50461.352580000006"/>
    <n v="49500"/>
    <n v="30552.75"/>
    <n v="254.8683223769618"/>
    <n v="76.460496713088546"/>
    <n v="0"/>
    <n v="331.32881909005033"/>
  </r>
  <r>
    <n v="2014"/>
    <n v="4"/>
    <s v="2014-04"/>
    <x v="3"/>
    <s v="Кві"/>
    <x v="0"/>
    <x v="10"/>
    <s v="Черняєв"/>
    <s v="Антон"/>
    <x v="4"/>
    <n v="3989"/>
    <n v="40418.170000000006"/>
    <n v="55751.056500000006"/>
    <n v="51500"/>
    <n v="32668.01"/>
    <n v="332.0203908627829"/>
    <n v="99.606117258834871"/>
    <n v="77.214044386693701"/>
    <n v="508.84055250831148"/>
  </r>
  <r>
    <n v="2014"/>
    <n v="5"/>
    <s v="2014-05"/>
    <x v="4"/>
    <s v="Тра"/>
    <x v="0"/>
    <x v="10"/>
    <s v="Черняєв"/>
    <s v="Антон"/>
    <x v="4"/>
    <n v="3527"/>
    <n v="35851.79"/>
    <n v="53271.007689999889"/>
    <n v="57300"/>
    <n v="31119.02"/>
    <n v="288.93193218528307"/>
    <n v="0"/>
    <n v="67.193472601228606"/>
    <n v="356.12540478651169"/>
  </r>
  <r>
    <n v="2014"/>
    <n v="6"/>
    <s v="2014-06"/>
    <x v="5"/>
    <s v="Чер"/>
    <x v="0"/>
    <x v="10"/>
    <s v="Черняєв"/>
    <s v="Антон"/>
    <x v="4"/>
    <n v="3047"/>
    <n v="30511.309999999998"/>
    <n v="44574.642179999988"/>
    <n v="46500"/>
    <n v="24462.560000000001"/>
    <n v="235.02048043848265"/>
    <n v="0"/>
    <n v="54.655925683368054"/>
    <n v="289.67640612185073"/>
  </r>
  <r>
    <n v="2016"/>
    <n v="4"/>
    <s v="2016-04"/>
    <x v="27"/>
    <s v="Кві"/>
    <x v="2"/>
    <x v="6"/>
    <s v="Вдовицька"/>
    <s v="Олена"/>
    <x v="4"/>
    <n v="4245"/>
    <n v="45363.029999999992"/>
    <n v="70779.22086999999"/>
    <n v="72000"/>
    <n v="8018.71"/>
    <n v="372.47272502458316"/>
    <n v="111.74181750737495"/>
    <n v="165.54343334425917"/>
    <n v="649.7579758762173"/>
  </r>
  <r>
    <n v="2014"/>
    <n v="7"/>
    <s v="2014-07"/>
    <x v="6"/>
    <s v="Лип"/>
    <x v="0"/>
    <x v="10"/>
    <s v="Черняєв"/>
    <s v="Антон"/>
    <x v="4"/>
    <n v="3771"/>
    <n v="38581.179999999993"/>
    <n v="56951.200505999986"/>
    <n v="55700"/>
    <n v="32023.01"/>
    <n v="289.14824689124663"/>
    <n v="0"/>
    <n v="67.243778346801548"/>
    <n v="356.39202523804818"/>
  </r>
  <r>
    <n v="2014"/>
    <n v="8"/>
    <s v="2014-08"/>
    <x v="7"/>
    <s v="Сер"/>
    <x v="0"/>
    <x v="10"/>
    <s v="Черняєв"/>
    <s v="Антон"/>
    <x v="4"/>
    <n v="3078"/>
    <n v="31428.73"/>
    <n v="46479.624960000008"/>
    <n v="47600"/>
    <n v="24597.53"/>
    <n v="275.16316975380852"/>
    <n v="0"/>
    <n v="63.991434826467092"/>
    <n v="339.15460458027559"/>
  </r>
  <r>
    <n v="2016"/>
    <n v="4"/>
    <s v="2016-04"/>
    <x v="27"/>
    <s v="Кві"/>
    <x v="2"/>
    <x v="6"/>
    <s v="Вдовицька"/>
    <s v="Олена"/>
    <x v="1"/>
    <n v="8432"/>
    <n v="91374.11"/>
    <n v="149040.81147999983"/>
    <n v="144500"/>
    <n v="36260.33"/>
    <n v="784.32111161258001"/>
    <n v="235.29633348377399"/>
    <n v="348.58716071670221"/>
    <n v="1368.2046058130563"/>
  </r>
  <r>
    <n v="2014"/>
    <n v="9"/>
    <s v="2014-09"/>
    <x v="8"/>
    <s v="Вер"/>
    <x v="0"/>
    <x v="10"/>
    <s v="Черняєв"/>
    <s v="Антон"/>
    <x v="4"/>
    <n v="2192"/>
    <n v="22585.040000000001"/>
    <n v="32287.795876"/>
    <n v="31200"/>
    <n v="16429.91"/>
    <n v="208.99762626861207"/>
    <n v="156.74821970145908"/>
    <n v="48.604099132235362"/>
    <n v="414.34994510230655"/>
  </r>
  <r>
    <n v="2014"/>
    <n v="10"/>
    <s v="2014-10"/>
    <x v="9"/>
    <s v="Жов"/>
    <x v="0"/>
    <x v="10"/>
    <s v="Черняєв"/>
    <s v="Антон"/>
    <x v="4"/>
    <n v="2278"/>
    <n v="23947.84"/>
    <n v="34717.015415999987"/>
    <n v="31400"/>
    <n v="18230.11"/>
    <n v="240.5186875296981"/>
    <n v="72.15560625890943"/>
    <n v="55.934578495278629"/>
    <n v="368.60887228388617"/>
  </r>
  <r>
    <n v="2016"/>
    <n v="4"/>
    <s v="2016-04"/>
    <x v="27"/>
    <s v="Кві"/>
    <x v="2"/>
    <x v="6"/>
    <s v="Вдовицька"/>
    <s v="Олена"/>
    <x v="5"/>
    <n v="38982"/>
    <n v="408391.62999999995"/>
    <n v="634959.20065000118"/>
    <n v="628200"/>
    <n v="216847.65"/>
    <n v="3341.4465550549803"/>
    <n v="1002.433966516494"/>
    <n v="1485.0873578022133"/>
    <n v="5828.9678793736875"/>
  </r>
  <r>
    <n v="2014"/>
    <n v="11"/>
    <s v="2014-11"/>
    <x v="10"/>
    <s v="Лис"/>
    <x v="0"/>
    <x v="10"/>
    <s v="Черняєв"/>
    <s v="Антон"/>
    <x v="4"/>
    <n v="1071"/>
    <n v="11536.050000000001"/>
    <n v="16823.842226000001"/>
    <n v="17100"/>
    <n v="9254.15"/>
    <n v="131.43990252877254"/>
    <n v="65.719951264386268"/>
    <n v="30.567419192737795"/>
    <n v="227.72727298589658"/>
  </r>
  <r>
    <n v="2014"/>
    <n v="12"/>
    <s v="2014-12"/>
    <x v="11"/>
    <s v="Гру"/>
    <x v="0"/>
    <x v="10"/>
    <s v="Черняєв"/>
    <s v="Антон"/>
    <x v="4"/>
    <n v="4749"/>
    <n v="53046.15"/>
    <n v="75307.852022000006"/>
    <n v="77700"/>
    <n v="42662.52"/>
    <n v="327.27400386165891"/>
    <n v="294.54660347549299"/>
    <n v="0"/>
    <n v="621.82060733715184"/>
  </r>
  <r>
    <n v="2016"/>
    <n v="5"/>
    <s v="2016-05"/>
    <x v="28"/>
    <s v="Тра"/>
    <x v="2"/>
    <x v="6"/>
    <s v="Вдовицька"/>
    <s v="Олена"/>
    <x v="0"/>
    <n v="5"/>
    <n v="40.5"/>
    <n v="67.97"/>
    <n v="0"/>
    <n v="32.630000000000003"/>
    <n v="0.30231134460373482"/>
    <n v="0.15115567230186741"/>
    <n v="0"/>
    <n v="0.4534670169056022"/>
  </r>
  <r>
    <n v="2015"/>
    <n v="1"/>
    <s v="2015-01"/>
    <x v="12"/>
    <s v="Січ"/>
    <x v="0"/>
    <x v="10"/>
    <s v="Черняєв"/>
    <s v="Антон"/>
    <x v="4"/>
    <n v="1102"/>
    <n v="11128.640000000001"/>
    <n v="16953.399989999994"/>
    <n v="15700"/>
    <n v="6291.07"/>
    <n v="131.97958864934995"/>
    <n v="39.593876594804989"/>
    <n v="43.993196216449988"/>
    <n v="215.56666146060491"/>
  </r>
  <r>
    <n v="2015"/>
    <n v="2"/>
    <s v="2015-02"/>
    <x v="13"/>
    <s v="Лют"/>
    <x v="0"/>
    <x v="10"/>
    <s v="Черняєв"/>
    <s v="Антон"/>
    <x v="4"/>
    <n v="4017"/>
    <n v="40976.849999999991"/>
    <n v="58500.52485999999"/>
    <n v="59300"/>
    <n v="29841.35"/>
    <n v="331.54805877184759"/>
    <n v="0"/>
    <n v="0"/>
    <n v="331.54805877184759"/>
  </r>
  <r>
    <n v="2016"/>
    <n v="5"/>
    <s v="2016-05"/>
    <x v="28"/>
    <s v="Тра"/>
    <x v="2"/>
    <x v="6"/>
    <s v="Вдовицька"/>
    <s v="Олена"/>
    <x v="2"/>
    <n v="531"/>
    <n v="5240.6499999999996"/>
    <n v="8005.5487700000003"/>
    <n v="7200"/>
    <n v="1008.7"/>
    <n v="35.606417727666255"/>
    <n v="17.803208863833127"/>
    <n v="0"/>
    <n v="53.409626591499382"/>
  </r>
  <r>
    <n v="2015"/>
    <n v="3"/>
    <s v="2015-03"/>
    <x v="14"/>
    <s v="Бер"/>
    <x v="0"/>
    <x v="10"/>
    <s v="Черняєв"/>
    <s v="Антон"/>
    <x v="4"/>
    <n v="2842"/>
    <n v="29361.460000000003"/>
    <n v="39627.237180000004"/>
    <n v="36400"/>
    <n v="20187.75"/>
    <n v="198.33785241472049"/>
    <n v="0"/>
    <n v="0"/>
    <n v="198.33785241472049"/>
  </r>
  <r>
    <n v="2015"/>
    <n v="4"/>
    <s v="2015-04"/>
    <x v="15"/>
    <s v="Кві"/>
    <x v="0"/>
    <x v="10"/>
    <s v="Черняєв"/>
    <s v="Антон"/>
    <x v="4"/>
    <n v="2115"/>
    <n v="21711.090000000004"/>
    <n v="33472.814525000002"/>
    <n v="33100"/>
    <n v="13826.29"/>
    <n v="305.23842143192871"/>
    <n v="91.571526429578611"/>
    <n v="101.74614047730957"/>
    <n v="498.55608833881689"/>
  </r>
  <r>
    <n v="2015"/>
    <n v="5"/>
    <s v="2015-05"/>
    <x v="16"/>
    <s v="Тра"/>
    <x v="0"/>
    <x v="10"/>
    <s v="Черняєв"/>
    <s v="Антон"/>
    <x v="4"/>
    <n v="6686"/>
    <n v="63641.62"/>
    <n v="80744.891840000186"/>
    <n v="85800"/>
    <n v="39578.07"/>
    <n v="392.2468134026833"/>
    <n v="196.12340670134165"/>
    <n v="0"/>
    <n v="588.37022010402495"/>
  </r>
  <r>
    <n v="2016"/>
    <n v="5"/>
    <s v="2016-05"/>
    <x v="28"/>
    <s v="Тра"/>
    <x v="2"/>
    <x v="6"/>
    <s v="Вдовицька"/>
    <s v="Олена"/>
    <x v="4"/>
    <n v="3442"/>
    <n v="37868.509999999987"/>
    <n v="59441.299370000001"/>
    <n v="58700"/>
    <n v="4192.01"/>
    <n v="264.37809529995343"/>
    <n v="132.18904764997671"/>
    <n v="0"/>
    <n v="396.56714294993014"/>
  </r>
  <r>
    <n v="2015"/>
    <n v="6"/>
    <s v="2015-06"/>
    <x v="17"/>
    <s v="Чер"/>
    <x v="0"/>
    <x v="10"/>
    <s v="Черняєв"/>
    <s v="Антон"/>
    <x v="4"/>
    <n v="1180"/>
    <n v="11813.480000000003"/>
    <n v="18891.115709999995"/>
    <n v="19700"/>
    <n v="8933.11"/>
    <n v="225.63323262357238"/>
    <n v="0"/>
    <n v="75.211077541190789"/>
    <n v="300.84431016476316"/>
  </r>
  <r>
    <n v="2015"/>
    <n v="7"/>
    <s v="2015-07"/>
    <x v="18"/>
    <s v="Лип"/>
    <x v="0"/>
    <x v="10"/>
    <s v="Черняєв"/>
    <s v="Антон"/>
    <x v="4"/>
    <n v="7800"/>
    <n v="76375.03"/>
    <n v="96592.889729000119"/>
    <n v="99700"/>
    <n v="41075.379999999997"/>
    <n v="415.8099277526415"/>
    <n v="207.90496387632075"/>
    <n v="138.60330925088047"/>
    <n v="762.31820087984272"/>
  </r>
  <r>
    <n v="2016"/>
    <n v="5"/>
    <s v="2016-05"/>
    <x v="28"/>
    <s v="Тра"/>
    <x v="2"/>
    <x v="6"/>
    <s v="Вдовицька"/>
    <s v="Олена"/>
    <x v="1"/>
    <n v="9344"/>
    <n v="104908.48999999999"/>
    <n v="167526.8866599999"/>
    <n v="162400"/>
    <n v="49092.46"/>
    <n v="745.11223132944019"/>
    <n v="372.5561156647201"/>
    <n v="0"/>
    <n v="1117.6683469941604"/>
  </r>
  <r>
    <n v="2015"/>
    <n v="8"/>
    <s v="2015-08"/>
    <x v="19"/>
    <s v="Сер"/>
    <x v="0"/>
    <x v="10"/>
    <s v="Черняєв"/>
    <s v="Антон"/>
    <x v="4"/>
    <n v="1345"/>
    <n v="13787.37"/>
    <n v="21625.066659999986"/>
    <n v="20900"/>
    <n v="8593.4500000000007"/>
    <n v="252.7786063947153"/>
    <n v="0"/>
    <n v="84.259535464905099"/>
    <n v="337.0381418596204"/>
  </r>
  <r>
    <n v="2016"/>
    <n v="5"/>
    <s v="2016-05"/>
    <x v="28"/>
    <s v="Тра"/>
    <x v="2"/>
    <x v="6"/>
    <s v="Вдовицька"/>
    <s v="Олена"/>
    <x v="5"/>
    <n v="47541"/>
    <n v="510736.29000000004"/>
    <n v="776713.24736999988"/>
    <n v="739200"/>
    <n v="314022.83"/>
    <n v="3454.6009442983368"/>
    <n v="1727.3004721491684"/>
    <n v="0"/>
    <n v="5181.9014164475047"/>
  </r>
  <r>
    <n v="2015"/>
    <n v="9"/>
    <s v="2015-09"/>
    <x v="20"/>
    <s v="Вер"/>
    <x v="0"/>
    <x v="10"/>
    <s v="Черняєв"/>
    <s v="Антон"/>
    <x v="4"/>
    <n v="1705"/>
    <n v="16269.01"/>
    <n v="22916.408489999987"/>
    <n v="22600"/>
    <n v="8805.43"/>
    <n v="223.16126092821139"/>
    <n v="66.948378278463423"/>
    <n v="74.387086976070464"/>
    <n v="364.49672618274531"/>
  </r>
  <r>
    <n v="2016"/>
    <n v="6"/>
    <s v="2016-06"/>
    <x v="29"/>
    <s v="Чер"/>
    <x v="2"/>
    <x v="6"/>
    <s v="Вдовицька"/>
    <s v="Олена"/>
    <x v="0"/>
    <n v="9"/>
    <n v="92.77000000000001"/>
    <n v="149.51"/>
    <n v="100"/>
    <n v="59.8"/>
    <n v="0.57768428575095776"/>
    <n v="0.17330528572528731"/>
    <n v="0.25674857144487012"/>
    <n v="1.0077381429211152"/>
  </r>
  <r>
    <n v="2015"/>
    <n v="10"/>
    <s v="2015-10"/>
    <x v="21"/>
    <s v="Жов"/>
    <x v="0"/>
    <x v="10"/>
    <s v="Черняєв"/>
    <s v="Антон"/>
    <x v="4"/>
    <n v="3752"/>
    <n v="39061.520000000011"/>
    <n v="49248.074910000003"/>
    <n v="51000"/>
    <n v="20465.8"/>
    <n v="264.10137281462409"/>
    <n v="0"/>
    <n v="88.033790938208043"/>
    <n v="352.13516375283211"/>
  </r>
  <r>
    <n v="2016"/>
    <n v="6"/>
    <s v="2016-06"/>
    <x v="29"/>
    <s v="Чер"/>
    <x v="2"/>
    <x v="6"/>
    <s v="Вдовицька"/>
    <s v="Олена"/>
    <x v="2"/>
    <n v="25"/>
    <n v="264.83999999999997"/>
    <n v="329.11992000000004"/>
    <n v="200"/>
    <n v="34.56"/>
    <n v="1.2716701619397524"/>
    <n v="0.38150104858192568"/>
    <n v="0.56518673863988989"/>
    <n v="2.2183579491615681"/>
  </r>
  <r>
    <n v="2015"/>
    <n v="11"/>
    <s v="2015-11"/>
    <x v="22"/>
    <s v="Лис"/>
    <x v="0"/>
    <x v="10"/>
    <s v="Черняєв"/>
    <s v="Антон"/>
    <x v="4"/>
    <n v="1257"/>
    <n v="12575.220000000001"/>
    <n v="17155.842379999991"/>
    <n v="16700"/>
    <n v="7291.32"/>
    <n v="194.46479861958042"/>
    <n v="58.339439585874125"/>
    <n v="64.821599539860131"/>
    <n v="317.6258377453147"/>
  </r>
  <r>
    <n v="2016"/>
    <n v="6"/>
    <s v="2016-06"/>
    <x v="29"/>
    <s v="Чер"/>
    <x v="2"/>
    <x v="6"/>
    <s v="Вдовицька"/>
    <s v="Олена"/>
    <x v="4"/>
    <n v="7064"/>
    <n v="75666.810000000012"/>
    <n v="108637.78066000008"/>
    <n v="111400"/>
    <n v="5273.27"/>
    <n v="419.7601413025306"/>
    <n v="125.92804239075917"/>
    <n v="186.5600628011247"/>
    <n v="732.2482464944145"/>
  </r>
  <r>
    <n v="2015"/>
    <n v="12"/>
    <s v="2015-12"/>
    <x v="23"/>
    <s v="Гру"/>
    <x v="0"/>
    <x v="10"/>
    <s v="Черняєв"/>
    <s v="Антон"/>
    <x v="4"/>
    <n v="1656"/>
    <n v="17193.87"/>
    <n v="24604.942859999999"/>
    <n v="23400"/>
    <n v="11400.67"/>
    <n v="158.01246619068368"/>
    <n v="0"/>
    <n v="0"/>
    <n v="158.01246619068368"/>
  </r>
  <r>
    <n v="2016"/>
    <n v="6"/>
    <s v="2016-06"/>
    <x v="29"/>
    <s v="Чер"/>
    <x v="2"/>
    <x v="6"/>
    <s v="Вдовицька"/>
    <s v="Олена"/>
    <x v="1"/>
    <n v="13037"/>
    <n v="143234.35999999999"/>
    <n v="213770.98424800017"/>
    <n v="198000"/>
    <n v="46848.56"/>
    <n v="825.9791207918214"/>
    <n v="247.7937362375464"/>
    <n v="367.10183146303171"/>
    <n v="1440.8746884923994"/>
  </r>
  <r>
    <n v="2016"/>
    <n v="1"/>
    <s v="2016-01"/>
    <x v="24"/>
    <s v="Січ"/>
    <x v="0"/>
    <x v="10"/>
    <s v="Черняєв"/>
    <s v="Антон"/>
    <x v="4"/>
    <n v="1275"/>
    <n v="11739.670000000002"/>
    <n v="16064.86737"/>
    <n v="16200"/>
    <n v="4154.05"/>
    <n v="169.31320651926964"/>
    <n v="0"/>
    <n v="0"/>
    <n v="169.31320651926964"/>
  </r>
  <r>
    <n v="2016"/>
    <n v="6"/>
    <s v="2016-06"/>
    <x v="29"/>
    <s v="Чер"/>
    <x v="2"/>
    <x v="6"/>
    <s v="Вдовицька"/>
    <s v="Олена"/>
    <x v="5"/>
    <n v="50953"/>
    <n v="558838.54"/>
    <n v="841753.94404000021"/>
    <n v="840900"/>
    <n v="280059.06"/>
    <n v="3252.4113834579571"/>
    <n v="975.7234150373871"/>
    <n v="1445.5161704257587"/>
    <n v="5673.6509689211034"/>
  </r>
  <r>
    <n v="2016"/>
    <n v="2"/>
    <s v="2016-02"/>
    <x v="25"/>
    <s v="Лют"/>
    <x v="0"/>
    <x v="10"/>
    <s v="Черняєв"/>
    <s v="Антон"/>
    <x v="4"/>
    <n v="1146"/>
    <n v="11692.400000000001"/>
    <n v="18162.4925"/>
    <n v="17500"/>
    <n v="4949.71"/>
    <n v="149.35669014017211"/>
    <n v="0"/>
    <n v="0"/>
    <n v="149.35669014017211"/>
  </r>
  <r>
    <n v="2016"/>
    <n v="7"/>
    <s v="2016-07"/>
    <x v="30"/>
    <s v="Лип"/>
    <x v="2"/>
    <x v="6"/>
    <s v="Вдовицька"/>
    <s v="Олена"/>
    <x v="0"/>
    <n v="2"/>
    <n v="17.54"/>
    <n v="29.42"/>
    <n v="0"/>
    <n v="9.41"/>
    <n v="0.11995053860955796"/>
    <n v="5.9975269304778978E-2"/>
    <n v="4.9979391087315812E-2"/>
    <n v="0.22990519900165274"/>
  </r>
  <r>
    <n v="2016"/>
    <n v="3"/>
    <s v="2016-03"/>
    <x v="26"/>
    <s v="Бер"/>
    <x v="0"/>
    <x v="10"/>
    <s v="Черняєв"/>
    <s v="Антон"/>
    <x v="4"/>
    <n v="3401"/>
    <n v="33763.479999999996"/>
    <n v="52195.567770000089"/>
    <n v="53100"/>
    <n v="15426.98"/>
    <n v="314.92812471591265"/>
    <n v="0"/>
    <n v="0"/>
    <n v="314.92812471591265"/>
  </r>
  <r>
    <n v="2016"/>
    <n v="7"/>
    <s v="2016-07"/>
    <x v="30"/>
    <s v="Лип"/>
    <x v="2"/>
    <x v="6"/>
    <s v="Вдовицька"/>
    <s v="Олена"/>
    <x v="2"/>
    <n v="40"/>
    <n v="434.8"/>
    <n v="729.62499000000003"/>
    <n v="700"/>
    <n v="61.29"/>
    <n v="2.9748100113355997"/>
    <n v="1.4874050056677999"/>
    <n v="1.2395041713898332"/>
    <n v="5.7017191883932332"/>
  </r>
  <r>
    <n v="2016"/>
    <n v="4"/>
    <s v="2016-04"/>
    <x v="27"/>
    <s v="Кві"/>
    <x v="0"/>
    <x v="10"/>
    <s v="Черняєв"/>
    <s v="Антон"/>
    <x v="4"/>
    <n v="2004"/>
    <n v="20726.919999999998"/>
    <n v="32094.508779999993"/>
    <n v="30700"/>
    <n v="6641.87"/>
    <n v="231.23906486557257"/>
    <n v="115.61953243278629"/>
    <n v="98.39960207045641"/>
    <n v="445.25819936881527"/>
  </r>
  <r>
    <n v="2016"/>
    <n v="7"/>
    <s v="2016-07"/>
    <x v="30"/>
    <s v="Лип"/>
    <x v="2"/>
    <x v="6"/>
    <s v="Вдовицька"/>
    <s v="Олена"/>
    <x v="4"/>
    <n v="4949"/>
    <n v="53785.570000000007"/>
    <n v="76612.602810000011"/>
    <n v="77800"/>
    <n v="3688.07"/>
    <n v="312.36311935212899"/>
    <n v="156.1815596760645"/>
    <n v="130.15129973005375"/>
    <n v="598.69597875824729"/>
  </r>
  <r>
    <n v="2016"/>
    <n v="5"/>
    <s v="2016-05"/>
    <x v="28"/>
    <s v="Тра"/>
    <x v="0"/>
    <x v="10"/>
    <s v="Черняєв"/>
    <s v="Антон"/>
    <x v="4"/>
    <n v="3171"/>
    <n v="32673.599999999995"/>
    <n v="50462.149040000011"/>
    <n v="50200"/>
    <n v="12982.07"/>
    <n v="301.55625729579646"/>
    <n v="150.77812864789823"/>
    <n v="0"/>
    <n v="452.33438594369466"/>
  </r>
  <r>
    <n v="2016"/>
    <n v="7"/>
    <s v="2016-07"/>
    <x v="30"/>
    <s v="Лип"/>
    <x v="2"/>
    <x v="6"/>
    <s v="Вдовицька"/>
    <s v="Олена"/>
    <x v="1"/>
    <n v="11729"/>
    <n v="127991.03999999994"/>
    <n v="195661.8988290001"/>
    <n v="179300"/>
    <n v="40299.31"/>
    <n v="797.74813561887822"/>
    <n v="398.87406780943911"/>
    <n v="332.39505650786595"/>
    <n v="1529.0172599361833"/>
  </r>
  <r>
    <n v="2016"/>
    <n v="6"/>
    <s v="2016-06"/>
    <x v="29"/>
    <s v="Чер"/>
    <x v="0"/>
    <x v="10"/>
    <s v="Черняєв"/>
    <s v="Антон"/>
    <x v="4"/>
    <n v="4489"/>
    <n v="48792.81"/>
    <n v="68176.039319999909"/>
    <n v="63600"/>
    <n v="14563.48"/>
    <n v="355.64940666209174"/>
    <n v="0"/>
    <n v="151.34017304769861"/>
    <n v="506.98957970979035"/>
  </r>
  <r>
    <n v="2016"/>
    <n v="7"/>
    <s v="2016-07"/>
    <x v="30"/>
    <s v="Лип"/>
    <x v="2"/>
    <x v="6"/>
    <s v="Вдовицька"/>
    <s v="Олена"/>
    <x v="5"/>
    <n v="54393"/>
    <n v="591732.81999999995"/>
    <n v="904251.70475000073"/>
    <n v="894700"/>
    <n v="243136.58"/>
    <n v="3686.7939844790467"/>
    <n v="1843.3969922395233"/>
    <n v="1536.164160199603"/>
    <n v="7066.3551369181732"/>
  </r>
  <r>
    <n v="2016"/>
    <n v="7"/>
    <s v="2016-07"/>
    <x v="30"/>
    <s v="Лип"/>
    <x v="0"/>
    <x v="10"/>
    <s v="Черняєв"/>
    <s v="Антон"/>
    <x v="4"/>
    <n v="2747"/>
    <n v="29334.929999999993"/>
    <n v="45095.875840000088"/>
    <n v="45500"/>
    <n v="7718.06"/>
    <n v="282.38674276668405"/>
    <n v="141.19337138334203"/>
    <n v="112.95469710667361"/>
    <n v="536.53481125669964"/>
  </r>
  <r>
    <n v="2016"/>
    <n v="8"/>
    <s v="2016-08"/>
    <x v="31"/>
    <s v="Сер"/>
    <x v="2"/>
    <x v="6"/>
    <s v="Вдовицька"/>
    <s v="Олена"/>
    <x v="0"/>
    <n v="13"/>
    <n v="147.68"/>
    <n v="235.17"/>
    <n v="200"/>
    <n v="47.03"/>
    <n v="0.9281725308031531"/>
    <n v="0.2784517592409459"/>
    <n v="0.77347710900262756"/>
    <n v="1.9801013990467267"/>
  </r>
  <r>
    <n v="2016"/>
    <n v="8"/>
    <s v="2016-08"/>
    <x v="31"/>
    <s v="Сер"/>
    <x v="0"/>
    <x v="10"/>
    <s v="Черняєв"/>
    <s v="Антон"/>
    <x v="4"/>
    <n v="3549"/>
    <n v="38619.07"/>
    <n v="59988.300710000171"/>
    <n v="63600"/>
    <n v="6445.63"/>
    <n v="306.2762522395526"/>
    <n v="0"/>
    <n v="245.02100179164211"/>
    <n v="551.29725403119471"/>
  </r>
  <r>
    <n v="2016"/>
    <n v="8"/>
    <s v="2016-08"/>
    <x v="31"/>
    <s v="Сер"/>
    <x v="2"/>
    <x v="6"/>
    <s v="Вдовицька"/>
    <s v="Олена"/>
    <x v="2"/>
    <n v="187"/>
    <n v="2051.8000000000002"/>
    <n v="3276.39"/>
    <n v="3500"/>
    <n v="172.01"/>
    <n v="12.931305856181242"/>
    <n v="3.8793917568543725"/>
    <n v="10.776088213484369"/>
    <n v="27.586785826519986"/>
  </r>
  <r>
    <n v="2016"/>
    <n v="9"/>
    <s v="2016-09"/>
    <x v="32"/>
    <s v="Вер"/>
    <x v="0"/>
    <x v="10"/>
    <s v="Черняєв"/>
    <s v="Антон"/>
    <x v="4"/>
    <n v="2603"/>
    <n v="30701.510000000006"/>
    <n v="47653.38495"/>
    <n v="44800"/>
    <n v="5436.52"/>
    <n v="264.71743450276517"/>
    <n v="79.41523035082956"/>
    <n v="211.77394760221216"/>
    <n v="555.90661245580691"/>
  </r>
  <r>
    <n v="2015"/>
    <n v="1"/>
    <s v="2015-01"/>
    <x v="12"/>
    <s v="Січ"/>
    <x v="2"/>
    <x v="7"/>
    <s v="Лєсков"/>
    <s v="Станіслав"/>
    <x v="0"/>
    <n v="87"/>
    <n v="979.79000000000008"/>
    <n v="1603.96"/>
    <n v="1500"/>
    <n v="867.99"/>
    <n v="13.139651167722253"/>
    <n v="3.9418953503166758"/>
    <n v="8.7597674451481691"/>
    <n v="25.841313963187098"/>
  </r>
  <r>
    <n v="2016"/>
    <n v="10"/>
    <s v="2016-10"/>
    <x v="33"/>
    <s v="Жов"/>
    <x v="0"/>
    <x v="10"/>
    <s v="Черняєв"/>
    <s v="Антон"/>
    <x v="4"/>
    <n v="2701"/>
    <n v="31825.759999999998"/>
    <n v="49460.543920000018"/>
    <n v="47700"/>
    <n v="7498.61"/>
    <n v="252.62575897497368"/>
    <n v="0"/>
    <n v="202.10060717997894"/>
    <n v="454.72636615495264"/>
  </r>
  <r>
    <n v="2016"/>
    <n v="8"/>
    <s v="2016-08"/>
    <x v="31"/>
    <s v="Сер"/>
    <x v="2"/>
    <x v="6"/>
    <s v="Вдовицька"/>
    <s v="Олена"/>
    <x v="4"/>
    <n v="5059"/>
    <n v="58528.65"/>
    <n v="94291.430669999987"/>
    <n v="92800"/>
    <n v="2389.92"/>
    <n v="372.15085188597158"/>
    <n v="111.64525556579147"/>
    <n v="310.1257099049763"/>
    <n v="793.92181735673944"/>
  </r>
  <r>
    <n v="2016"/>
    <n v="11"/>
    <s v="2016-11"/>
    <x v="34"/>
    <s v="Лис"/>
    <x v="0"/>
    <x v="10"/>
    <s v="Черняєв"/>
    <s v="Антон"/>
    <x v="4"/>
    <n v="1654"/>
    <n v="20389.859999999997"/>
    <n v="31482.051229999997"/>
    <n v="32400"/>
    <n v="4795.2"/>
    <n v="163.73198048443223"/>
    <n v="81.865990242216114"/>
    <n v="130.9855843875458"/>
    <n v="376.58355511419416"/>
  </r>
  <r>
    <n v="2014"/>
    <n v="1"/>
    <s v="2014-01"/>
    <x v="0"/>
    <s v="Січ"/>
    <x v="0"/>
    <x v="10"/>
    <s v="Черняєв"/>
    <s v="Антон"/>
    <x v="1"/>
    <n v="9018"/>
    <n v="97171.85000000002"/>
    <n v="150155.48711000013"/>
    <n v="137900"/>
    <n v="153060.53"/>
    <n v="1666.5062356093815"/>
    <n v="1499.8556120484434"/>
    <n v="0"/>
    <n v="3166.3618476578249"/>
  </r>
  <r>
    <n v="2016"/>
    <n v="8"/>
    <s v="2016-08"/>
    <x v="31"/>
    <s v="Сер"/>
    <x v="2"/>
    <x v="6"/>
    <s v="Вдовицька"/>
    <s v="Олена"/>
    <x v="1"/>
    <n v="12364"/>
    <n v="141958.91"/>
    <n v="227928.51320999998"/>
    <n v="221600"/>
    <n v="27059.4"/>
    <n v="899.59172066303358"/>
    <n v="269.87751619891003"/>
    <n v="749.65976721919458"/>
    <n v="1919.1290040811382"/>
  </r>
  <r>
    <n v="2014"/>
    <n v="2"/>
    <s v="2014-02"/>
    <x v="1"/>
    <s v="Лют"/>
    <x v="0"/>
    <x v="10"/>
    <s v="Черняєв"/>
    <s v="Антон"/>
    <x v="1"/>
    <n v="21194"/>
    <n v="225151.89999999997"/>
    <n v="340338.88260999968"/>
    <n v="341200"/>
    <n v="288700.44"/>
    <n v="2059.7415006969868"/>
    <n v="0"/>
    <n v="479.00965132488062"/>
    <n v="2538.7511520218673"/>
  </r>
  <r>
    <n v="2015"/>
    <n v="1"/>
    <s v="2015-01"/>
    <x v="12"/>
    <s v="Січ"/>
    <x v="2"/>
    <x v="7"/>
    <s v="Лєсков"/>
    <s v="Станіслав"/>
    <x v="2"/>
    <n v="2175"/>
    <n v="21731.65"/>
    <n v="29101.793740000001"/>
    <n v="29000"/>
    <n v="1670.79"/>
    <n v="238.4020911360652"/>
    <n v="71.520627340819559"/>
    <n v="158.93472742404347"/>
    <n v="468.85744590092827"/>
  </r>
  <r>
    <n v="2014"/>
    <n v="3"/>
    <s v="2014-03"/>
    <x v="2"/>
    <s v="Бер"/>
    <x v="0"/>
    <x v="10"/>
    <s v="Черняєв"/>
    <s v="Антон"/>
    <x v="1"/>
    <n v="26513"/>
    <n v="300018.57"/>
    <n v="439710.68170999986"/>
    <n v="411900"/>
    <n v="385338.25"/>
    <n v="2220.8743533179763"/>
    <n v="666.26230599539281"/>
    <n v="0"/>
    <n v="2887.1366593133689"/>
  </r>
  <r>
    <n v="2016"/>
    <n v="8"/>
    <s v="2016-08"/>
    <x v="31"/>
    <s v="Сер"/>
    <x v="2"/>
    <x v="6"/>
    <s v="Вдовицька"/>
    <s v="Олена"/>
    <x v="5"/>
    <n v="52847"/>
    <n v="582648.11999999988"/>
    <n v="890438.94131000026"/>
    <n v="876200"/>
    <n v="149308.75"/>
    <n v="3514.3979490640099"/>
    <n v="1054.3193847192031"/>
    <n v="2928.664957553342"/>
    <n v="7497.3822913365548"/>
  </r>
  <r>
    <n v="2014"/>
    <n v="4"/>
    <s v="2014-04"/>
    <x v="3"/>
    <s v="Кві"/>
    <x v="0"/>
    <x v="10"/>
    <s v="Черняєв"/>
    <s v="Антон"/>
    <x v="1"/>
    <n v="23292"/>
    <n v="253781.16000000003"/>
    <n v="362359.07078000018"/>
    <n v="378000"/>
    <n v="308232.44"/>
    <n v="2157.996778286174"/>
    <n v="647.39903348585233"/>
    <n v="501.85971588050563"/>
    <n v="3307.2555276525318"/>
  </r>
  <r>
    <n v="2014"/>
    <n v="5"/>
    <s v="2014-05"/>
    <x v="4"/>
    <s v="Тра"/>
    <x v="0"/>
    <x v="10"/>
    <s v="Черняєв"/>
    <s v="Антон"/>
    <x v="1"/>
    <n v="26807"/>
    <n v="284524.34000000003"/>
    <n v="417465.47231000016"/>
    <n v="407600"/>
    <n v="356709.48"/>
    <n v="2264.2542494613426"/>
    <n v="0"/>
    <n v="526.57075568868447"/>
    <n v="2790.8250051500272"/>
  </r>
  <r>
    <n v="2016"/>
    <n v="9"/>
    <s v="2016-09"/>
    <x v="32"/>
    <s v="Вер"/>
    <x v="2"/>
    <x v="6"/>
    <s v="Вдовицька"/>
    <s v="Олена"/>
    <x v="0"/>
    <n v="7"/>
    <n v="79.44"/>
    <n v="128.22"/>
    <n v="100"/>
    <n v="27.7"/>
    <n v="0.67337646685773023"/>
    <n v="0.33668823342886511"/>
    <n v="0.56114705571477519"/>
    <n v="1.5712117560013703"/>
  </r>
  <r>
    <n v="2014"/>
    <n v="6"/>
    <s v="2014-06"/>
    <x v="5"/>
    <s v="Чер"/>
    <x v="0"/>
    <x v="10"/>
    <s v="Черняєв"/>
    <s v="Антон"/>
    <x v="1"/>
    <n v="28618"/>
    <n v="300123.90999999997"/>
    <n v="439252.75293000019"/>
    <n v="450500"/>
    <n v="375246.9"/>
    <n v="2315.9668362711868"/>
    <n v="0"/>
    <n v="538.59693866771784"/>
    <n v="2854.5637749389048"/>
  </r>
  <r>
    <n v="2014"/>
    <n v="7"/>
    <s v="2014-07"/>
    <x v="6"/>
    <s v="Лип"/>
    <x v="0"/>
    <x v="10"/>
    <s v="Черняєв"/>
    <s v="Антон"/>
    <x v="1"/>
    <n v="28197"/>
    <n v="295083.4600000002"/>
    <n v="436314.94847000041"/>
    <n v="451600"/>
    <n v="364893.95"/>
    <n v="2215.2246365597493"/>
    <n v="0"/>
    <n v="515.16852013017422"/>
    <n v="2730.3931566899237"/>
  </r>
  <r>
    <n v="2014"/>
    <n v="8"/>
    <s v="2014-08"/>
    <x v="7"/>
    <s v="Сер"/>
    <x v="0"/>
    <x v="10"/>
    <s v="Черняєв"/>
    <s v="Антон"/>
    <x v="1"/>
    <n v="20698"/>
    <n v="223658.62"/>
    <n v="331197.37142000033"/>
    <n v="358900"/>
    <n v="230697.25"/>
    <n v="1960.7154449392679"/>
    <n v="0"/>
    <n v="455.98033603238787"/>
    <n v="2416.6957809716559"/>
  </r>
  <r>
    <n v="2014"/>
    <n v="9"/>
    <s v="2014-09"/>
    <x v="8"/>
    <s v="Вер"/>
    <x v="0"/>
    <x v="10"/>
    <s v="Черняєв"/>
    <s v="Антон"/>
    <x v="1"/>
    <n v="22593"/>
    <n v="248738.05999999997"/>
    <n v="364819.24862000061"/>
    <n v="336300"/>
    <n v="257784.87"/>
    <n v="2361.460573880604"/>
    <n v="1771.095430410453"/>
    <n v="549.17687764665209"/>
    <n v="4681.732881937709"/>
  </r>
  <r>
    <n v="2016"/>
    <n v="9"/>
    <s v="2016-09"/>
    <x v="32"/>
    <s v="Вер"/>
    <x v="2"/>
    <x v="6"/>
    <s v="Вдовицька"/>
    <s v="Олена"/>
    <x v="4"/>
    <n v="3052"/>
    <n v="37322.010000000009"/>
    <n v="58092.429620000003"/>
    <n v="54700"/>
    <n v="1599.35"/>
    <n v="305.08559513880016"/>
    <n v="152.54279756940008"/>
    <n v="254.23799594900018"/>
    <n v="711.86638865720045"/>
  </r>
  <r>
    <n v="2014"/>
    <n v="10"/>
    <s v="2014-10"/>
    <x v="9"/>
    <s v="Жов"/>
    <x v="0"/>
    <x v="10"/>
    <s v="Черняєв"/>
    <s v="Антон"/>
    <x v="1"/>
    <n v="19664"/>
    <n v="216602.88"/>
    <n v="314910.09101000061"/>
    <n v="301700"/>
    <n v="237547.85"/>
    <n v="2181.6898967840457"/>
    <n v="654.50696903521373"/>
    <n v="507.36974343815012"/>
    <n v="3343.5666092574097"/>
  </r>
  <r>
    <n v="2014"/>
    <n v="11"/>
    <s v="2014-11"/>
    <x v="10"/>
    <s v="Лис"/>
    <x v="0"/>
    <x v="10"/>
    <s v="Черняєв"/>
    <s v="Антон"/>
    <x v="1"/>
    <n v="14410"/>
    <n v="158547.43"/>
    <n v="233957.6473199999"/>
    <n v="230300"/>
    <n v="194904.44"/>
    <n v="1827.8446710631752"/>
    <n v="913.92233553158758"/>
    <n v="425.08015606120352"/>
    <n v="3166.8471626559663"/>
  </r>
  <r>
    <n v="2016"/>
    <n v="9"/>
    <s v="2016-09"/>
    <x v="32"/>
    <s v="Вер"/>
    <x v="2"/>
    <x v="6"/>
    <s v="Вдовицька"/>
    <s v="Олена"/>
    <x v="1"/>
    <n v="8981"/>
    <n v="109297.93999999999"/>
    <n v="175185.08026999989"/>
    <n v="167100"/>
    <n v="23487.5"/>
    <n v="920.02425829356116"/>
    <n v="460.01212914678058"/>
    <n v="766.68688191130093"/>
    <n v="2146.7232693516426"/>
  </r>
  <r>
    <n v="2014"/>
    <n v="12"/>
    <s v="2014-12"/>
    <x v="11"/>
    <s v="Гру"/>
    <x v="0"/>
    <x v="10"/>
    <s v="Черняєв"/>
    <s v="Антон"/>
    <x v="1"/>
    <n v="33216"/>
    <n v="358329.33999999997"/>
    <n v="496396.21478999994"/>
    <n v="458600"/>
    <n v="518998.85"/>
    <n v="2157.246188201409"/>
    <n v="1941.5215693812684"/>
    <n v="0"/>
    <n v="4098.7677575826774"/>
  </r>
  <r>
    <n v="2015"/>
    <n v="1"/>
    <s v="2015-01"/>
    <x v="12"/>
    <s v="Січ"/>
    <x v="0"/>
    <x v="10"/>
    <s v="Черняєв"/>
    <s v="Антон"/>
    <x v="1"/>
    <n v="18051"/>
    <n v="192544.16999999998"/>
    <n v="293550.36850999994"/>
    <n v="296500"/>
    <n v="160834.85"/>
    <n v="2285.2440753280962"/>
    <n v="685.57322259842874"/>
    <n v="761.74802510936524"/>
    <n v="3732.5653230358903"/>
  </r>
  <r>
    <n v="2016"/>
    <n v="9"/>
    <s v="2016-09"/>
    <x v="32"/>
    <s v="Вер"/>
    <x v="2"/>
    <x v="6"/>
    <s v="Вдовицька"/>
    <s v="Олена"/>
    <x v="5"/>
    <n v="37317"/>
    <n v="450181.60000000003"/>
    <n v="680579.28487000114"/>
    <n v="659200"/>
    <n v="122086.09"/>
    <n v="3574.2167701007806"/>
    <n v="1787.1083850503903"/>
    <n v="2978.513975083984"/>
    <n v="8339.8391302351556"/>
  </r>
  <r>
    <n v="2015"/>
    <n v="2"/>
    <s v="2015-02"/>
    <x v="13"/>
    <s v="Лют"/>
    <x v="0"/>
    <x v="10"/>
    <s v="Черняєв"/>
    <s v="Антон"/>
    <x v="1"/>
    <n v="19983"/>
    <n v="213822.38999999998"/>
    <n v="330605.26479999989"/>
    <n v="310600"/>
    <n v="256494.31"/>
    <n v="1873.6846212321764"/>
    <n v="0"/>
    <n v="0"/>
    <n v="1873.6846212321764"/>
  </r>
  <r>
    <n v="2016"/>
    <n v="10"/>
    <s v="2016-10"/>
    <x v="33"/>
    <s v="Жов"/>
    <x v="2"/>
    <x v="6"/>
    <s v="Вдовицька"/>
    <s v="Олена"/>
    <x v="0"/>
    <n v="8"/>
    <n v="86.830000000000013"/>
    <n v="147.04"/>
    <n v="100"/>
    <n v="41.17"/>
    <n v="0.60456731714345291"/>
    <n v="0.30228365857172645"/>
    <n v="0.50380609761954409"/>
    <n v="1.4106570733347235"/>
  </r>
  <r>
    <n v="2015"/>
    <n v="3"/>
    <s v="2015-03"/>
    <x v="14"/>
    <s v="Бер"/>
    <x v="0"/>
    <x v="10"/>
    <s v="Черняєв"/>
    <s v="Антон"/>
    <x v="1"/>
    <n v="26409"/>
    <n v="278011.63"/>
    <n v="380665.9341700002"/>
    <n v="372600"/>
    <n v="268012.56"/>
    <n v="1905.2669134558425"/>
    <n v="0"/>
    <n v="0"/>
    <n v="1905.2669134558425"/>
  </r>
  <r>
    <n v="2016"/>
    <n v="10"/>
    <s v="2016-10"/>
    <x v="33"/>
    <s v="Жов"/>
    <x v="2"/>
    <x v="6"/>
    <s v="Вдовицька"/>
    <s v="Олена"/>
    <x v="2"/>
    <n v="80"/>
    <n v="955.97"/>
    <n v="1685.3899999999999"/>
    <n v="1800"/>
    <n v="123.88"/>
    <n v="6.9296226240506256"/>
    <n v="3.4648113120253128"/>
    <n v="5.7746855200421878"/>
    <n v="16.169119456118125"/>
  </r>
  <r>
    <n v="2015"/>
    <n v="4"/>
    <s v="2015-04"/>
    <x v="15"/>
    <s v="Кві"/>
    <x v="0"/>
    <x v="10"/>
    <s v="Черняєв"/>
    <s v="Антон"/>
    <x v="1"/>
    <n v="16224"/>
    <n v="173423.78000000006"/>
    <n v="262816.80255000031"/>
    <n v="268400"/>
    <n v="151736.14000000001"/>
    <n v="2396.6250545269613"/>
    <n v="718.98751635808844"/>
    <n v="798.87501817565374"/>
    <n v="3914.4875890607032"/>
  </r>
  <r>
    <n v="2016"/>
    <n v="10"/>
    <s v="2016-10"/>
    <x v="33"/>
    <s v="Жов"/>
    <x v="2"/>
    <x v="6"/>
    <s v="Вдовицька"/>
    <s v="Олена"/>
    <x v="4"/>
    <n v="4212"/>
    <n v="50908.740000000005"/>
    <n v="77408.109329999977"/>
    <n v="83800"/>
    <n v="3601.43"/>
    <n v="318.26994683613424"/>
    <n v="159.13497341806712"/>
    <n v="265.22495569677852"/>
    <n v="742.62987595097979"/>
  </r>
  <r>
    <n v="2015"/>
    <n v="5"/>
    <s v="2015-05"/>
    <x v="16"/>
    <s v="Тра"/>
    <x v="0"/>
    <x v="10"/>
    <s v="Черняєв"/>
    <s v="Антон"/>
    <x v="1"/>
    <n v="39993"/>
    <n v="393277.30999999994"/>
    <n v="492332.99888999987"/>
    <n v="465100"/>
    <n v="339949.26"/>
    <n v="2391.6813255537927"/>
    <n v="1195.8406627768964"/>
    <n v="0"/>
    <n v="3587.5219883306891"/>
  </r>
  <r>
    <n v="2016"/>
    <n v="10"/>
    <s v="2016-10"/>
    <x v="33"/>
    <s v="Жов"/>
    <x v="2"/>
    <x v="6"/>
    <s v="Вдовицька"/>
    <s v="Олена"/>
    <x v="1"/>
    <n v="11076"/>
    <n v="134815.21000000002"/>
    <n v="210074.99215000038"/>
    <n v="209000"/>
    <n v="33935.46"/>
    <n v="863.74098478684482"/>
    <n v="431.87049239342241"/>
    <n v="719.78415398903735"/>
    <n v="2015.3956311693046"/>
  </r>
  <r>
    <n v="2015"/>
    <n v="6"/>
    <s v="2015-06"/>
    <x v="17"/>
    <s v="Чер"/>
    <x v="0"/>
    <x v="10"/>
    <s v="Черняєв"/>
    <s v="Антон"/>
    <x v="1"/>
    <n v="11122"/>
    <n v="119697.58999999998"/>
    <n v="188015.85879000023"/>
    <n v="193100"/>
    <n v="110271.02"/>
    <n v="2245.638990016269"/>
    <n v="0"/>
    <n v="748.54633000542299"/>
    <n v="2994.185320021692"/>
  </r>
  <r>
    <n v="2016"/>
    <n v="10"/>
    <s v="2016-10"/>
    <x v="33"/>
    <s v="Жов"/>
    <x v="2"/>
    <x v="6"/>
    <s v="Вдовицька"/>
    <s v="Олена"/>
    <x v="5"/>
    <n v="47943"/>
    <n v="582332.66999999993"/>
    <n v="878117.7385400004"/>
    <n v="820200"/>
    <n v="207474.54"/>
    <n v="3610.4548784358276"/>
    <n v="1805.2274392179138"/>
    <n v="3008.712398696523"/>
    <n v="8424.3947163502653"/>
  </r>
  <r>
    <n v="2015"/>
    <n v="7"/>
    <s v="2015-07"/>
    <x v="18"/>
    <s v="Лип"/>
    <x v="0"/>
    <x v="10"/>
    <s v="Черняєв"/>
    <s v="Антон"/>
    <x v="1"/>
    <n v="35572"/>
    <n v="357984.24"/>
    <n v="454075.0703599996"/>
    <n v="418400"/>
    <n v="251659.06"/>
    <n v="1954.6875834275911"/>
    <n v="977.34379171379555"/>
    <n v="651.56252780919704"/>
    <n v="3583.5939029505839"/>
  </r>
  <r>
    <n v="2016"/>
    <n v="11"/>
    <s v="2016-11"/>
    <x v="34"/>
    <s v="Лис"/>
    <x v="2"/>
    <x v="6"/>
    <s v="Вдовицька"/>
    <s v="Олена"/>
    <x v="0"/>
    <n v="6"/>
    <n v="70.680000000000007"/>
    <n v="118"/>
    <n v="100"/>
    <n v="33.04"/>
    <n v="0.71405103562631911"/>
    <n v="0"/>
    <n v="0.59504252968859928"/>
    <n v="1.3090935653149183"/>
  </r>
  <r>
    <n v="2015"/>
    <n v="8"/>
    <s v="2015-08"/>
    <x v="19"/>
    <s v="Сер"/>
    <x v="0"/>
    <x v="10"/>
    <s v="Черняєв"/>
    <s v="Антон"/>
    <x v="1"/>
    <n v="11043"/>
    <n v="120267.98999999998"/>
    <n v="189985.38375000004"/>
    <n v="192400"/>
    <n v="97824.54"/>
    <n v="2220.767283391589"/>
    <n v="0"/>
    <n v="740.25576113052978"/>
    <n v="2961.0230445221187"/>
  </r>
  <r>
    <n v="2016"/>
    <n v="11"/>
    <s v="2016-11"/>
    <x v="34"/>
    <s v="Лис"/>
    <x v="2"/>
    <x v="6"/>
    <s v="Вдовицька"/>
    <s v="Олена"/>
    <x v="4"/>
    <n v="7134"/>
    <n v="91386.880000000005"/>
    <n v="136708.34609999988"/>
    <n v="136300"/>
    <n v="5521.77"/>
    <n v="827.26047552089972"/>
    <n v="0"/>
    <n v="689.3837296007498"/>
    <n v="1516.6442051216495"/>
  </r>
  <r>
    <n v="2015"/>
    <n v="9"/>
    <s v="2015-09"/>
    <x v="20"/>
    <s v="Вер"/>
    <x v="0"/>
    <x v="10"/>
    <s v="Черняєв"/>
    <s v="Антон"/>
    <x v="1"/>
    <n v="15220"/>
    <n v="154180.47"/>
    <n v="224636.53702000025"/>
    <n v="224500"/>
    <n v="122284.43"/>
    <n v="2187.5230961171492"/>
    <n v="656.25692883514478"/>
    <n v="729.17436537238302"/>
    <n v="3572.9543903246768"/>
  </r>
  <r>
    <n v="2015"/>
    <n v="1"/>
    <s v="2015-01"/>
    <x v="12"/>
    <s v="Січ"/>
    <x v="3"/>
    <x v="8"/>
    <s v="Гудошин"/>
    <s v="Остап"/>
    <x v="0"/>
    <n v="810"/>
    <n v="8207.5399999999991"/>
    <n v="12627.089999999991"/>
    <n v="11900"/>
    <n v="5438.99"/>
    <n v="133.93718667792703"/>
    <n v="40.181156003378106"/>
    <n v="80.362312006756213"/>
    <n v="254.48065468806135"/>
  </r>
  <r>
    <n v="2015"/>
    <n v="10"/>
    <s v="2015-10"/>
    <x v="21"/>
    <s v="Жов"/>
    <x v="0"/>
    <x v="10"/>
    <s v="Черняєв"/>
    <s v="Антон"/>
    <x v="1"/>
    <n v="28160"/>
    <n v="297781.10999999987"/>
    <n v="383729.44616000005"/>
    <n v="360500"/>
    <n v="213925.1"/>
    <n v="2057.8159391093932"/>
    <n v="0"/>
    <n v="685.93864636979777"/>
    <n v="2743.7545854791911"/>
  </r>
  <r>
    <n v="2016"/>
    <n v="11"/>
    <s v="2016-11"/>
    <x v="34"/>
    <s v="Лис"/>
    <x v="2"/>
    <x v="6"/>
    <s v="Вдовицька"/>
    <s v="Олена"/>
    <x v="1"/>
    <n v="9969"/>
    <n v="127158.67999999998"/>
    <n v="197619.06410000028"/>
    <n v="198400"/>
    <n v="31053.38"/>
    <n v="1195.8482828822807"/>
    <n v="0"/>
    <n v="996.54023573523409"/>
    <n v="2192.3885186175148"/>
  </r>
  <r>
    <n v="2015"/>
    <n v="11"/>
    <s v="2015-11"/>
    <x v="22"/>
    <s v="Лис"/>
    <x v="0"/>
    <x v="10"/>
    <s v="Черняєв"/>
    <s v="Антон"/>
    <x v="1"/>
    <n v="14638"/>
    <n v="145544.47999999995"/>
    <n v="201848.50831000003"/>
    <n v="208500"/>
    <n v="119510.58"/>
    <n v="2287.9919651119385"/>
    <n v="686.39758953358148"/>
    <n v="762.66398837064617"/>
    <n v="3737.0535430161663"/>
  </r>
  <r>
    <n v="2015"/>
    <n v="1"/>
    <s v="2015-01"/>
    <x v="12"/>
    <s v="Січ"/>
    <x v="3"/>
    <x v="8"/>
    <s v="Гудошин"/>
    <s v="Остап"/>
    <x v="1"/>
    <n v="3782"/>
    <n v="41661.910000000018"/>
    <n v="66634.979999999981"/>
    <n v="64000"/>
    <n v="8535.94"/>
    <n v="706.80590346152098"/>
    <n v="212.04177103845629"/>
    <n v="424.08354207691258"/>
    <n v="1342.9312165768899"/>
  </r>
  <r>
    <n v="2015"/>
    <n v="12"/>
    <s v="2015-12"/>
    <x v="23"/>
    <s v="Гру"/>
    <x v="0"/>
    <x v="10"/>
    <s v="Черняєв"/>
    <s v="Антон"/>
    <x v="1"/>
    <n v="21308"/>
    <n v="222863.21000000002"/>
    <n v="316038.69386000023"/>
    <n v="309900"/>
    <n v="202126.38"/>
    <n v="2029.5943669792016"/>
    <n v="0"/>
    <n v="0"/>
    <n v="2029.5943669792016"/>
  </r>
  <r>
    <n v="2016"/>
    <n v="11"/>
    <s v="2016-11"/>
    <x v="34"/>
    <s v="Лис"/>
    <x v="2"/>
    <x v="6"/>
    <s v="Вдовицька"/>
    <s v="Олена"/>
    <x v="5"/>
    <n v="23372"/>
    <n v="297017.10000000003"/>
    <n v="458775.20253000001"/>
    <n v="484400"/>
    <n v="107151.54"/>
    <n v="2776.1771905611931"/>
    <n v="0"/>
    <n v="2313.4809921343276"/>
    <n v="5089.6581826955207"/>
  </r>
  <r>
    <n v="2016"/>
    <n v="1"/>
    <s v="2016-01"/>
    <x v="24"/>
    <s v="Січ"/>
    <x v="0"/>
    <x v="10"/>
    <s v="Черняєв"/>
    <s v="Антон"/>
    <x v="1"/>
    <n v="12360"/>
    <n v="121747.21999999996"/>
    <n v="174485.32963999998"/>
    <n v="179000"/>
    <n v="55784.43"/>
    <n v="1838.9613789833709"/>
    <n v="0"/>
    <n v="0"/>
    <n v="1838.9613789833709"/>
  </r>
  <r>
    <n v="2015"/>
    <n v="1"/>
    <s v="2015-01"/>
    <x v="12"/>
    <s v="Січ"/>
    <x v="3"/>
    <x v="8"/>
    <s v="Гудошин"/>
    <s v="Остап"/>
    <x v="2"/>
    <n v="6916"/>
    <n v="70987.049999999988"/>
    <n v="104503.90906000011"/>
    <n v="107500"/>
    <n v="12031.9"/>
    <n v="1108.4865615389099"/>
    <n v="332.54596846167294"/>
    <n v="665.09193692334588"/>
    <n v="2106.1244669239286"/>
  </r>
  <r>
    <n v="2016"/>
    <n v="2"/>
    <s v="2016-02"/>
    <x v="25"/>
    <s v="Лют"/>
    <x v="0"/>
    <x v="10"/>
    <s v="Черняєв"/>
    <s v="Антон"/>
    <x v="1"/>
    <n v="10571"/>
    <n v="112225.51000000001"/>
    <n v="176184.42224000025"/>
    <n v="173100"/>
    <n v="61497.919999999998"/>
    <n v="1448.827695869659"/>
    <n v="0"/>
    <n v="0"/>
    <n v="1448.827695869659"/>
  </r>
  <r>
    <n v="2015"/>
    <n v="1"/>
    <s v="2015-01"/>
    <x v="12"/>
    <s v="Січ"/>
    <x v="3"/>
    <x v="8"/>
    <s v="Гудошин"/>
    <s v="Остап"/>
    <x v="3"/>
    <n v="9554"/>
    <n v="108682.68"/>
    <n v="167882.90831999984"/>
    <n v="161200"/>
    <n v="83937.79"/>
    <n v="1780.7558536202041"/>
    <n v="534.22675608606119"/>
    <n v="1068.4535121721224"/>
    <n v="3383.4361218783874"/>
  </r>
  <r>
    <n v="2016"/>
    <n v="3"/>
    <s v="2016-03"/>
    <x v="26"/>
    <s v="Бер"/>
    <x v="0"/>
    <x v="10"/>
    <s v="Черняєв"/>
    <s v="Антон"/>
    <x v="1"/>
    <n v="19254"/>
    <n v="196080.52000000005"/>
    <n v="304413.29081000062"/>
    <n v="308500"/>
    <n v="108389.48"/>
    <n v="1836.7135546036632"/>
    <n v="0"/>
    <n v="0"/>
    <n v="1836.7135546036632"/>
  </r>
  <r>
    <n v="2015"/>
    <n v="1"/>
    <s v="2015-01"/>
    <x v="12"/>
    <s v="Січ"/>
    <x v="3"/>
    <x v="8"/>
    <s v="Гудошин"/>
    <s v="Остап"/>
    <x v="4"/>
    <n v="3816"/>
    <n v="39753.619999999981"/>
    <n v="61784.400000000009"/>
    <n v="58800"/>
    <n v="7701.58"/>
    <n v="655.35517023983527"/>
    <n v="196.60655107195058"/>
    <n v="393.21310214390115"/>
    <n v="1245.1748234556869"/>
  </r>
  <r>
    <n v="2016"/>
    <n v="4"/>
    <s v="2016-04"/>
    <x v="27"/>
    <s v="Кві"/>
    <x v="0"/>
    <x v="10"/>
    <s v="Черняєв"/>
    <s v="Антон"/>
    <x v="1"/>
    <n v="14183"/>
    <n v="153151.62"/>
    <n v="241318.00134000072"/>
    <n v="245500"/>
    <n v="64412.71"/>
    <n v="1738.6821324358268"/>
    <n v="869.34106621791341"/>
    <n v="739.86473720673473"/>
    <n v="3347.887935860475"/>
  </r>
  <r>
    <n v="2015"/>
    <n v="1"/>
    <s v="2015-01"/>
    <x v="12"/>
    <s v="Січ"/>
    <x v="3"/>
    <x v="8"/>
    <s v="Гудошин"/>
    <s v="Остап"/>
    <x v="5"/>
    <n v="3744"/>
    <n v="37522.710000000006"/>
    <n v="57947.749999999985"/>
    <n v="59200"/>
    <n v="31049.67"/>
    <n v="614.65932446160195"/>
    <n v="184.39779733848059"/>
    <n v="368.79559467696117"/>
    <n v="1167.8527164770437"/>
  </r>
  <r>
    <n v="2016"/>
    <n v="5"/>
    <s v="2016-05"/>
    <x v="28"/>
    <s v="Тра"/>
    <x v="0"/>
    <x v="10"/>
    <s v="Черняєв"/>
    <s v="Антон"/>
    <x v="1"/>
    <n v="20753"/>
    <n v="224283.79000000004"/>
    <n v="349497.96762000013"/>
    <n v="367800"/>
    <n v="122060.28"/>
    <n v="2088.561447599709"/>
    <n v="1044.2807237998545"/>
    <n v="0"/>
    <n v="3132.8421713995635"/>
  </r>
  <r>
    <n v="2016"/>
    <n v="6"/>
    <s v="2016-06"/>
    <x v="29"/>
    <s v="Чер"/>
    <x v="0"/>
    <x v="10"/>
    <s v="Черняєв"/>
    <s v="Антон"/>
    <x v="1"/>
    <n v="22086"/>
    <n v="243198.73999999996"/>
    <n v="365933.93866000039"/>
    <n v="378400"/>
    <n v="99783.19"/>
    <n v="1908.9432219887365"/>
    <n v="0"/>
    <n v="812.31626467605804"/>
    <n v="2721.2594866647946"/>
  </r>
  <r>
    <n v="2016"/>
    <n v="7"/>
    <s v="2016-07"/>
    <x v="30"/>
    <s v="Лип"/>
    <x v="0"/>
    <x v="10"/>
    <s v="Черняєв"/>
    <s v="Антон"/>
    <x v="1"/>
    <n v="19390"/>
    <n v="211916.15000000008"/>
    <n v="331554.96997000038"/>
    <n v="325900"/>
    <n v="69669.73"/>
    <n v="2076.170520562041"/>
    <n v="1038.0852602810205"/>
    <n v="830.46820822481641"/>
    <n v="3944.7239890678779"/>
  </r>
  <r>
    <n v="2016"/>
    <n v="8"/>
    <s v="2016-08"/>
    <x v="31"/>
    <s v="Сер"/>
    <x v="0"/>
    <x v="10"/>
    <s v="Черняєв"/>
    <s v="Антон"/>
    <x v="1"/>
    <n v="24158"/>
    <n v="270615.67999999999"/>
    <n v="423836.99762999971"/>
    <n v="438700"/>
    <n v="55537.21"/>
    <n v="2163.9420630053064"/>
    <n v="0"/>
    <n v="1731.1536504042451"/>
    <n v="3895.0957134095515"/>
  </r>
  <r>
    <n v="2016"/>
    <n v="9"/>
    <s v="2016-09"/>
    <x v="32"/>
    <s v="Вер"/>
    <x v="0"/>
    <x v="10"/>
    <s v="Черняєв"/>
    <s v="Антон"/>
    <x v="1"/>
    <n v="21080"/>
    <n v="254584.60999999996"/>
    <n v="396813.11585000041"/>
    <n v="397600"/>
    <n v="57084.639999999999"/>
    <n v="2204.3208497166929"/>
    <n v="661.29625491500781"/>
    <n v="1763.4566797733542"/>
    <n v="4629.0737844050545"/>
  </r>
  <r>
    <n v="2016"/>
    <n v="10"/>
    <s v="2016-10"/>
    <x v="33"/>
    <s v="Жов"/>
    <x v="0"/>
    <x v="10"/>
    <s v="Черняєв"/>
    <s v="Антон"/>
    <x v="1"/>
    <n v="17997"/>
    <n v="217041.80000000002"/>
    <n v="339041.50165000063"/>
    <n v="357900"/>
    <n v="63822.64"/>
    <n v="1731.6958102377894"/>
    <n v="0"/>
    <n v="1385.3566481902315"/>
    <n v="3117.0524584280211"/>
  </r>
  <r>
    <n v="2016"/>
    <n v="11"/>
    <s v="2016-11"/>
    <x v="34"/>
    <s v="Лис"/>
    <x v="0"/>
    <x v="10"/>
    <s v="Черняєв"/>
    <s v="Антон"/>
    <x v="1"/>
    <n v="30189"/>
    <n v="385297.19"/>
    <n v="573924.51611000043"/>
    <n v="576800"/>
    <n v="110489.19"/>
    <n v="2984.8689650092983"/>
    <n v="1492.4344825046492"/>
    <n v="2387.8951720074392"/>
    <n v="6865.1986195213867"/>
  </r>
  <r>
    <n v="2014"/>
    <n v="1"/>
    <s v="2014-01"/>
    <x v="0"/>
    <s v="Січ"/>
    <x v="0"/>
    <x v="10"/>
    <s v="Черняєв"/>
    <s v="Антон"/>
    <x v="5"/>
    <n v="11806"/>
    <n v="136002.70000000001"/>
    <n v="203096.0058700002"/>
    <n v="184200"/>
    <n v="220229.99"/>
    <n v="2254.068544040399"/>
    <n v="2028.6616896363589"/>
    <n v="0"/>
    <n v="4282.730233676758"/>
  </r>
  <r>
    <n v="2014"/>
    <n v="2"/>
    <s v="2014-02"/>
    <x v="1"/>
    <s v="Лют"/>
    <x v="0"/>
    <x v="10"/>
    <s v="Черняєв"/>
    <s v="Антон"/>
    <x v="5"/>
    <n v="18274"/>
    <n v="201810.19999999995"/>
    <n v="299390.76855000044"/>
    <n v="303500"/>
    <n v="314107.86"/>
    <n v="1811.9222410877233"/>
    <n v="0"/>
    <n v="421.37726536923793"/>
    <n v="2233.2995064569614"/>
  </r>
  <r>
    <n v="2014"/>
    <n v="3"/>
    <s v="2014-03"/>
    <x v="2"/>
    <s v="Бер"/>
    <x v="0"/>
    <x v="10"/>
    <s v="Черняєв"/>
    <s v="Антон"/>
    <x v="5"/>
    <n v="18233"/>
    <n v="218770.51"/>
    <n v="322591.68629999988"/>
    <n v="333900"/>
    <n v="341413.7"/>
    <n v="1629.3340882943905"/>
    <n v="488.80022648831721"/>
    <n v="0"/>
    <n v="2118.1343147827079"/>
  </r>
  <r>
    <n v="2014"/>
    <n v="4"/>
    <s v="2014-04"/>
    <x v="3"/>
    <s v="Кві"/>
    <x v="0"/>
    <x v="10"/>
    <s v="Черняєв"/>
    <s v="Антон"/>
    <x v="5"/>
    <n v="15626"/>
    <n v="182461.78999999995"/>
    <n v="269879.65444000007"/>
    <n v="256400"/>
    <n v="278185.17"/>
    <n v="1607.2439515667581"/>
    <n v="482.17318547002748"/>
    <n v="373.77766315506005"/>
    <n v="2463.1948001918458"/>
  </r>
  <r>
    <n v="2014"/>
    <n v="5"/>
    <s v="2014-05"/>
    <x v="4"/>
    <s v="Тра"/>
    <x v="0"/>
    <x v="10"/>
    <s v="Черняєв"/>
    <s v="Антон"/>
    <x v="5"/>
    <n v="17932"/>
    <n v="199816.96000000011"/>
    <n v="295344.90207700024"/>
    <n v="309500"/>
    <n v="299150.63"/>
    <n v="1601.8952319199329"/>
    <n v="0"/>
    <n v="372.53377486510067"/>
    <n v="1974.4290067850336"/>
  </r>
  <r>
    <n v="2014"/>
    <n v="6"/>
    <s v="2014-06"/>
    <x v="5"/>
    <s v="Чер"/>
    <x v="0"/>
    <x v="10"/>
    <s v="Черняєв"/>
    <s v="Антон"/>
    <x v="5"/>
    <n v="19375"/>
    <n v="214927.7699999999"/>
    <n v="314466.4129000004"/>
    <n v="328000"/>
    <n v="290675.01"/>
    <n v="1658.0289560840256"/>
    <n v="0"/>
    <n v="385.5881293218664"/>
    <n v="2043.6170854058919"/>
  </r>
  <r>
    <n v="2014"/>
    <n v="7"/>
    <s v="2014-07"/>
    <x v="6"/>
    <s v="Лип"/>
    <x v="0"/>
    <x v="10"/>
    <s v="Черняєв"/>
    <s v="Антон"/>
    <x v="5"/>
    <n v="20363"/>
    <n v="223862.94999999998"/>
    <n v="329709.98036500014"/>
    <n v="350500"/>
    <n v="322933.84000000003"/>
    <n v="1673.9781068362781"/>
    <n v="0"/>
    <n v="389.29723414797166"/>
    <n v="2063.2753409842499"/>
  </r>
  <r>
    <n v="2014"/>
    <n v="8"/>
    <s v="2014-08"/>
    <x v="7"/>
    <s v="Сер"/>
    <x v="0"/>
    <x v="10"/>
    <s v="Черняєв"/>
    <s v="Антон"/>
    <x v="5"/>
    <n v="20180"/>
    <n v="219976.78999999998"/>
    <n v="321013.93357000075"/>
    <n v="339700"/>
    <n v="294553.82"/>
    <n v="1900.4286625005484"/>
    <n v="0"/>
    <n v="441.960154069895"/>
    <n v="2342.3888165704434"/>
  </r>
  <r>
    <n v="2014"/>
    <n v="9"/>
    <s v="2014-09"/>
    <x v="8"/>
    <s v="Вер"/>
    <x v="0"/>
    <x v="10"/>
    <s v="Черняєв"/>
    <s v="Антон"/>
    <x v="5"/>
    <n v="13978"/>
    <n v="163372.24000000002"/>
    <n v="240127.47638000068"/>
    <n v="229400"/>
    <n v="207751.65"/>
    <n v="1554.3356616236665"/>
    <n v="1165.75174621775"/>
    <n v="361.4734096799225"/>
    <n v="3081.5608175213388"/>
  </r>
  <r>
    <n v="2015"/>
    <n v="2"/>
    <s v="2015-02"/>
    <x v="13"/>
    <s v="Лют"/>
    <x v="2"/>
    <x v="7"/>
    <s v="Лєсков"/>
    <s v="Станіслав"/>
    <x v="0"/>
    <n v="50"/>
    <n v="569.14999999999986"/>
    <n v="948.23"/>
    <n v="900"/>
    <n v="697.5"/>
    <n v="10.073699268792771"/>
    <n v="0"/>
    <n v="3.3578997562642567"/>
    <n v="13.431599025057027"/>
  </r>
  <r>
    <n v="2014"/>
    <n v="10"/>
    <s v="2014-10"/>
    <x v="9"/>
    <s v="Жов"/>
    <x v="0"/>
    <x v="10"/>
    <s v="Черняєв"/>
    <s v="Антон"/>
    <x v="5"/>
    <n v="14551"/>
    <n v="175938.23"/>
    <n v="259705.60177000091"/>
    <n v="276100"/>
    <n v="233933.43"/>
    <n v="1799.2344599139515"/>
    <n v="539.7703379741854"/>
    <n v="418.42661858463987"/>
    <n v="2757.4314164727766"/>
  </r>
  <r>
    <n v="2014"/>
    <n v="11"/>
    <s v="2014-11"/>
    <x v="10"/>
    <s v="Лис"/>
    <x v="0"/>
    <x v="10"/>
    <s v="Черняєв"/>
    <s v="Антон"/>
    <x v="5"/>
    <n v="16766"/>
    <n v="198354.56999999992"/>
    <n v="289829.1365400005"/>
    <n v="281600"/>
    <n v="272337.96999999997"/>
    <n v="2264.3527527821675"/>
    <n v="1132.1763763910837"/>
    <n v="526.59366343771342"/>
    <n v="3923.1227926109646"/>
  </r>
  <r>
    <n v="2015"/>
    <n v="2"/>
    <s v="2015-02"/>
    <x v="13"/>
    <s v="Лют"/>
    <x v="2"/>
    <x v="7"/>
    <s v="Лєсков"/>
    <s v="Станіслав"/>
    <x v="2"/>
    <n v="599"/>
    <n v="5735.9800000000005"/>
    <n v="8358.8130259999998"/>
    <n v="8900"/>
    <n v="100.08"/>
    <n v="88.801418082102103"/>
    <n v="0"/>
    <n v="29.600472694034035"/>
    <n v="118.40189077613614"/>
  </r>
  <r>
    <n v="2014"/>
    <n v="12"/>
    <s v="2014-12"/>
    <x v="11"/>
    <s v="Гру"/>
    <x v="0"/>
    <x v="10"/>
    <s v="Черняєв"/>
    <s v="Антон"/>
    <x v="5"/>
    <n v="19801"/>
    <n v="233758.30999999994"/>
    <n v="341953.8929900013"/>
    <n v="314300"/>
    <n v="346674.1"/>
    <n v="1486.0684070795894"/>
    <n v="1337.4615663716304"/>
    <n v="0"/>
    <n v="2823.52997345122"/>
  </r>
  <r>
    <n v="2015"/>
    <n v="1"/>
    <s v="2015-01"/>
    <x v="12"/>
    <s v="Січ"/>
    <x v="0"/>
    <x v="10"/>
    <s v="Черняєв"/>
    <s v="Антон"/>
    <x v="5"/>
    <n v="15539"/>
    <n v="169131.35"/>
    <n v="257416.3958400008"/>
    <n v="252600"/>
    <n v="167073.06"/>
    <n v="2003.9467041773935"/>
    <n v="601.18401125321805"/>
    <n v="667.98223472579787"/>
    <n v="3273.1129501564092"/>
  </r>
  <r>
    <n v="2015"/>
    <n v="2"/>
    <s v="2015-02"/>
    <x v="13"/>
    <s v="Лют"/>
    <x v="0"/>
    <x v="10"/>
    <s v="Черняєв"/>
    <s v="Антон"/>
    <x v="5"/>
    <n v="22868"/>
    <n v="234514.12000000002"/>
    <n v="363967.10549999977"/>
    <n v="390700"/>
    <n v="329293.07"/>
    <n v="2062.7607628157134"/>
    <n v="0"/>
    <n v="0"/>
    <n v="2062.7607628157134"/>
  </r>
  <r>
    <n v="2015"/>
    <n v="3"/>
    <s v="2015-03"/>
    <x v="14"/>
    <s v="Бер"/>
    <x v="0"/>
    <x v="10"/>
    <s v="Черняєв"/>
    <s v="Антон"/>
    <x v="5"/>
    <n v="30135"/>
    <n v="322051.92999999988"/>
    <n v="459891.04542999971"/>
    <n v="488400"/>
    <n v="393014.04"/>
    <n v="2301.7956533538681"/>
    <n v="0"/>
    <n v="0"/>
    <n v="2301.7956533538681"/>
  </r>
  <r>
    <n v="2015"/>
    <n v="4"/>
    <s v="2015-04"/>
    <x v="15"/>
    <s v="Кві"/>
    <x v="0"/>
    <x v="10"/>
    <s v="Черняєв"/>
    <s v="Антон"/>
    <x v="5"/>
    <n v="9452"/>
    <n v="116095.74999999999"/>
    <n v="178706.26834999994"/>
    <n v="171700"/>
    <n v="133277.76999999999"/>
    <n v="1629.621530941298"/>
    <n v="488.88645928238947"/>
    <n v="543.20717698043279"/>
    <n v="2661.7151672041205"/>
  </r>
  <r>
    <n v="2015"/>
    <n v="5"/>
    <s v="2015-05"/>
    <x v="16"/>
    <s v="Тра"/>
    <x v="0"/>
    <x v="10"/>
    <s v="Черняєв"/>
    <s v="Антон"/>
    <x v="5"/>
    <n v="25419"/>
    <n v="266364.46999999997"/>
    <n v="330458.30319999973"/>
    <n v="316700"/>
    <n v="274363.3"/>
    <n v="1605.3178527938114"/>
    <n v="802.65892639690571"/>
    <n v="0"/>
    <n v="2407.976779190717"/>
  </r>
  <r>
    <n v="2015"/>
    <n v="6"/>
    <s v="2015-06"/>
    <x v="17"/>
    <s v="Чер"/>
    <x v="0"/>
    <x v="10"/>
    <s v="Черняєв"/>
    <s v="Антон"/>
    <x v="5"/>
    <n v="9659"/>
    <n v="107996.25000000004"/>
    <n v="161624.10182999985"/>
    <n v="169200"/>
    <n v="128375.64"/>
    <n v="1930.4189930126852"/>
    <n v="0"/>
    <n v="643.47299767089498"/>
    <n v="2573.8919906835799"/>
  </r>
  <r>
    <n v="2015"/>
    <n v="2"/>
    <s v="2015-02"/>
    <x v="13"/>
    <s v="Лют"/>
    <x v="3"/>
    <x v="8"/>
    <s v="Гудошин"/>
    <s v="Остап"/>
    <x v="0"/>
    <n v="1681"/>
    <n v="17390.820000000003"/>
    <n v="26494.44"/>
    <n v="26000"/>
    <n v="15672.98"/>
    <n v="170.98571580372212"/>
    <n v="0"/>
    <n v="102.59142948223327"/>
    <n v="273.5771452859554"/>
  </r>
  <r>
    <n v="2015"/>
    <n v="7"/>
    <s v="2015-07"/>
    <x v="18"/>
    <s v="Лип"/>
    <x v="0"/>
    <x v="10"/>
    <s v="Черняєв"/>
    <s v="Антон"/>
    <x v="5"/>
    <n v="36073"/>
    <n v="376623.74"/>
    <n v="475760.33447999897"/>
    <n v="467000"/>
    <n v="338804.98"/>
    <n v="2048.0376025887504"/>
    <n v="1024.0188012943752"/>
    <n v="682.67920086291679"/>
    <n v="3754.7356047460421"/>
  </r>
  <r>
    <n v="2015"/>
    <n v="2"/>
    <s v="2015-02"/>
    <x v="13"/>
    <s v="Лют"/>
    <x v="3"/>
    <x v="8"/>
    <s v="Гудошин"/>
    <s v="Остап"/>
    <x v="1"/>
    <n v="2802"/>
    <n v="28000.079999999994"/>
    <n v="46021.286669999994"/>
    <n v="43600"/>
    <n v="6980.2"/>
    <n v="297.00505628646027"/>
    <n v="0"/>
    <n v="178.20303377187616"/>
    <n v="475.20809005833644"/>
  </r>
  <r>
    <n v="2015"/>
    <n v="8"/>
    <s v="2015-08"/>
    <x v="19"/>
    <s v="Сер"/>
    <x v="0"/>
    <x v="10"/>
    <s v="Черняєв"/>
    <s v="Антон"/>
    <x v="5"/>
    <n v="9552"/>
    <n v="104369.61000000003"/>
    <n v="158038.06073"/>
    <n v="165500"/>
    <n v="110782.69"/>
    <n v="1847.3302939012908"/>
    <n v="0"/>
    <n v="615.77676463376361"/>
    <n v="2463.1070585350544"/>
  </r>
  <r>
    <n v="2015"/>
    <n v="2"/>
    <s v="2015-02"/>
    <x v="13"/>
    <s v="Лют"/>
    <x v="3"/>
    <x v="8"/>
    <s v="Гудошин"/>
    <s v="Остап"/>
    <x v="2"/>
    <n v="14770"/>
    <n v="143308.91"/>
    <n v="212955.23096999995"/>
    <n v="217900"/>
    <n v="39490.93"/>
    <n v="1374.3375063429314"/>
    <n v="0"/>
    <n v="824.60250380575883"/>
    <n v="2198.9400101486904"/>
  </r>
  <r>
    <n v="2015"/>
    <n v="9"/>
    <s v="2015-09"/>
    <x v="20"/>
    <s v="Вер"/>
    <x v="0"/>
    <x v="10"/>
    <s v="Черняєв"/>
    <s v="Антон"/>
    <x v="5"/>
    <n v="12416"/>
    <n v="132186.13999999998"/>
    <n v="194522.10842999979"/>
    <n v="187300"/>
    <n v="132262.66"/>
    <n v="1894.2671149624389"/>
    <n v="568.28013448873162"/>
    <n v="631.42237165414622"/>
    <n v="3093.9696211053169"/>
  </r>
  <r>
    <n v="2015"/>
    <n v="2"/>
    <s v="2015-02"/>
    <x v="13"/>
    <s v="Лют"/>
    <x v="3"/>
    <x v="8"/>
    <s v="Гудошин"/>
    <s v="Остап"/>
    <x v="3"/>
    <n v="21521"/>
    <n v="234801.65999999997"/>
    <n v="360672.48836000077"/>
    <n v="368400"/>
    <n v="250378.92"/>
    <n v="2327.6522769661997"/>
    <n v="0"/>
    <n v="1396.5913661797199"/>
    <n v="3724.2436431459196"/>
  </r>
  <r>
    <n v="2015"/>
    <n v="10"/>
    <s v="2015-10"/>
    <x v="21"/>
    <s v="Жов"/>
    <x v="0"/>
    <x v="10"/>
    <s v="Черняєв"/>
    <s v="Антон"/>
    <x v="5"/>
    <n v="27431"/>
    <n v="292538.65000000014"/>
    <n v="383271.55126000108"/>
    <n v="410700"/>
    <n v="263463.8"/>
    <n v="2055.3603980163548"/>
    <n v="0"/>
    <n v="685.12013267211819"/>
    <n v="2740.4805306884728"/>
  </r>
  <r>
    <n v="2015"/>
    <n v="2"/>
    <s v="2015-02"/>
    <x v="13"/>
    <s v="Лют"/>
    <x v="3"/>
    <x v="8"/>
    <s v="Гудошин"/>
    <s v="Остап"/>
    <x v="4"/>
    <n v="5296"/>
    <n v="53319.149999999987"/>
    <n v="82590.84"/>
    <n v="82100"/>
    <n v="12028.18"/>
    <n v="533.01197897485986"/>
    <n v="0"/>
    <n v="319.80718738491589"/>
    <n v="852.81916635977575"/>
  </r>
  <r>
    <n v="2015"/>
    <n v="11"/>
    <s v="2015-11"/>
    <x v="22"/>
    <s v="Лис"/>
    <x v="0"/>
    <x v="10"/>
    <s v="Черняєв"/>
    <s v="Антон"/>
    <x v="5"/>
    <n v="12537"/>
    <n v="124302.01999999996"/>
    <n v="165724.07694999999"/>
    <n v="154200"/>
    <n v="122579.02"/>
    <n v="1878.5145338049913"/>
    <n v="563.55436014149734"/>
    <n v="626.17151126833039"/>
    <n v="3068.240405214819"/>
  </r>
  <r>
    <n v="2015"/>
    <n v="2"/>
    <s v="2015-02"/>
    <x v="13"/>
    <s v="Лют"/>
    <x v="3"/>
    <x v="8"/>
    <s v="Гудошин"/>
    <s v="Остап"/>
    <x v="5"/>
    <n v="2991"/>
    <n v="29237.55"/>
    <n v="46021.660000000025"/>
    <n v="48100"/>
    <n v="34558.400000000001"/>
    <n v="297.0074656258268"/>
    <n v="0"/>
    <n v="178.20447937549611"/>
    <n v="475.21194500132287"/>
  </r>
  <r>
    <n v="2015"/>
    <n v="12"/>
    <s v="2015-12"/>
    <x v="23"/>
    <s v="Гру"/>
    <x v="0"/>
    <x v="10"/>
    <s v="Черняєв"/>
    <s v="Антон"/>
    <x v="5"/>
    <n v="22444"/>
    <n v="244862.05999999994"/>
    <n v="348886.19081999955"/>
    <n v="369500"/>
    <n v="275056.65999999997"/>
    <n v="2240.5403558552139"/>
    <n v="0"/>
    <n v="0"/>
    <n v="2240.5403558552139"/>
  </r>
  <r>
    <n v="2016"/>
    <n v="1"/>
    <s v="2016-01"/>
    <x v="24"/>
    <s v="Січ"/>
    <x v="0"/>
    <x v="10"/>
    <s v="Черняєв"/>
    <s v="Антон"/>
    <x v="5"/>
    <n v="17295"/>
    <n v="178789.28999999998"/>
    <n v="246529.58217999959"/>
    <n v="250000"/>
    <n v="106621.23"/>
    <n v="2598.2607325286326"/>
    <n v="0"/>
    <n v="0"/>
    <n v="2598.2607325286326"/>
  </r>
  <r>
    <n v="2016"/>
    <n v="2"/>
    <s v="2016-02"/>
    <x v="25"/>
    <s v="Лют"/>
    <x v="0"/>
    <x v="10"/>
    <s v="Черняєв"/>
    <s v="Антон"/>
    <x v="5"/>
    <n v="24480"/>
    <n v="258403.03000000006"/>
    <n v="370668.81062000076"/>
    <n v="402200"/>
    <n v="170887.46"/>
    <n v="3048.142576928667"/>
    <n v="0"/>
    <n v="0"/>
    <n v="3048.142576928667"/>
  </r>
  <r>
    <n v="2016"/>
    <n v="3"/>
    <s v="2016-03"/>
    <x v="26"/>
    <s v="Бер"/>
    <x v="0"/>
    <x v="10"/>
    <s v="Черняєв"/>
    <s v="Антон"/>
    <x v="5"/>
    <n v="25798"/>
    <n v="272627.10999999987"/>
    <n v="415019.29424999992"/>
    <n v="444100"/>
    <n v="206113.88"/>
    <n v="2504.0679437573981"/>
    <n v="0"/>
    <n v="0"/>
    <n v="2504.0679437573981"/>
  </r>
  <r>
    <n v="2016"/>
    <n v="4"/>
    <s v="2016-04"/>
    <x v="27"/>
    <s v="Кві"/>
    <x v="0"/>
    <x v="10"/>
    <s v="Черняєв"/>
    <s v="Антон"/>
    <x v="5"/>
    <n v="21325"/>
    <n v="241146.33000000007"/>
    <n v="368044.54293999873"/>
    <n v="351500"/>
    <n v="130798.32"/>
    <n v="2651.7394773574842"/>
    <n v="1325.8697386787421"/>
    <n v="1128.3997775989296"/>
    <n v="5106.008993635156"/>
  </r>
  <r>
    <n v="2016"/>
    <n v="5"/>
    <s v="2016-05"/>
    <x v="28"/>
    <s v="Тра"/>
    <x v="0"/>
    <x v="10"/>
    <s v="Черняєв"/>
    <s v="Антон"/>
    <x v="5"/>
    <n v="22129"/>
    <n v="248072.48"/>
    <n v="375708.49738999689"/>
    <n v="339900"/>
    <n v="160344.19"/>
    <n v="2245.1926931876651"/>
    <n v="1122.5963465938325"/>
    <n v="0"/>
    <n v="3367.7890397814976"/>
  </r>
  <r>
    <n v="2016"/>
    <n v="6"/>
    <s v="2016-06"/>
    <x v="29"/>
    <s v="Чер"/>
    <x v="0"/>
    <x v="10"/>
    <s v="Черняєв"/>
    <s v="Антон"/>
    <x v="5"/>
    <n v="25908"/>
    <n v="295197.37"/>
    <n v="456765.61897000019"/>
    <n v="475000"/>
    <n v="162484.95000000001"/>
    <n v="2382.7788030899633"/>
    <n v="0"/>
    <n v="1013.9484268467928"/>
    <n v="3396.727229936756"/>
  </r>
  <r>
    <n v="2016"/>
    <n v="7"/>
    <s v="2016-07"/>
    <x v="30"/>
    <s v="Лип"/>
    <x v="0"/>
    <x v="10"/>
    <s v="Черняєв"/>
    <s v="Антон"/>
    <x v="5"/>
    <n v="23931"/>
    <n v="269986.91000000003"/>
    <n v="413392.71714999777"/>
    <n v="390500"/>
    <n v="117883.28"/>
    <n v="2588.6319026963324"/>
    <n v="1294.3159513481662"/>
    <n v="1035.4527610785331"/>
    <n v="4918.4006151230315"/>
  </r>
  <r>
    <n v="2016"/>
    <n v="8"/>
    <s v="2016-08"/>
    <x v="31"/>
    <s v="Сер"/>
    <x v="0"/>
    <x v="10"/>
    <s v="Черняєв"/>
    <s v="Антон"/>
    <x v="5"/>
    <n v="28588"/>
    <n v="319630.17"/>
    <n v="488575.28967999935"/>
    <n v="476800"/>
    <n v="86959.039999999994"/>
    <n v="2494.4698697741051"/>
    <n v="0"/>
    <n v="1995.5758958192839"/>
    <n v="4490.0457655933888"/>
  </r>
  <r>
    <n v="2016"/>
    <n v="9"/>
    <s v="2016-09"/>
    <x v="32"/>
    <s v="Вер"/>
    <x v="0"/>
    <x v="10"/>
    <s v="Черняєв"/>
    <s v="Антон"/>
    <x v="5"/>
    <n v="23491"/>
    <n v="292950.68"/>
    <n v="445747.3867699994"/>
    <n v="431300"/>
    <n v="88156.38"/>
    <n v="2476.1536832246807"/>
    <n v="742.84610496740424"/>
    <n v="1980.9229465797443"/>
    <n v="5199.9227347718297"/>
  </r>
  <r>
    <n v="2016"/>
    <n v="10"/>
    <s v="2016-10"/>
    <x v="33"/>
    <s v="Жов"/>
    <x v="0"/>
    <x v="10"/>
    <s v="Черняєв"/>
    <s v="Антон"/>
    <x v="5"/>
    <n v="31810"/>
    <n v="385928.83999999997"/>
    <n v="583960.37162000011"/>
    <n v="604600"/>
    <n v="144421.87"/>
    <n v="2982.6488024559949"/>
    <n v="0"/>
    <n v="2386.119041964796"/>
    <n v="5368.7678444207904"/>
  </r>
  <r>
    <n v="2016"/>
    <n v="11"/>
    <s v="2016-11"/>
    <x v="34"/>
    <s v="Лис"/>
    <x v="0"/>
    <x v="10"/>
    <s v="Черняєв"/>
    <s v="Антон"/>
    <x v="5"/>
    <n v="17989"/>
    <n v="229412.94"/>
    <n v="349275.55867999903"/>
    <n v="319500"/>
    <n v="86568.63"/>
    <n v="1816.5137506347539"/>
    <n v="908.25687531737697"/>
    <n v="1453.2110005078034"/>
    <n v="4177.981626459934"/>
  </r>
  <r>
    <n v="2015"/>
    <n v="3"/>
    <s v="2015-03"/>
    <x v="14"/>
    <s v="Бер"/>
    <x v="3"/>
    <x v="8"/>
    <s v="Гудошин"/>
    <s v="Остап"/>
    <x v="0"/>
    <n v="1365"/>
    <n v="13914.829999999998"/>
    <n v="19217.079999999998"/>
    <n v="19100"/>
    <n v="11267.43"/>
    <n v="73.812790622639739"/>
    <n v="55.359592966979811"/>
    <n v="44.28767437358384"/>
    <n v="173.46005796320338"/>
  </r>
  <r>
    <n v="2015"/>
    <n v="3"/>
    <s v="2015-03"/>
    <x v="14"/>
    <s v="Бер"/>
    <x v="3"/>
    <x v="8"/>
    <s v="Гудошин"/>
    <s v="Остап"/>
    <x v="2"/>
    <n v="33690"/>
    <n v="339825.55000000005"/>
    <n v="415893.27824000007"/>
    <n v="395000"/>
    <n v="45923.14"/>
    <n v="1597.4457861492162"/>
    <n v="1198.0843396119121"/>
    <n v="958.46747168952982"/>
    <n v="3753.9975974506578"/>
  </r>
  <r>
    <n v="2015"/>
    <n v="3"/>
    <s v="2015-03"/>
    <x v="14"/>
    <s v="Бер"/>
    <x v="3"/>
    <x v="8"/>
    <s v="Гудошин"/>
    <s v="Остап"/>
    <x v="3"/>
    <n v="32828"/>
    <n v="349932.95"/>
    <n v="485103.40003999998"/>
    <n v="448100"/>
    <n v="313715.21000000002"/>
    <n v="1863.2818147961691"/>
    <n v="1397.4613610971269"/>
    <n v="1117.9690888777016"/>
    <n v="4378.7122647709975"/>
  </r>
  <r>
    <n v="2015"/>
    <n v="3"/>
    <s v="2015-03"/>
    <x v="14"/>
    <s v="Бер"/>
    <x v="3"/>
    <x v="8"/>
    <s v="Гудошин"/>
    <s v="Остап"/>
    <x v="4"/>
    <n v="6710"/>
    <n v="71005.160000000018"/>
    <n v="94769.549989999985"/>
    <n v="91600"/>
    <n v="15162.08"/>
    <n v="364.00977415994834"/>
    <n v="273.00733061996124"/>
    <n v="218.40586449596901"/>
    <n v="855.42296927587859"/>
  </r>
  <r>
    <n v="2015"/>
    <n v="3"/>
    <s v="2015-03"/>
    <x v="14"/>
    <s v="Бер"/>
    <x v="3"/>
    <x v="8"/>
    <s v="Гудошин"/>
    <s v="Остап"/>
    <x v="1"/>
    <n v="14496"/>
    <n v="152607.37000000002"/>
    <n v="211628.47000000009"/>
    <n v="195700"/>
    <n v="73832.41"/>
    <n v="812.86480286805295"/>
    <n v="609.64860215103977"/>
    <n v="487.71888172083175"/>
    <n v="1910.2322867399243"/>
  </r>
  <r>
    <n v="2015"/>
    <n v="3"/>
    <s v="2015-03"/>
    <x v="14"/>
    <s v="Бер"/>
    <x v="3"/>
    <x v="8"/>
    <s v="Гудошин"/>
    <s v="Остап"/>
    <x v="5"/>
    <n v="5201"/>
    <n v="52019.77"/>
    <n v="75132.799999999988"/>
    <n v="76100"/>
    <n v="55951.56"/>
    <n v="288.58503140397329"/>
    <n v="216.43877355297994"/>
    <n v="173.15101884238396"/>
    <n v="678.17482379933722"/>
  </r>
  <r>
    <n v="2015"/>
    <n v="4"/>
    <s v="2015-04"/>
    <x v="15"/>
    <s v="Кві"/>
    <x v="3"/>
    <x v="8"/>
    <s v="Гудошин"/>
    <s v="Остап"/>
    <x v="0"/>
    <n v="3257"/>
    <n v="36420.83"/>
    <n v="46373.510000000009"/>
    <n v="48300"/>
    <n v="23292.799999999999"/>
    <n v="395.24282175708839"/>
    <n v="197.6214108785442"/>
    <n v="237.145693054253"/>
    <n v="830.00992568988556"/>
  </r>
  <r>
    <n v="2015"/>
    <n v="4"/>
    <s v="2015-04"/>
    <x v="15"/>
    <s v="Кві"/>
    <x v="3"/>
    <x v="8"/>
    <s v="Гудошин"/>
    <s v="Остап"/>
    <x v="2"/>
    <n v="6328"/>
    <n v="64552.87"/>
    <n v="93065.771850000019"/>
    <n v="90600"/>
    <n v="12025.37"/>
    <n v="793.20237512742517"/>
    <n v="396.60118756371259"/>
    <n v="475.92142507645514"/>
    <n v="1665.7249877675929"/>
  </r>
  <r>
    <n v="2015"/>
    <n v="4"/>
    <s v="2015-04"/>
    <x v="15"/>
    <s v="Кві"/>
    <x v="3"/>
    <x v="8"/>
    <s v="Гудошин"/>
    <s v="Остап"/>
    <x v="3"/>
    <n v="16069"/>
    <n v="178481.04999999996"/>
    <n v="273872.5499999997"/>
    <n v="260000"/>
    <n v="155064.20000000001"/>
    <n v="2334.2239883030015"/>
    <n v="1167.1119941515008"/>
    <n v="1400.5343929818009"/>
    <n v="4901.8703754363032"/>
  </r>
  <r>
    <n v="2015"/>
    <n v="4"/>
    <s v="2015-04"/>
    <x v="15"/>
    <s v="Кві"/>
    <x v="3"/>
    <x v="8"/>
    <s v="Гудошин"/>
    <s v="Остап"/>
    <x v="4"/>
    <n v="4271"/>
    <n v="43210.310000000005"/>
    <n v="67495.789999999994"/>
    <n v="66800"/>
    <n v="10020.74"/>
    <n v="575.26865006172397"/>
    <n v="287.63432503086199"/>
    <n v="345.16119003703437"/>
    <n v="1208.0641651296203"/>
  </r>
  <r>
    <n v="2015"/>
    <n v="4"/>
    <s v="2015-04"/>
    <x v="15"/>
    <s v="Кві"/>
    <x v="3"/>
    <x v="8"/>
    <s v="Гудошин"/>
    <s v="Остап"/>
    <x v="1"/>
    <n v="3228"/>
    <n v="33343.209999999992"/>
    <n v="54729.919999999998"/>
    <n v="54800"/>
    <n v="6374.74"/>
    <n v="466.46475574826451"/>
    <n v="233.23237787413225"/>
    <n v="279.87885344895869"/>
    <n v="979.57598707135548"/>
  </r>
  <r>
    <n v="2015"/>
    <n v="3"/>
    <s v="2015-03"/>
    <x v="14"/>
    <s v="Бер"/>
    <x v="2"/>
    <x v="7"/>
    <s v="Лєсков"/>
    <s v="Станіслав"/>
    <x v="0"/>
    <n v="19"/>
    <n v="167.91000000000003"/>
    <n v="296.24"/>
    <n v="200"/>
    <n v="199.07"/>
    <n v="2.428712162735319"/>
    <n v="0"/>
    <n v="0.80957072091177296"/>
    <n v="3.2382828836470918"/>
  </r>
  <r>
    <n v="2015"/>
    <n v="5"/>
    <s v="2015-05"/>
    <x v="16"/>
    <s v="Тра"/>
    <x v="3"/>
    <x v="8"/>
    <s v="Гудошин"/>
    <s v="Остап"/>
    <x v="0"/>
    <n v="1414"/>
    <n v="14642.019999999999"/>
    <n v="19620.479999999996"/>
    <n v="20100"/>
    <n v="10968.97"/>
    <n v="79.314258297299546"/>
    <n v="23.794277489189863"/>
    <n v="47.588554978379726"/>
    <n v="150.69709076486913"/>
  </r>
  <r>
    <n v="2015"/>
    <n v="4"/>
    <s v="2015-04"/>
    <x v="15"/>
    <s v="Кві"/>
    <x v="3"/>
    <x v="8"/>
    <s v="Гудошин"/>
    <s v="Остап"/>
    <x v="5"/>
    <n v="3353"/>
    <n v="32509.999999999993"/>
    <n v="51108.28"/>
    <n v="52100"/>
    <n v="33211.440000000002"/>
    <n v="435.59740900249648"/>
    <n v="217.79870450124824"/>
    <n v="261.35844540149787"/>
    <n v="914.75455890524256"/>
  </r>
  <r>
    <n v="2015"/>
    <n v="6"/>
    <s v="2015-06"/>
    <x v="17"/>
    <s v="Чер"/>
    <x v="3"/>
    <x v="8"/>
    <s v="Гудошин"/>
    <s v="Остап"/>
    <x v="0"/>
    <n v="782"/>
    <n v="8128.8100000000013"/>
    <n v="12721.07"/>
    <n v="12900"/>
    <n v="6681.38"/>
    <n v="121.52583332100986"/>
    <n v="0"/>
    <n v="72.915499992605916"/>
    <n v="194.44133331361576"/>
  </r>
  <r>
    <n v="2015"/>
    <n v="7"/>
    <s v="2015-07"/>
    <x v="18"/>
    <s v="Лип"/>
    <x v="3"/>
    <x v="8"/>
    <s v="Гудошин"/>
    <s v="Остап"/>
    <x v="0"/>
    <n v="1588"/>
    <n v="15708.78"/>
    <n v="22153.050000000014"/>
    <n v="20600"/>
    <n v="10839.19"/>
    <n v="84.343347184704783"/>
    <n v="0"/>
    <n v="50.606008310822872"/>
    <n v="134.94935549552764"/>
  </r>
  <r>
    <n v="2015"/>
    <n v="8"/>
    <s v="2015-08"/>
    <x v="19"/>
    <s v="Сер"/>
    <x v="3"/>
    <x v="8"/>
    <s v="Гудошин"/>
    <s v="Остап"/>
    <x v="0"/>
    <n v="701"/>
    <n v="7104.8"/>
    <n v="10969"/>
    <n v="10900"/>
    <n v="5578.05"/>
    <n v="123.84187087824611"/>
    <n v="37.152561263473835"/>
    <n v="74.30512252694767"/>
    <n v="235.29955466866761"/>
  </r>
  <r>
    <n v="2015"/>
    <n v="3"/>
    <s v="2015-03"/>
    <x v="14"/>
    <s v="Бер"/>
    <x v="2"/>
    <x v="7"/>
    <s v="Лєсков"/>
    <s v="Станіслав"/>
    <x v="2"/>
    <n v="2039"/>
    <n v="20948.23"/>
    <n v="26045.546860000002"/>
    <n v="27700"/>
    <n v="321.77"/>
    <n v="213.53340684571529"/>
    <n v="0"/>
    <n v="71.177802281905102"/>
    <n v="284.71120912762041"/>
  </r>
  <r>
    <n v="2015"/>
    <n v="9"/>
    <s v="2015-09"/>
    <x v="20"/>
    <s v="Вер"/>
    <x v="3"/>
    <x v="8"/>
    <s v="Гудошин"/>
    <s v="Остап"/>
    <x v="0"/>
    <n v="3664"/>
    <n v="37204.21"/>
    <n v="53954.010000000009"/>
    <n v="52700"/>
    <n v="23981.78"/>
    <n v="476.83324736791417"/>
    <n v="0"/>
    <n v="286.09994842074849"/>
    <n v="762.93319578866272"/>
  </r>
  <r>
    <n v="2015"/>
    <n v="5"/>
    <s v="2015-05"/>
    <x v="16"/>
    <s v="Тра"/>
    <x v="3"/>
    <x v="8"/>
    <s v="Гудошин"/>
    <s v="Остап"/>
    <x v="2"/>
    <n v="38717"/>
    <n v="387101.57000000007"/>
    <n v="460191.59528999979"/>
    <n v="443700"/>
    <n v="82882.070000000007"/>
    <n v="1860.2885890190958"/>
    <n v="558.0865767057287"/>
    <n v="1116.1731534114574"/>
    <n v="3534.5483191362819"/>
  </r>
  <r>
    <n v="2015"/>
    <n v="10"/>
    <s v="2015-10"/>
    <x v="21"/>
    <s v="Жов"/>
    <x v="3"/>
    <x v="8"/>
    <s v="Гудошин"/>
    <s v="Остап"/>
    <x v="0"/>
    <n v="15465"/>
    <n v="159955.19000000006"/>
    <n v="244886.27000000002"/>
    <n v="233600"/>
    <n v="113441.59"/>
    <n v="920.14318301661172"/>
    <n v="460.07159150830586"/>
    <n v="552.08590980996701"/>
    <n v="1932.3006843348846"/>
  </r>
  <r>
    <n v="2015"/>
    <n v="11"/>
    <s v="2015-11"/>
    <x v="22"/>
    <s v="Лис"/>
    <x v="3"/>
    <x v="8"/>
    <s v="Гудошин"/>
    <s v="Остап"/>
    <x v="0"/>
    <n v="810"/>
    <n v="8111.869999999999"/>
    <n v="11960.969999999998"/>
    <n v="12000"/>
    <n v="5589.92"/>
    <n v="164.86136522447217"/>
    <n v="49.458409567341654"/>
    <n v="98.916819134683308"/>
    <n v="313.23659392649711"/>
  </r>
  <r>
    <n v="2015"/>
    <n v="5"/>
    <s v="2015-05"/>
    <x v="16"/>
    <s v="Тра"/>
    <x v="3"/>
    <x v="8"/>
    <s v="Гудошин"/>
    <s v="Остап"/>
    <x v="3"/>
    <n v="28369"/>
    <n v="301021.31"/>
    <n v="426874.4966600014"/>
    <n v="423200"/>
    <n v="265222.3"/>
    <n v="1725.6068194366851"/>
    <n v="517.68204583100555"/>
    <n v="1035.3640916620111"/>
    <n v="3278.6529569297018"/>
  </r>
  <r>
    <n v="2015"/>
    <n v="12"/>
    <s v="2015-12"/>
    <x v="23"/>
    <s v="Гру"/>
    <x v="3"/>
    <x v="8"/>
    <s v="Гудошин"/>
    <s v="Остап"/>
    <x v="0"/>
    <n v="1210"/>
    <n v="12880.220000000001"/>
    <n v="20159.079999999998"/>
    <n v="20900"/>
    <n v="11169.2"/>
    <n v="142.09671853560545"/>
    <n v="0"/>
    <n v="85.258031121363274"/>
    <n v="227.35474965696872"/>
  </r>
  <r>
    <n v="2016"/>
    <n v="1"/>
    <s v="2016-01"/>
    <x v="24"/>
    <s v="Січ"/>
    <x v="3"/>
    <x v="8"/>
    <s v="Гудошин"/>
    <s v="Остап"/>
    <x v="0"/>
    <n v="728"/>
    <n v="6974.1"/>
    <n v="11195.53"/>
    <n v="11000"/>
    <n v="3060.41"/>
    <n v="130.36113738224748"/>
    <n v="0"/>
    <n v="98.385764062073562"/>
    <n v="228.74690144432105"/>
  </r>
  <r>
    <n v="2015"/>
    <n v="5"/>
    <s v="2015-05"/>
    <x v="16"/>
    <s v="Тра"/>
    <x v="3"/>
    <x v="8"/>
    <s v="Гудошин"/>
    <s v="Остап"/>
    <x v="4"/>
    <n v="10468"/>
    <n v="103317.25000000001"/>
    <n v="130749.89000000029"/>
    <n v="134500"/>
    <n v="19112.2"/>
    <n v="528.54622046981149"/>
    <n v="158.56386614094347"/>
    <n v="317.12773228188695"/>
    <n v="1004.2378188926418"/>
  </r>
  <r>
    <n v="2016"/>
    <n v="2"/>
    <s v="2016-02"/>
    <x v="25"/>
    <s v="Лют"/>
    <x v="3"/>
    <x v="8"/>
    <s v="Гудошин"/>
    <s v="Остап"/>
    <x v="0"/>
    <n v="1010"/>
    <n v="10273.000000000004"/>
    <n v="15201.080000000002"/>
    <n v="14900"/>
    <n v="4463.67"/>
    <n v="204.10797994211441"/>
    <n v="102.05398997105721"/>
    <n v="77.021879223439399"/>
    <n v="383.183849136611"/>
  </r>
  <r>
    <n v="2016"/>
    <n v="3"/>
    <s v="2016-03"/>
    <x v="26"/>
    <s v="Бер"/>
    <x v="3"/>
    <x v="8"/>
    <s v="Гудошин"/>
    <s v="Остап"/>
    <x v="0"/>
    <n v="118"/>
    <n v="1151.3499999999999"/>
    <n v="1854.68"/>
    <n v="2000"/>
    <n v="817.91"/>
    <n v="12.391106660860686"/>
    <n v="3.7173319982582056"/>
    <n v="4.6758893059851641"/>
    <n v="20.784327965104055"/>
  </r>
  <r>
    <n v="2015"/>
    <n v="5"/>
    <s v="2015-05"/>
    <x v="16"/>
    <s v="Тра"/>
    <x v="3"/>
    <x v="8"/>
    <s v="Гудошин"/>
    <s v="Остап"/>
    <x v="1"/>
    <n v="8902"/>
    <n v="90234.780000000028"/>
    <n v="117792.02000000012"/>
    <n v="119300"/>
    <n v="29079.62"/>
    <n v="476.16504283486876"/>
    <n v="142.84951285046063"/>
    <n v="285.69902570092125"/>
    <n v="904.71358138625055"/>
  </r>
  <r>
    <n v="2016"/>
    <n v="4"/>
    <s v="2016-04"/>
    <x v="27"/>
    <s v="Кві"/>
    <x v="3"/>
    <x v="8"/>
    <s v="Гудошин"/>
    <s v="Остап"/>
    <x v="0"/>
    <n v="35"/>
    <n v="28.190000000000119"/>
    <n v="307.63999999999993"/>
    <n v="300"/>
    <n v="96.91"/>
    <n v="3.0894265001529178"/>
    <n v="2.3170698751146883"/>
    <n v="2.3316426416248435"/>
    <n v="7.7381390168924495"/>
  </r>
  <r>
    <n v="2016"/>
    <n v="5"/>
    <s v="2016-05"/>
    <x v="28"/>
    <s v="Тра"/>
    <x v="3"/>
    <x v="8"/>
    <s v="Гудошин"/>
    <s v="Остап"/>
    <x v="0"/>
    <n v="118"/>
    <n v="1154.1600000000001"/>
    <n v="1868.17"/>
    <n v="1900"/>
    <n v="706.17"/>
    <n v="18.227043481836585"/>
    <n v="0"/>
    <n v="6.8781296157873903"/>
    <n v="25.105173097623975"/>
  </r>
  <r>
    <n v="2015"/>
    <n v="5"/>
    <s v="2015-05"/>
    <x v="16"/>
    <s v="Тра"/>
    <x v="3"/>
    <x v="8"/>
    <s v="Гудошин"/>
    <s v="Остап"/>
    <x v="5"/>
    <n v="6151"/>
    <n v="61217.130000000012"/>
    <n v="81653.78998999999"/>
    <n v="79300"/>
    <n v="55127.83"/>
    <n v="330.07906994223958"/>
    <n v="99.023720982671875"/>
    <n v="198.04744196534375"/>
    <n v="627.15023289025521"/>
  </r>
  <r>
    <n v="2016"/>
    <n v="6"/>
    <s v="2016-06"/>
    <x v="29"/>
    <s v="Чер"/>
    <x v="3"/>
    <x v="8"/>
    <s v="Гудошин"/>
    <s v="Остап"/>
    <x v="0"/>
    <n v="44"/>
    <n v="456.72"/>
    <n v="752.06"/>
    <n v="700"/>
    <n v="236.9"/>
    <n v="4.2055770442614078"/>
    <n v="0"/>
    <n v="3.1740204107633265"/>
    <n v="7.3795974550247347"/>
  </r>
  <r>
    <n v="2016"/>
    <n v="7"/>
    <s v="2016-07"/>
    <x v="30"/>
    <s v="Лип"/>
    <x v="3"/>
    <x v="8"/>
    <s v="Гудошин"/>
    <s v="Остап"/>
    <x v="0"/>
    <n v="162"/>
    <n v="1642.1100000000004"/>
    <n v="2703.4700000000003"/>
    <n v="2400"/>
    <n v="681.27"/>
    <n v="21.215638085146782"/>
    <n v="0"/>
    <n v="14.631474541480541"/>
    <n v="35.847112626627322"/>
  </r>
  <r>
    <n v="2016"/>
    <n v="8"/>
    <s v="2016-08"/>
    <x v="31"/>
    <s v="Сер"/>
    <x v="3"/>
    <x v="8"/>
    <s v="Гудошин"/>
    <s v="Остап"/>
    <x v="0"/>
    <n v="51"/>
    <n v="535.89"/>
    <n v="882.04999999999984"/>
    <n v="900"/>
    <n v="138.91999999999999"/>
    <n v="7.5324337607653256"/>
    <n v="0"/>
    <n v="5.1947819039760867"/>
    <n v="12.727215664741411"/>
  </r>
  <r>
    <n v="2016"/>
    <n v="9"/>
    <s v="2016-09"/>
    <x v="32"/>
    <s v="Вер"/>
    <x v="3"/>
    <x v="8"/>
    <s v="Гудошин"/>
    <s v="Остап"/>
    <x v="0"/>
    <n v="65"/>
    <n v="743.26"/>
    <n v="1240.27"/>
    <n v="1200"/>
    <n v="210.97"/>
    <n v="8.1252958559852022"/>
    <n v="0"/>
    <n v="8.4054784717088289"/>
    <n v="16.530774327694033"/>
  </r>
  <r>
    <n v="2015"/>
    <n v="6"/>
    <s v="2015-06"/>
    <x v="17"/>
    <s v="Чер"/>
    <x v="3"/>
    <x v="8"/>
    <s v="Гудошин"/>
    <s v="Остап"/>
    <x v="2"/>
    <n v="6806"/>
    <n v="65917.219999999987"/>
    <n v="95107.87999999999"/>
    <n v="96100"/>
    <n v="5932.58"/>
    <n v="908.57643047279873"/>
    <n v="0"/>
    <n v="545.14585828367933"/>
    <n v="1453.7222887564781"/>
  </r>
  <r>
    <n v="2016"/>
    <n v="10"/>
    <s v="2016-10"/>
    <x v="33"/>
    <s v="Жов"/>
    <x v="3"/>
    <x v="8"/>
    <s v="Гудошин"/>
    <s v="Остап"/>
    <x v="0"/>
    <n v="23"/>
    <n v="170.52999999999997"/>
    <n v="684.73"/>
    <n v="700"/>
    <n v="150.97999999999999"/>
    <n v="5.5651877194476302"/>
    <n v="2.7825938597238151"/>
    <n v="3.8380604961707796"/>
    <n v="12.185842075342226"/>
  </r>
  <r>
    <n v="2015"/>
    <n v="6"/>
    <s v="2015-06"/>
    <x v="17"/>
    <s v="Чер"/>
    <x v="3"/>
    <x v="8"/>
    <s v="Гудошин"/>
    <s v="Остап"/>
    <x v="3"/>
    <n v="12618"/>
    <n v="136394.84999999998"/>
    <n v="211325.76999999981"/>
    <n v="212600"/>
    <n v="130116.72"/>
    <n v="2018.8191953549538"/>
    <n v="0"/>
    <n v="1211.2915172129722"/>
    <n v="3230.1107125679259"/>
  </r>
  <r>
    <n v="2016"/>
    <n v="11"/>
    <s v="2016-11"/>
    <x v="34"/>
    <s v="Лис"/>
    <x v="3"/>
    <x v="8"/>
    <s v="Гудошин"/>
    <s v="Остап"/>
    <x v="0"/>
    <n v="60"/>
    <n v="728.68999999999994"/>
    <n v="1252.0099999999998"/>
    <n v="1200"/>
    <n v="276.07"/>
    <n v="10.272268535347552"/>
    <n v="0"/>
    <n v="7.0843231278258969"/>
    <n v="17.356591663173447"/>
  </r>
  <r>
    <n v="2015"/>
    <n v="6"/>
    <s v="2015-06"/>
    <x v="17"/>
    <s v="Чер"/>
    <x v="3"/>
    <x v="8"/>
    <s v="Гудошин"/>
    <s v="Остап"/>
    <x v="4"/>
    <n v="6599"/>
    <n v="66859.58"/>
    <n v="102372.41"/>
    <n v="102300"/>
    <n v="7726.48"/>
    <n v="977.9753145238634"/>
    <n v="0"/>
    <n v="586.785188714318"/>
    <n v="1564.7605032381814"/>
  </r>
  <r>
    <n v="2015"/>
    <n v="6"/>
    <s v="2015-06"/>
    <x v="17"/>
    <s v="Чер"/>
    <x v="3"/>
    <x v="8"/>
    <s v="Гудошин"/>
    <s v="Остап"/>
    <x v="1"/>
    <n v="2948"/>
    <n v="29908.25"/>
    <n v="49327.540000000008"/>
    <n v="48700"/>
    <n v="6512.15"/>
    <n v="471.23161842324959"/>
    <n v="0"/>
    <n v="282.7389710539498"/>
    <n v="753.97058947719938"/>
  </r>
  <r>
    <n v="2015"/>
    <n v="6"/>
    <s v="2015-06"/>
    <x v="17"/>
    <s v="Чер"/>
    <x v="3"/>
    <x v="8"/>
    <s v="Гудошин"/>
    <s v="Остап"/>
    <x v="5"/>
    <n v="3533"/>
    <n v="33985.05999999999"/>
    <n v="52534.869999999981"/>
    <n v="51100"/>
    <n v="35426.959999999999"/>
    <n v="501.87160790412435"/>
    <n v="0"/>
    <n v="301.12296474247461"/>
    <n v="802.99457264659895"/>
  </r>
  <r>
    <n v="2015"/>
    <n v="7"/>
    <s v="2015-07"/>
    <x v="18"/>
    <s v="Лип"/>
    <x v="3"/>
    <x v="8"/>
    <s v="Гудошин"/>
    <s v="Остап"/>
    <x v="2"/>
    <n v="49075"/>
    <n v="504170.9800000001"/>
    <n v="602029.49950000003"/>
    <n v="637100"/>
    <n v="80667.47"/>
    <n v="2292.107998301025"/>
    <n v="0"/>
    <n v="1375.2647989806151"/>
    <n v="3667.37279728164"/>
  </r>
  <r>
    <n v="2015"/>
    <n v="7"/>
    <s v="2015-07"/>
    <x v="18"/>
    <s v="Лип"/>
    <x v="3"/>
    <x v="8"/>
    <s v="Гудошин"/>
    <s v="Остап"/>
    <x v="3"/>
    <n v="22973"/>
    <n v="244005.53999999998"/>
    <n v="340338.29167999991"/>
    <n v="331600"/>
    <n v="185146.33"/>
    <n v="1295.7705912014617"/>
    <n v="0"/>
    <n v="777.46235472087699"/>
    <n v="2073.2329459223388"/>
  </r>
  <r>
    <n v="2015"/>
    <n v="7"/>
    <s v="2015-07"/>
    <x v="18"/>
    <s v="Лип"/>
    <x v="3"/>
    <x v="8"/>
    <s v="Гудошин"/>
    <s v="Остап"/>
    <x v="4"/>
    <n v="14218"/>
    <n v="142458.43"/>
    <n v="175895.11000000054"/>
    <n v="190300"/>
    <n v="16450.88"/>
    <n v="669.68576926526487"/>
    <n v="0"/>
    <n v="401.81146155915889"/>
    <n v="1071.4972308244237"/>
  </r>
  <r>
    <n v="2015"/>
    <n v="7"/>
    <s v="2015-07"/>
    <x v="18"/>
    <s v="Лип"/>
    <x v="3"/>
    <x v="8"/>
    <s v="Гудошин"/>
    <s v="Остап"/>
    <x v="1"/>
    <n v="6799"/>
    <n v="67569.679999999993"/>
    <n v="94567.226670000106"/>
    <n v="94000"/>
    <n v="12157.78"/>
    <n v="360.04597251044379"/>
    <n v="0"/>
    <n v="216.02758350626627"/>
    <n v="576.07355601671009"/>
  </r>
  <r>
    <n v="2015"/>
    <n v="7"/>
    <s v="2015-07"/>
    <x v="18"/>
    <s v="Лип"/>
    <x v="3"/>
    <x v="8"/>
    <s v="Гудошин"/>
    <s v="Остап"/>
    <x v="5"/>
    <n v="5566"/>
    <n v="55601.520000000004"/>
    <n v="78282.819969999997"/>
    <n v="75400"/>
    <n v="47687.17"/>
    <n v="298.04632153709969"/>
    <n v="0"/>
    <n v="178.82779292225982"/>
    <n v="476.87411445935948"/>
  </r>
  <r>
    <n v="2015"/>
    <n v="8"/>
    <s v="2015-08"/>
    <x v="19"/>
    <s v="Сер"/>
    <x v="3"/>
    <x v="8"/>
    <s v="Гудошин"/>
    <s v="Остап"/>
    <x v="2"/>
    <n v="3620"/>
    <n v="37098.74"/>
    <n v="55626.799959999997"/>
    <n v="56700"/>
    <n v="5586.09"/>
    <n v="628.03600857109552"/>
    <n v="188.41080257132865"/>
    <n v="376.82160514265729"/>
    <n v="1193.2684162850815"/>
  </r>
  <r>
    <n v="2015"/>
    <n v="8"/>
    <s v="2015-08"/>
    <x v="19"/>
    <s v="Сер"/>
    <x v="3"/>
    <x v="8"/>
    <s v="Гудошин"/>
    <s v="Остап"/>
    <x v="3"/>
    <n v="9024"/>
    <n v="102969.41000000003"/>
    <n v="162062.19164999976"/>
    <n v="149600"/>
    <n v="86495.84"/>
    <n v="1829.7096373930938"/>
    <n v="548.91289121792818"/>
    <n v="1097.8257824358564"/>
    <n v="3476.4483110468782"/>
  </r>
  <r>
    <n v="2015"/>
    <n v="8"/>
    <s v="2015-08"/>
    <x v="19"/>
    <s v="Сер"/>
    <x v="3"/>
    <x v="8"/>
    <s v="Гудошин"/>
    <s v="Остап"/>
    <x v="4"/>
    <n v="4239"/>
    <n v="44348.749999999993"/>
    <n v="69596.479999999894"/>
    <n v="71800"/>
    <n v="7061.11"/>
    <n v="785.7560661628612"/>
    <n v="235.72681984885836"/>
    <n v="471.45363969771671"/>
    <n v="1492.9365257094362"/>
  </r>
  <r>
    <n v="2015"/>
    <n v="8"/>
    <s v="2015-08"/>
    <x v="19"/>
    <s v="Сер"/>
    <x v="3"/>
    <x v="8"/>
    <s v="Гудошин"/>
    <s v="Остап"/>
    <x v="1"/>
    <n v="2975"/>
    <n v="30938.650000000009"/>
    <n v="50913.37000000001"/>
    <n v="51600"/>
    <n v="5495.19"/>
    <n v="574.82058469471883"/>
    <n v="172.44617540841566"/>
    <n v="344.89235081683131"/>
    <n v="1092.1591109199658"/>
  </r>
  <r>
    <n v="2015"/>
    <n v="8"/>
    <s v="2015-08"/>
    <x v="19"/>
    <s v="Сер"/>
    <x v="3"/>
    <x v="8"/>
    <s v="Гудошин"/>
    <s v="Остап"/>
    <x v="5"/>
    <n v="6233"/>
    <n v="61146.05999999999"/>
    <n v="93695.3"/>
    <n v="94600"/>
    <n v="54392.81"/>
    <n v="1057.8358322999848"/>
    <n v="317.35074968999544"/>
    <n v="634.70149937999088"/>
    <n v="2009.8880813699711"/>
  </r>
  <r>
    <n v="2015"/>
    <n v="9"/>
    <s v="2015-09"/>
    <x v="20"/>
    <s v="Вер"/>
    <x v="3"/>
    <x v="8"/>
    <s v="Гудошин"/>
    <s v="Остап"/>
    <x v="2"/>
    <n v="9789"/>
    <n v="90048.849999999991"/>
    <n v="120054.45832999998"/>
    <n v="121900"/>
    <n v="14683.71"/>
    <n v="1061.0139492224916"/>
    <n v="0"/>
    <n v="636.60836953349508"/>
    <n v="1697.6223187559867"/>
  </r>
  <r>
    <n v="2015"/>
    <n v="9"/>
    <s v="2015-09"/>
    <x v="20"/>
    <s v="Вер"/>
    <x v="3"/>
    <x v="8"/>
    <s v="Гудошин"/>
    <s v="Остап"/>
    <x v="3"/>
    <n v="12960"/>
    <n v="137735.88000000003"/>
    <n v="209218.19"/>
    <n v="209400"/>
    <n v="106023.06"/>
    <n v="1849.0226944417523"/>
    <n v="0"/>
    <n v="1109.4136166650514"/>
    <n v="2958.4363111068037"/>
  </r>
  <r>
    <n v="2015"/>
    <n v="9"/>
    <s v="2015-09"/>
    <x v="20"/>
    <s v="Вер"/>
    <x v="3"/>
    <x v="8"/>
    <s v="Гудошин"/>
    <s v="Остап"/>
    <x v="4"/>
    <n v="3807"/>
    <n v="37921.880000000012"/>
    <n v="55629.11"/>
    <n v="55800"/>
    <n v="6295.06"/>
    <n v="491.63739950908013"/>
    <n v="0"/>
    <n v="294.98243970544809"/>
    <n v="786.61983921452816"/>
  </r>
  <r>
    <n v="2015"/>
    <n v="9"/>
    <s v="2015-09"/>
    <x v="20"/>
    <s v="Вер"/>
    <x v="3"/>
    <x v="8"/>
    <s v="Гудошин"/>
    <s v="Остап"/>
    <x v="1"/>
    <n v="4538"/>
    <n v="46323.759999999987"/>
    <n v="71933.19"/>
    <n v="68400"/>
    <n v="10106.83"/>
    <n v="635.72914378807366"/>
    <n v="0"/>
    <n v="381.43748627284418"/>
    <n v="1017.1666300609179"/>
  </r>
  <r>
    <n v="2015"/>
    <n v="9"/>
    <s v="2015-09"/>
    <x v="20"/>
    <s v="Вер"/>
    <x v="3"/>
    <x v="8"/>
    <s v="Гудошин"/>
    <s v="Остап"/>
    <x v="5"/>
    <n v="3572"/>
    <n v="36127.130000000005"/>
    <n v="54964.48165999999"/>
    <n v="57800"/>
    <n v="28773.65"/>
    <n v="485.76356567068791"/>
    <n v="0"/>
    <n v="291.45813940241271"/>
    <n v="777.22170507310057"/>
  </r>
  <r>
    <n v="2015"/>
    <n v="10"/>
    <s v="2015-10"/>
    <x v="21"/>
    <s v="Жов"/>
    <x v="3"/>
    <x v="8"/>
    <s v="Гудошин"/>
    <s v="Остап"/>
    <x v="2"/>
    <n v="15950"/>
    <n v="165258.49000000005"/>
    <n v="221142.21000000002"/>
    <n v="200500"/>
    <n v="33805.910000000003"/>
    <n v="830.92652360104955"/>
    <n v="415.46326180052478"/>
    <n v="498.55591416062981"/>
    <n v="1744.945699562204"/>
  </r>
  <r>
    <n v="2015"/>
    <n v="11"/>
    <s v="2015-11"/>
    <x v="22"/>
    <s v="Лис"/>
    <x v="3"/>
    <x v="8"/>
    <s v="Гудошин"/>
    <s v="Остап"/>
    <x v="2"/>
    <n v="3131"/>
    <n v="27924.379999999997"/>
    <n v="35879.860000000008"/>
    <n v="35900"/>
    <n v="6283.35"/>
    <n v="494.54205667792269"/>
    <n v="148.36261700337681"/>
    <n v="296.72523400675362"/>
    <n v="939.62990768805321"/>
  </r>
  <r>
    <n v="2015"/>
    <n v="12"/>
    <s v="2015-12"/>
    <x v="23"/>
    <s v="Гру"/>
    <x v="3"/>
    <x v="8"/>
    <s v="Гудошин"/>
    <s v="Остап"/>
    <x v="2"/>
    <n v="13430"/>
    <n v="138373.83000000002"/>
    <n v="189029.77999999997"/>
    <n v="203100"/>
    <n v="20850.36"/>
    <n v="1332.4274442835399"/>
    <n v="0"/>
    <n v="799.45646657012389"/>
    <n v="2131.883910853664"/>
  </r>
  <r>
    <n v="2016"/>
    <n v="1"/>
    <s v="2016-01"/>
    <x v="24"/>
    <s v="Січ"/>
    <x v="3"/>
    <x v="8"/>
    <s v="Гудошин"/>
    <s v="Остап"/>
    <x v="2"/>
    <n v="4690"/>
    <n v="45790.69"/>
    <n v="64239.1899999999"/>
    <n v="65500"/>
    <n v="5035.8900000000003"/>
    <n v="748.00334355892801"/>
    <n v="0"/>
    <n v="564.53082532749283"/>
    <n v="1312.534168886421"/>
  </r>
  <r>
    <n v="2016"/>
    <n v="2"/>
    <s v="2016-02"/>
    <x v="25"/>
    <s v="Лют"/>
    <x v="3"/>
    <x v="8"/>
    <s v="Гудошин"/>
    <s v="Остап"/>
    <x v="2"/>
    <n v="2131"/>
    <n v="25055.41"/>
    <n v="33106.350000000006"/>
    <n v="32300"/>
    <n v="3066.48"/>
    <n v="444.52566671293221"/>
    <n v="222.2628333564661"/>
    <n v="167.74553460865368"/>
    <n v="834.53403467805197"/>
  </r>
  <r>
    <n v="2015"/>
    <n v="10"/>
    <s v="2015-10"/>
    <x v="21"/>
    <s v="Жов"/>
    <x v="3"/>
    <x v="8"/>
    <s v="Гудошин"/>
    <s v="Остап"/>
    <x v="3"/>
    <n v="21389"/>
    <n v="233739.64999999991"/>
    <n v="345192.89005999966"/>
    <n v="343600"/>
    <n v="176117.56"/>
    <n v="1297.0383542307677"/>
    <n v="648.51917711538385"/>
    <n v="778.22301253846058"/>
    <n v="2723.7805438846121"/>
  </r>
  <r>
    <n v="2016"/>
    <n v="3"/>
    <s v="2016-03"/>
    <x v="26"/>
    <s v="Бер"/>
    <x v="3"/>
    <x v="8"/>
    <s v="Гудошин"/>
    <s v="Остап"/>
    <x v="2"/>
    <n v="2830"/>
    <n v="29013.360000000001"/>
    <n v="43599.409999999996"/>
    <n v="47000"/>
    <n v="0"/>
    <n v="291.28741327916185"/>
    <n v="87.38622398374855"/>
    <n v="109.91977859591013"/>
    <n v="488.59341585882055"/>
  </r>
  <r>
    <n v="2016"/>
    <n v="4"/>
    <s v="2016-04"/>
    <x v="27"/>
    <s v="Кві"/>
    <x v="3"/>
    <x v="8"/>
    <s v="Гудошин"/>
    <s v="Остап"/>
    <x v="2"/>
    <n v="4678"/>
    <n v="48905.8"/>
    <n v="70643.64"/>
    <n v="69200"/>
    <n v="0"/>
    <n v="709.42768652731343"/>
    <n v="532.07076489548513"/>
    <n v="535.41712190740634"/>
    <n v="1776.915573330205"/>
  </r>
  <r>
    <n v="2015"/>
    <n v="10"/>
    <s v="2015-10"/>
    <x v="21"/>
    <s v="Жов"/>
    <x v="3"/>
    <x v="8"/>
    <s v="Гудошин"/>
    <s v="Остап"/>
    <x v="4"/>
    <n v="14599"/>
    <n v="151414.26999999999"/>
    <n v="203136.74999999983"/>
    <n v="216900"/>
    <n v="14312.73"/>
    <n v="763.27225586248483"/>
    <n v="381.63612793124241"/>
    <n v="457.96335351749093"/>
    <n v="1602.8717373112183"/>
  </r>
  <r>
    <n v="2016"/>
    <n v="5"/>
    <s v="2016-05"/>
    <x v="28"/>
    <s v="Тра"/>
    <x v="3"/>
    <x v="8"/>
    <s v="Гудошин"/>
    <s v="Остап"/>
    <x v="2"/>
    <n v="1878"/>
    <n v="19924.780000000002"/>
    <n v="30468.989999999998"/>
    <n v="27500"/>
    <n v="0"/>
    <n v="297.27466214404689"/>
    <n v="0"/>
    <n v="112.17911779020635"/>
    <n v="409.45377993425325"/>
  </r>
  <r>
    <n v="2016"/>
    <n v="6"/>
    <s v="2016-06"/>
    <x v="29"/>
    <s v="Чер"/>
    <x v="3"/>
    <x v="8"/>
    <s v="Гудошин"/>
    <s v="Остап"/>
    <x v="2"/>
    <n v="4163"/>
    <n v="45545.799999999996"/>
    <n v="65660.33"/>
    <n v="60500"/>
    <n v="0"/>
    <n v="367.1775876480981"/>
    <n v="0"/>
    <n v="277.11516048913063"/>
    <n v="644.29274813722873"/>
  </r>
  <r>
    <n v="2015"/>
    <n v="10"/>
    <s v="2015-10"/>
    <x v="21"/>
    <s v="Жов"/>
    <x v="3"/>
    <x v="8"/>
    <s v="Гудошин"/>
    <s v="Остап"/>
    <x v="1"/>
    <n v="4284"/>
    <n v="44377.880000000012"/>
    <n v="69482.699999999881"/>
    <n v="71000"/>
    <n v="7947.05"/>
    <n v="261.07642842772776"/>
    <n v="130.53821421386388"/>
    <n v="156.64585705663666"/>
    <n v="548.26049969822839"/>
  </r>
  <r>
    <n v="2016"/>
    <n v="7"/>
    <s v="2016-07"/>
    <x v="30"/>
    <s v="Лип"/>
    <x v="3"/>
    <x v="8"/>
    <s v="Гудошин"/>
    <s v="Остап"/>
    <x v="2"/>
    <n v="4092"/>
    <n v="40793.96"/>
    <n v="61318.65"/>
    <n v="66100"/>
    <n v="0"/>
    <n v="481.20167276492271"/>
    <n v="0"/>
    <n v="331.86322259649842"/>
    <n v="813.06489536142112"/>
  </r>
  <r>
    <n v="2016"/>
    <n v="8"/>
    <s v="2016-08"/>
    <x v="31"/>
    <s v="Сер"/>
    <x v="3"/>
    <x v="8"/>
    <s v="Гудошин"/>
    <s v="Остап"/>
    <x v="2"/>
    <n v="2192"/>
    <n v="23579.149999999998"/>
    <n v="35374.910000000003"/>
    <n v="35400"/>
    <n v="0"/>
    <n v="302.09077304918657"/>
    <n v="0"/>
    <n v="208.33846417185276"/>
    <n v="510.42923722103933"/>
  </r>
  <r>
    <n v="2015"/>
    <n v="10"/>
    <s v="2015-10"/>
    <x v="21"/>
    <s v="Жов"/>
    <x v="3"/>
    <x v="8"/>
    <s v="Гудошин"/>
    <s v="Остап"/>
    <x v="5"/>
    <n v="16113"/>
    <n v="164315.82999999999"/>
    <n v="246855.72"/>
    <n v="236100"/>
    <n v="123638.02"/>
    <n v="927.54325486135861"/>
    <n v="463.7716274306793"/>
    <n v="556.52595291681519"/>
    <n v="1947.8408352088532"/>
  </r>
  <r>
    <n v="2016"/>
    <n v="9"/>
    <s v="2016-09"/>
    <x v="32"/>
    <s v="Вер"/>
    <x v="3"/>
    <x v="8"/>
    <s v="Гудошин"/>
    <s v="Остап"/>
    <x v="2"/>
    <n v="9193"/>
    <n v="108567.09"/>
    <n v="162799.23000000001"/>
    <n v="149900"/>
    <n v="0"/>
    <n v="1066.5354389581155"/>
    <n v="0"/>
    <n v="1103.3125230601195"/>
    <n v="2169.8479620182352"/>
  </r>
  <r>
    <n v="2016"/>
    <n v="10"/>
    <s v="2016-10"/>
    <x v="33"/>
    <s v="Жов"/>
    <x v="3"/>
    <x v="8"/>
    <s v="Гудошин"/>
    <s v="Остап"/>
    <x v="2"/>
    <n v="6205"/>
    <n v="74230.55"/>
    <n v="111045.01"/>
    <n v="104200"/>
    <n v="0"/>
    <n v="902.52555891802513"/>
    <n v="451.26277945901256"/>
    <n v="622.43141994346558"/>
    <n v="1976.2197583205034"/>
  </r>
  <r>
    <n v="2016"/>
    <n v="11"/>
    <s v="2016-11"/>
    <x v="34"/>
    <s v="Лис"/>
    <x v="3"/>
    <x v="8"/>
    <s v="Гудошин"/>
    <s v="Остап"/>
    <x v="2"/>
    <n v="5963"/>
    <n v="76292.86"/>
    <n v="117666.26000000002"/>
    <n v="112500"/>
    <n v="0"/>
    <n v="965.40716150032711"/>
    <n v="0"/>
    <n v="665.79804241401871"/>
    <n v="1631.2052039143459"/>
  </r>
  <r>
    <n v="2015"/>
    <n v="11"/>
    <s v="2015-11"/>
    <x v="22"/>
    <s v="Лис"/>
    <x v="3"/>
    <x v="8"/>
    <s v="Гудошин"/>
    <s v="Остап"/>
    <x v="3"/>
    <n v="9163"/>
    <n v="98984.119999999966"/>
    <n v="151349.99648"/>
    <n v="155900"/>
    <n v="86450.78"/>
    <n v="2086.0989573932434"/>
    <n v="625.82968721797306"/>
    <n v="1251.6593744359461"/>
    <n v="3963.5880190471626"/>
  </r>
  <r>
    <n v="2015"/>
    <n v="11"/>
    <s v="2015-11"/>
    <x v="22"/>
    <s v="Лис"/>
    <x v="3"/>
    <x v="8"/>
    <s v="Гудошин"/>
    <s v="Остап"/>
    <x v="4"/>
    <n v="3784"/>
    <n v="35827.109999999986"/>
    <n v="50103.860000000008"/>
    <n v="47900"/>
    <n v="5492.83"/>
    <n v="690.59539172958591"/>
    <n v="207.1786175188758"/>
    <n v="414.35723503775159"/>
    <n v="1312.1312442862131"/>
  </r>
  <r>
    <n v="2015"/>
    <n v="11"/>
    <s v="2015-11"/>
    <x v="22"/>
    <s v="Лис"/>
    <x v="3"/>
    <x v="8"/>
    <s v="Гудошин"/>
    <s v="Остап"/>
    <x v="1"/>
    <n v="2887"/>
    <n v="30405.269999999997"/>
    <n v="48424.563419999984"/>
    <n v="45200"/>
    <n v="5370"/>
    <n v="667.44918144767814"/>
    <n v="200.23475443430345"/>
    <n v="400.46950886860691"/>
    <n v="1268.1534447505885"/>
  </r>
  <r>
    <n v="2015"/>
    <n v="11"/>
    <s v="2015-11"/>
    <x v="22"/>
    <s v="Лис"/>
    <x v="3"/>
    <x v="8"/>
    <s v="Гудошин"/>
    <s v="Остап"/>
    <x v="5"/>
    <n v="4267"/>
    <n v="42463.640000000014"/>
    <n v="65039.180000000008"/>
    <n v="65400"/>
    <n v="40116.76"/>
    <n v="896.45304752709774"/>
    <n v="268.93591425812934"/>
    <n v="537.87182851625869"/>
    <n v="1703.2607903014859"/>
  </r>
  <r>
    <n v="2015"/>
    <n v="12"/>
    <s v="2015-12"/>
    <x v="23"/>
    <s v="Гру"/>
    <x v="3"/>
    <x v="8"/>
    <s v="Гудошин"/>
    <s v="Остап"/>
    <x v="3"/>
    <n v="14887"/>
    <n v="165715.3899999999"/>
    <n v="250207.33505999978"/>
    <n v="243800"/>
    <n v="149180.48000000001"/>
    <n v="1763.6539596829182"/>
    <n v="0"/>
    <n v="1058.192375809751"/>
    <n v="2821.8463354926689"/>
  </r>
  <r>
    <n v="2015"/>
    <n v="12"/>
    <s v="2015-12"/>
    <x v="23"/>
    <s v="Гру"/>
    <x v="3"/>
    <x v="8"/>
    <s v="Гудошин"/>
    <s v="Остап"/>
    <x v="4"/>
    <n v="7615"/>
    <n v="79124.320000000007"/>
    <n v="120101.62999999999"/>
    <n v="114500"/>
    <n v="9486.94"/>
    <n v="846.56876771050224"/>
    <n v="0"/>
    <n v="507.94126062630136"/>
    <n v="1354.5100283368035"/>
  </r>
  <r>
    <n v="2015"/>
    <n v="12"/>
    <s v="2015-12"/>
    <x v="23"/>
    <s v="Гру"/>
    <x v="3"/>
    <x v="8"/>
    <s v="Гудошин"/>
    <s v="Остап"/>
    <x v="1"/>
    <n v="3439"/>
    <n v="37438.139999999992"/>
    <n v="59424.300000000025"/>
    <n v="58500"/>
    <n v="8175.07"/>
    <n v="418.8682237123611"/>
    <n v="0"/>
    <n v="251.32093422741664"/>
    <n v="670.18915793977772"/>
  </r>
  <r>
    <n v="2015"/>
    <n v="12"/>
    <s v="2015-12"/>
    <x v="23"/>
    <s v="Гру"/>
    <x v="3"/>
    <x v="8"/>
    <s v="Гудошин"/>
    <s v="Остап"/>
    <x v="5"/>
    <n v="4602"/>
    <n v="46316.369999999995"/>
    <n v="70421.4899"/>
    <n v="69600"/>
    <n v="46375.7"/>
    <n v="496.3848860750731"/>
    <n v="0"/>
    <n v="297.83093164504385"/>
    <n v="794.215817720117"/>
  </r>
  <r>
    <n v="2016"/>
    <n v="1"/>
    <s v="2016-01"/>
    <x v="24"/>
    <s v="Січ"/>
    <x v="3"/>
    <x v="8"/>
    <s v="Гудошин"/>
    <s v="Остап"/>
    <x v="3"/>
    <n v="11514"/>
    <n v="122406.48999999996"/>
    <n v="187116.01668000015"/>
    <n v="185600"/>
    <n v="61387.23"/>
    <n v="2178.7853506569504"/>
    <n v="0"/>
    <n v="1644.3663023826041"/>
    <n v="3823.1516530395547"/>
  </r>
  <r>
    <n v="2016"/>
    <n v="1"/>
    <s v="2016-01"/>
    <x v="24"/>
    <s v="Січ"/>
    <x v="3"/>
    <x v="8"/>
    <s v="Гудошин"/>
    <s v="Остап"/>
    <x v="4"/>
    <n v="4155"/>
    <n v="40932.099999999984"/>
    <n v="61143.43"/>
    <n v="64700"/>
    <n v="2216.3000000000002"/>
    <n v="711.95620736596049"/>
    <n v="0"/>
    <n v="537.32543952147955"/>
    <n v="1249.28164688744"/>
  </r>
  <r>
    <n v="2016"/>
    <n v="1"/>
    <s v="2016-01"/>
    <x v="24"/>
    <s v="Січ"/>
    <x v="3"/>
    <x v="8"/>
    <s v="Гудошин"/>
    <s v="Остап"/>
    <x v="1"/>
    <n v="3217"/>
    <n v="31911.040000000008"/>
    <n v="51137.210000000028"/>
    <n v="51300"/>
    <n v="3863.51"/>
    <n v="595.4434366354111"/>
    <n v="0"/>
    <n v="449.39127293238568"/>
    <n v="1044.8347095677968"/>
  </r>
  <r>
    <n v="2016"/>
    <n v="1"/>
    <s v="2016-01"/>
    <x v="24"/>
    <s v="Січ"/>
    <x v="3"/>
    <x v="8"/>
    <s v="Гудошин"/>
    <s v="Остап"/>
    <x v="5"/>
    <n v="5515"/>
    <n v="52799.659999999996"/>
    <n v="80337.319999999891"/>
    <n v="78900"/>
    <n v="29930.240000000002"/>
    <n v="935.4505244005029"/>
    <n v="0"/>
    <n v="706.00039577396456"/>
    <n v="1641.4509201744675"/>
  </r>
  <r>
    <n v="2016"/>
    <n v="2"/>
    <s v="2016-02"/>
    <x v="25"/>
    <s v="Лют"/>
    <x v="3"/>
    <x v="8"/>
    <s v="Гудошин"/>
    <s v="Остап"/>
    <x v="3"/>
    <n v="10098"/>
    <n v="110225.63"/>
    <n v="167481.75999999992"/>
    <n v="168400"/>
    <n v="58853.08"/>
    <n v="2248.8115127839601"/>
    <n v="1124.40575639198"/>
    <n v="848.60811803168303"/>
    <n v="4221.825387207623"/>
  </r>
  <r>
    <n v="2016"/>
    <n v="2"/>
    <s v="2016-02"/>
    <x v="25"/>
    <s v="Лют"/>
    <x v="3"/>
    <x v="8"/>
    <s v="Гудошин"/>
    <s v="Остап"/>
    <x v="4"/>
    <n v="2938"/>
    <n v="30899.87"/>
    <n v="49316.759999999987"/>
    <n v="46700"/>
    <n v="4703.68"/>
    <n v="662.1861249917813"/>
    <n v="331.09306249589065"/>
    <n v="249.88155660067216"/>
    <n v="1243.160744088344"/>
  </r>
  <r>
    <n v="2016"/>
    <n v="2"/>
    <s v="2016-02"/>
    <x v="25"/>
    <s v="Лют"/>
    <x v="3"/>
    <x v="8"/>
    <s v="Гудошин"/>
    <s v="Остап"/>
    <x v="1"/>
    <n v="2853"/>
    <n v="29473.46"/>
    <n v="47469.65"/>
    <n v="44900"/>
    <n v="3533.58"/>
    <n v="637.38460491354499"/>
    <n v="318.6923024567725"/>
    <n v="240.52249242020565"/>
    <n v="1196.5993997905232"/>
  </r>
  <r>
    <n v="2016"/>
    <n v="2"/>
    <s v="2016-02"/>
    <x v="25"/>
    <s v="Лют"/>
    <x v="3"/>
    <x v="8"/>
    <s v="Гудошин"/>
    <s v="Остап"/>
    <x v="5"/>
    <n v="5409"/>
    <n v="53858.50999999998"/>
    <n v="82145.488430000027"/>
    <n v="77600"/>
    <n v="33169.65"/>
    <n v="1102.9841106556662"/>
    <n v="551.4920553278331"/>
    <n v="416.22041911534575"/>
    <n v="2070.6965850988454"/>
  </r>
  <r>
    <n v="2015"/>
    <n v="4"/>
    <s v="2015-04"/>
    <x v="15"/>
    <s v="Кві"/>
    <x v="2"/>
    <x v="7"/>
    <s v="Лєсков"/>
    <s v="Станіслав"/>
    <x v="0"/>
    <n v="68"/>
    <n v="764.41000000000008"/>
    <n v="1281.75"/>
    <n v="1300"/>
    <n v="717.78"/>
    <n v="12.588204460558266"/>
    <n v="6.2941022302791332"/>
    <n v="4.1960681535194224"/>
    <n v="23.078374844356823"/>
  </r>
  <r>
    <n v="2016"/>
    <n v="3"/>
    <s v="2016-03"/>
    <x v="26"/>
    <s v="Бер"/>
    <x v="3"/>
    <x v="8"/>
    <s v="Гудошин"/>
    <s v="Остап"/>
    <x v="4"/>
    <n v="19204"/>
    <n v="196797.18"/>
    <n v="278024.00999999978"/>
    <n v="259200"/>
    <n v="4090.89"/>
    <n v="1857.4768489390055"/>
    <n v="557.24305468170166"/>
    <n v="700.9346599769832"/>
    <n v="3115.6545635976904"/>
  </r>
  <r>
    <n v="2015"/>
    <n v="4"/>
    <s v="2015-04"/>
    <x v="15"/>
    <s v="Кві"/>
    <x v="2"/>
    <x v="7"/>
    <s v="Лєсков"/>
    <s v="Станіслав"/>
    <x v="2"/>
    <n v="685"/>
    <n v="6484.97"/>
    <n v="9884.8337649999994"/>
    <n v="10600"/>
    <n v="47.97"/>
    <n v="97.080014427501425"/>
    <n v="48.540007213750712"/>
    <n v="32.360004809167144"/>
    <n v="177.9800264504193"/>
  </r>
  <r>
    <n v="2016"/>
    <n v="3"/>
    <s v="2016-03"/>
    <x v="26"/>
    <s v="Бер"/>
    <x v="3"/>
    <x v="8"/>
    <s v="Гудошин"/>
    <s v="Остап"/>
    <x v="1"/>
    <n v="17131"/>
    <n v="177534.15000000005"/>
    <n v="281569.96246000094"/>
    <n v="304000"/>
    <n v="118807.06"/>
    <n v="1881.1673374039783"/>
    <n v="564.35020122119352"/>
    <n v="709.87446694489745"/>
    <n v="3155.3920055700692"/>
  </r>
  <r>
    <n v="2016"/>
    <n v="3"/>
    <s v="2016-03"/>
    <x v="26"/>
    <s v="Бер"/>
    <x v="3"/>
    <x v="8"/>
    <s v="Гудошин"/>
    <s v="Остап"/>
    <x v="5"/>
    <n v="12403"/>
    <n v="127874.62"/>
    <n v="188247.02159000002"/>
    <n v="179000"/>
    <n v="84899.08"/>
    <n v="1257.677293716994"/>
    <n v="377.30318811509818"/>
    <n v="474.59520517622417"/>
    <n v="2109.5756870083164"/>
  </r>
  <r>
    <n v="2016"/>
    <n v="4"/>
    <s v="2016-04"/>
    <x v="27"/>
    <s v="Кві"/>
    <x v="3"/>
    <x v="8"/>
    <s v="Гудошин"/>
    <s v="Остап"/>
    <x v="4"/>
    <n v="7900"/>
    <n v="85004.439999999988"/>
    <n v="127798.92334000001"/>
    <n v="129300"/>
    <n v="2676.77"/>
    <n v="1283.4006646002058"/>
    <n v="962.55049845015446"/>
    <n v="968.60427516996674"/>
    <n v="3214.5554382203272"/>
  </r>
  <r>
    <n v="2016"/>
    <n v="4"/>
    <s v="2016-04"/>
    <x v="27"/>
    <s v="Кві"/>
    <x v="3"/>
    <x v="8"/>
    <s v="Гудошин"/>
    <s v="Остап"/>
    <x v="1"/>
    <n v="10228"/>
    <n v="109922.49"/>
    <n v="176517.2266599994"/>
    <n v="161900"/>
    <n v="52947.46"/>
    <n v="1772.6465926956878"/>
    <n v="1329.4849445217658"/>
    <n v="1337.8464850533492"/>
    <n v="4439.9780222708032"/>
  </r>
  <r>
    <n v="2016"/>
    <n v="4"/>
    <s v="2016-04"/>
    <x v="27"/>
    <s v="Кві"/>
    <x v="3"/>
    <x v="8"/>
    <s v="Гудошин"/>
    <s v="Остап"/>
    <x v="5"/>
    <n v="9435"/>
    <n v="98588.570000000022"/>
    <n v="152497.83644000001"/>
    <n v="139000"/>
    <n v="47573.9"/>
    <n v="1531.4356296766398"/>
    <n v="1148.5767222574798"/>
    <n v="1155.8004752276527"/>
    <n v="3835.8128271617725"/>
  </r>
  <r>
    <n v="2016"/>
    <n v="5"/>
    <s v="2016-05"/>
    <x v="28"/>
    <s v="Тра"/>
    <x v="3"/>
    <x v="8"/>
    <s v="Гудошин"/>
    <s v="Остап"/>
    <x v="4"/>
    <n v="7134"/>
    <n v="71640.64999999998"/>
    <n v="107263.91999999998"/>
    <n v="103000"/>
    <n v="3188.89"/>
    <n v="1046.5343806357239"/>
    <n v="0"/>
    <n v="394.91863420215998"/>
    <n v="1441.453014837884"/>
  </r>
  <r>
    <n v="2016"/>
    <n v="5"/>
    <s v="2016-05"/>
    <x v="28"/>
    <s v="Тра"/>
    <x v="3"/>
    <x v="8"/>
    <s v="Гудошин"/>
    <s v="Остап"/>
    <x v="1"/>
    <n v="11436"/>
    <n v="127176.93"/>
    <n v="205691.96664999987"/>
    <n v="212900"/>
    <n v="74092.350000000006"/>
    <n v="2006.8604141989372"/>
    <n v="0"/>
    <n v="757.30581667884405"/>
    <n v="2764.1662308777813"/>
  </r>
  <r>
    <n v="2016"/>
    <n v="5"/>
    <s v="2016-05"/>
    <x v="28"/>
    <s v="Тра"/>
    <x v="3"/>
    <x v="8"/>
    <s v="Гудошин"/>
    <s v="Остап"/>
    <x v="5"/>
    <n v="12569"/>
    <n v="132818.89000000001"/>
    <n v="197927.30666000009"/>
    <n v="212600"/>
    <n v="73146.899999999994"/>
    <n v="1931.1034995394559"/>
    <n v="0"/>
    <n v="728.71830171300223"/>
    <n v="2659.821801252458"/>
  </r>
  <r>
    <n v="2016"/>
    <n v="6"/>
    <s v="2016-06"/>
    <x v="29"/>
    <s v="Чер"/>
    <x v="3"/>
    <x v="8"/>
    <s v="Гудошин"/>
    <s v="Остап"/>
    <x v="4"/>
    <n v="26691"/>
    <n v="286955.68"/>
    <n v="391211.51173000003"/>
    <n v="425400"/>
    <n v="4726.07"/>
    <n v="2187.6846969423859"/>
    <n v="0"/>
    <n v="1651.0827901451967"/>
    <n v="3838.7674870875826"/>
  </r>
  <r>
    <n v="2016"/>
    <n v="6"/>
    <s v="2016-06"/>
    <x v="29"/>
    <s v="Чер"/>
    <x v="3"/>
    <x v="8"/>
    <s v="Гудошин"/>
    <s v="Остап"/>
    <x v="1"/>
    <n v="16706"/>
    <n v="187374.16999999995"/>
    <n v="281528.2309100001"/>
    <n v="304800"/>
    <n v="85332.05"/>
    <n v="1574.3274010406367"/>
    <n v="0"/>
    <n v="1188.1716234268956"/>
    <n v="2762.4990244675323"/>
  </r>
  <r>
    <n v="2016"/>
    <n v="6"/>
    <s v="2016-06"/>
    <x v="29"/>
    <s v="Чер"/>
    <x v="3"/>
    <x v="8"/>
    <s v="Гудошин"/>
    <s v="Остап"/>
    <x v="5"/>
    <n v="12589"/>
    <n v="140250.45000000001"/>
    <n v="208617.44999999992"/>
    <n v="224300"/>
    <n v="65927.81"/>
    <n v="1166.6047373246172"/>
    <n v="0"/>
    <n v="880.45640552801308"/>
    <n v="2047.0611428526304"/>
  </r>
  <r>
    <n v="2016"/>
    <n v="7"/>
    <s v="2016-07"/>
    <x v="30"/>
    <s v="Лип"/>
    <x v="3"/>
    <x v="8"/>
    <s v="Гудошин"/>
    <s v="Остап"/>
    <x v="4"/>
    <n v="14769"/>
    <n v="157208.19"/>
    <n v="233211.07"/>
    <n v="255800"/>
    <n v="2491.9899999999998"/>
    <n v="1830.1374376522883"/>
    <n v="0"/>
    <n v="1262.1637501050263"/>
    <n v="3092.3011877573144"/>
  </r>
  <r>
    <n v="2016"/>
    <n v="7"/>
    <s v="2016-07"/>
    <x v="30"/>
    <s v="Лип"/>
    <x v="3"/>
    <x v="8"/>
    <s v="Гудошин"/>
    <s v="Остап"/>
    <x v="1"/>
    <n v="13947"/>
    <n v="153369.86000000004"/>
    <n v="247713.41001999986"/>
    <n v="233900"/>
    <n v="59046.5"/>
    <n v="1943.9453945565845"/>
    <n v="0"/>
    <n v="1340.6519962459204"/>
    <n v="3284.5973908025048"/>
  </r>
  <r>
    <n v="2016"/>
    <n v="7"/>
    <s v="2016-07"/>
    <x v="30"/>
    <s v="Лип"/>
    <x v="3"/>
    <x v="8"/>
    <s v="Гудошин"/>
    <s v="Остап"/>
    <x v="5"/>
    <n v="11351"/>
    <n v="127888.94"/>
    <n v="194136.80331999995"/>
    <n v="190700"/>
    <n v="47296.46"/>
    <n v="1523.4998569410577"/>
    <n v="0"/>
    <n v="1050.689556511074"/>
    <n v="2574.1894134521317"/>
  </r>
  <r>
    <n v="2016"/>
    <n v="8"/>
    <s v="2016-08"/>
    <x v="31"/>
    <s v="Сер"/>
    <x v="3"/>
    <x v="8"/>
    <s v="Гудошин"/>
    <s v="Остап"/>
    <x v="4"/>
    <n v="10645"/>
    <n v="120205.43000000002"/>
    <n v="185800.86999999997"/>
    <n v="203900"/>
    <n v="1792.28"/>
    <n v="1586.6818728729315"/>
    <n v="0"/>
    <n v="1094.2633606020217"/>
    <n v="2680.9452334749531"/>
  </r>
  <r>
    <n v="2016"/>
    <n v="9"/>
    <s v="2016-09"/>
    <x v="32"/>
    <s v="Вер"/>
    <x v="3"/>
    <x v="8"/>
    <s v="Гудошин"/>
    <s v="Остап"/>
    <x v="4"/>
    <n v="13946"/>
    <n v="166159.37"/>
    <n v="238869.95168000003"/>
    <n v="243500"/>
    <n v="1872.63"/>
    <n v="1564.8923448159592"/>
    <n v="0"/>
    <n v="1618.8541498096129"/>
    <n v="3183.7464946255723"/>
  </r>
  <r>
    <n v="2016"/>
    <n v="8"/>
    <s v="2016-08"/>
    <x v="31"/>
    <s v="Сер"/>
    <x v="3"/>
    <x v="8"/>
    <s v="Гудошин"/>
    <s v="Остап"/>
    <x v="1"/>
    <n v="13561"/>
    <n v="155457.16000000003"/>
    <n v="251961.06500000021"/>
    <n v="271900"/>
    <n v="37608.46"/>
    <n v="2151.6694432338172"/>
    <n v="0"/>
    <n v="1483.9099608509084"/>
    <n v="3635.5794040847259"/>
  </r>
  <r>
    <n v="2016"/>
    <n v="10"/>
    <s v="2016-10"/>
    <x v="33"/>
    <s v="Жов"/>
    <x v="3"/>
    <x v="8"/>
    <s v="Гудошин"/>
    <s v="Остап"/>
    <x v="4"/>
    <n v="10224"/>
    <n v="119894.60000000002"/>
    <n v="183960.50000000012"/>
    <n v="186200"/>
    <n v="2222.5100000000002"/>
    <n v="1495.1509579884721"/>
    <n v="747.57547899423605"/>
    <n v="1031.1385917161876"/>
    <n v="3273.8650286988959"/>
  </r>
  <r>
    <n v="2016"/>
    <n v="8"/>
    <s v="2016-08"/>
    <x v="31"/>
    <s v="Сер"/>
    <x v="3"/>
    <x v="8"/>
    <s v="Гудошин"/>
    <s v="Остап"/>
    <x v="5"/>
    <n v="11282"/>
    <n v="133212.46000000005"/>
    <n v="205162.65010000009"/>
    <n v="209900"/>
    <n v="31966.799999999999"/>
    <n v="1752.0254770832996"/>
    <n v="0"/>
    <n v="1208.2934324712412"/>
    <n v="2960.3189095545408"/>
  </r>
  <r>
    <n v="2016"/>
    <n v="11"/>
    <s v="2016-11"/>
    <x v="34"/>
    <s v="Лис"/>
    <x v="3"/>
    <x v="8"/>
    <s v="Гудошин"/>
    <s v="Остап"/>
    <x v="4"/>
    <n v="9996"/>
    <n v="126703.56"/>
    <n v="193881.66000000006"/>
    <n v="208700"/>
    <n v="1612.52"/>
    <n v="1590.7256935639118"/>
    <n v="0"/>
    <n v="1097.05220245787"/>
    <n v="2687.777896021782"/>
  </r>
  <r>
    <n v="2016"/>
    <n v="9"/>
    <s v="2016-09"/>
    <x v="32"/>
    <s v="Вер"/>
    <x v="3"/>
    <x v="8"/>
    <s v="Гудошин"/>
    <s v="Остап"/>
    <x v="1"/>
    <n v="13360"/>
    <n v="162395.55999999997"/>
    <n v="260988.79000000059"/>
    <n v="281100"/>
    <n v="42159.27"/>
    <n v="1709.7979745100638"/>
    <n v="0"/>
    <n v="1768.7565253552384"/>
    <n v="3478.5544998653022"/>
  </r>
  <r>
    <n v="2016"/>
    <n v="9"/>
    <s v="2016-09"/>
    <x v="32"/>
    <s v="Вер"/>
    <x v="3"/>
    <x v="8"/>
    <s v="Гудошин"/>
    <s v="Остап"/>
    <x v="5"/>
    <n v="12177"/>
    <n v="149120.49"/>
    <n v="221431.48999999996"/>
    <n v="211400"/>
    <n v="37188.730000000003"/>
    <n v="1450.648945859876"/>
    <n v="0"/>
    <n v="1500.6713233033199"/>
    <n v="2951.3202691631959"/>
  </r>
  <r>
    <n v="2016"/>
    <n v="10"/>
    <s v="2016-10"/>
    <x v="33"/>
    <s v="Жов"/>
    <x v="3"/>
    <x v="8"/>
    <s v="Гудошин"/>
    <s v="Остап"/>
    <x v="1"/>
    <n v="10965"/>
    <n v="135827.75"/>
    <n v="220796.27167000138"/>
    <n v="216800"/>
    <n v="46546.17"/>
    <n v="1794.5360939314978"/>
    <n v="897.26804696574891"/>
    <n v="1237.611099263102"/>
    <n v="3929.4152401603487"/>
  </r>
  <r>
    <n v="2016"/>
    <n v="10"/>
    <s v="2016-10"/>
    <x v="33"/>
    <s v="Жов"/>
    <x v="3"/>
    <x v="8"/>
    <s v="Гудошин"/>
    <s v="Остап"/>
    <x v="5"/>
    <n v="10134"/>
    <n v="126147.99000000002"/>
    <n v="197134.33999000012"/>
    <n v="182300"/>
    <n v="42857.72"/>
    <n v="1602.2222014425577"/>
    <n v="801.11110072127883"/>
    <n v="1104.9808285810743"/>
    <n v="3508.3141307449105"/>
  </r>
  <r>
    <n v="2016"/>
    <n v="11"/>
    <s v="2016-11"/>
    <x v="34"/>
    <s v="Лис"/>
    <x v="3"/>
    <x v="8"/>
    <s v="Гудошин"/>
    <s v="Остап"/>
    <x v="1"/>
    <n v="10905"/>
    <n v="140979.60999999996"/>
    <n v="229183.53000000014"/>
    <n v="230900"/>
    <n v="48478.04"/>
    <n v="1880.3641856206289"/>
    <n v="0"/>
    <n v="1296.8028866349164"/>
    <n v="3177.1670722555455"/>
  </r>
  <r>
    <n v="2016"/>
    <n v="11"/>
    <s v="2016-11"/>
    <x v="34"/>
    <s v="Лис"/>
    <x v="3"/>
    <x v="8"/>
    <s v="Гудошин"/>
    <s v="Остап"/>
    <x v="5"/>
    <n v="7976"/>
    <n v="104884.52999999998"/>
    <n v="164935.16999999993"/>
    <n v="161600"/>
    <n v="36069.64"/>
    <n v="1353.2306907797852"/>
    <n v="0"/>
    <n v="933.26254536536919"/>
    <n v="2286.4932361451542"/>
  </r>
  <r>
    <n v="2015"/>
    <n v="5"/>
    <s v="2015-05"/>
    <x v="16"/>
    <s v="Тра"/>
    <x v="2"/>
    <x v="7"/>
    <s v="Лєсков"/>
    <s v="Станіслав"/>
    <x v="0"/>
    <n v="18"/>
    <n v="190.06"/>
    <n v="312.92380000000003"/>
    <n v="300"/>
    <n v="201.52"/>
    <n v="2.3747210809019093"/>
    <n v="0.71241632427057278"/>
    <n v="0.79157369363396979"/>
    <n v="3.8787110988064519"/>
  </r>
  <r>
    <n v="2015"/>
    <n v="5"/>
    <s v="2015-05"/>
    <x v="16"/>
    <s v="Тра"/>
    <x v="2"/>
    <x v="7"/>
    <s v="Лєсков"/>
    <s v="Станіслав"/>
    <x v="2"/>
    <n v="3737"/>
    <n v="36178.990000000005"/>
    <n v="45745.631149999994"/>
    <n v="44100"/>
    <n v="359.22"/>
    <n v="347.15516892952223"/>
    <n v="104.14655067885667"/>
    <n v="115.71838964317408"/>
    <n v="567.02010925155298"/>
  </r>
  <r>
    <n v="2015"/>
    <n v="6"/>
    <s v="2015-06"/>
    <x v="17"/>
    <s v="Чер"/>
    <x v="2"/>
    <x v="7"/>
    <s v="Лєсков"/>
    <s v="Станіслав"/>
    <x v="0"/>
    <n v="114"/>
    <n v="1082.3199999999997"/>
    <n v="1769.3700000000001"/>
    <n v="1700"/>
    <n v="1137.97"/>
    <n v="25.564569564094445"/>
    <n v="12.782284782047222"/>
    <n v="8.5215231880314803"/>
    <n v="46.868377534173149"/>
  </r>
  <r>
    <n v="2015"/>
    <n v="6"/>
    <s v="2015-06"/>
    <x v="17"/>
    <s v="Чер"/>
    <x v="2"/>
    <x v="7"/>
    <s v="Лєсков"/>
    <s v="Станіслав"/>
    <x v="2"/>
    <n v="406"/>
    <n v="3828.5"/>
    <n v="5990.5174399999996"/>
    <n v="5500"/>
    <n v="49.12"/>
    <n v="86.553405912726532"/>
    <n v="43.276702956363266"/>
    <n v="28.851135304242181"/>
    <n v="158.68124417333198"/>
  </r>
  <r>
    <n v="2014"/>
    <n v="5"/>
    <s v="2014-05"/>
    <x v="4"/>
    <s v="Тра"/>
    <x v="3"/>
    <x v="9"/>
    <s v="Рокитів"/>
    <s v="Семен"/>
    <x v="0"/>
    <n v="2654"/>
    <n v="28986.19"/>
    <n v="43306.189999999988"/>
    <n v="41600"/>
    <n v="34035.32"/>
    <n v="267.53546222407925"/>
    <n v="0"/>
    <n v="160.52127733444757"/>
    <n v="428.05673955852683"/>
  </r>
  <r>
    <n v="2014"/>
    <n v="6"/>
    <s v="2014-06"/>
    <x v="5"/>
    <s v="Чер"/>
    <x v="3"/>
    <x v="9"/>
    <s v="Рокитів"/>
    <s v="Семен"/>
    <x v="0"/>
    <n v="2079"/>
    <n v="22985.889999999996"/>
    <n v="33942.649999999994"/>
    <n v="32300"/>
    <n v="24802.05"/>
    <n v="302.77605771071262"/>
    <n v="227.08204328303449"/>
    <n v="181.66563462642759"/>
    <n v="711.52373562017476"/>
  </r>
  <r>
    <n v="2014"/>
    <n v="7"/>
    <s v="2014-07"/>
    <x v="6"/>
    <s v="Лип"/>
    <x v="3"/>
    <x v="9"/>
    <s v="Рокитів"/>
    <s v="Семен"/>
    <x v="0"/>
    <n v="2177"/>
    <n v="23154.010000000002"/>
    <n v="33966.369999999995"/>
    <n v="35300"/>
    <n v="25678.58"/>
    <n v="426.60479260634116"/>
    <n v="127.98143778190236"/>
    <n v="170.64191704253648"/>
    <n v="725.22814743077993"/>
  </r>
  <r>
    <n v="2014"/>
    <n v="8"/>
    <s v="2014-08"/>
    <x v="7"/>
    <s v="Сер"/>
    <x v="3"/>
    <x v="9"/>
    <s v="Рокитів"/>
    <s v="Семен"/>
    <x v="0"/>
    <n v="2363"/>
    <n v="27745.85"/>
    <n v="40728.400000000001"/>
    <n v="40500"/>
    <n v="28509.88"/>
    <n v="274.58276342643137"/>
    <n v="0"/>
    <n v="109.83310537057254"/>
    <n v="384.4158687970039"/>
  </r>
  <r>
    <n v="2014"/>
    <n v="9"/>
    <s v="2014-09"/>
    <x v="8"/>
    <s v="Вер"/>
    <x v="3"/>
    <x v="9"/>
    <s v="Рокитів"/>
    <s v="Семен"/>
    <x v="0"/>
    <n v="1619"/>
    <n v="18833.040000000005"/>
    <n v="27562.540000000012"/>
    <n v="28800"/>
    <n v="18522.03"/>
    <n v="198.76820645619267"/>
    <n v="0"/>
    <n v="119.2609238737156"/>
    <n v="318.0291303299083"/>
  </r>
  <r>
    <n v="2014"/>
    <n v="10"/>
    <s v="2014-10"/>
    <x v="9"/>
    <s v="Жов"/>
    <x v="3"/>
    <x v="9"/>
    <s v="Рокитів"/>
    <s v="Семен"/>
    <x v="0"/>
    <n v="3723"/>
    <n v="39048.899999999994"/>
    <n v="56350.82"/>
    <n v="60800"/>
    <n v="39445.57"/>
    <n v="338.26616065426668"/>
    <n v="0"/>
    <n v="135.30646426170668"/>
    <n v="473.57262491597339"/>
  </r>
  <r>
    <n v="2014"/>
    <n v="11"/>
    <s v="2014-11"/>
    <x v="10"/>
    <s v="Лис"/>
    <x v="3"/>
    <x v="9"/>
    <s v="Рокитів"/>
    <s v="Семен"/>
    <x v="0"/>
    <n v="1784"/>
    <n v="21190.85"/>
    <n v="31162.57999999998"/>
    <n v="30100"/>
    <n v="22686.36"/>
    <n v="292.71281150692181"/>
    <n v="87.81384345207654"/>
    <n v="117.08512460276872"/>
    <n v="497.61177956176704"/>
  </r>
  <r>
    <n v="2014"/>
    <n v="12"/>
    <s v="2014-12"/>
    <x v="11"/>
    <s v="Гру"/>
    <x v="3"/>
    <x v="9"/>
    <s v="Рокитів"/>
    <s v="Семен"/>
    <x v="0"/>
    <n v="1620"/>
    <n v="19992.78"/>
    <n v="29307.189999999988"/>
    <n v="26700"/>
    <n v="22984.91"/>
    <n v="375.55008113095192"/>
    <n v="0"/>
    <n v="150.22003245238076"/>
    <n v="525.77011358333266"/>
  </r>
  <r>
    <n v="2015"/>
    <n v="1"/>
    <s v="2015-01"/>
    <x v="12"/>
    <s v="Січ"/>
    <x v="3"/>
    <x v="9"/>
    <s v="Рокитів"/>
    <s v="Семен"/>
    <x v="0"/>
    <n v="1915"/>
    <n v="21437.139999999996"/>
    <n v="32640.549999999992"/>
    <n v="32400"/>
    <n v="16450.84"/>
    <n v="560.72428848106642"/>
    <n v="0"/>
    <n v="311.51349360059243"/>
    <n v="872.23778208165891"/>
  </r>
  <r>
    <n v="2015"/>
    <n v="2"/>
    <s v="2015-02"/>
    <x v="13"/>
    <s v="Лют"/>
    <x v="3"/>
    <x v="9"/>
    <s v="Рокитів"/>
    <s v="Семен"/>
    <x v="0"/>
    <n v="1666"/>
    <n v="19424.46"/>
    <n v="30464.270000000011"/>
    <n v="27500"/>
    <n v="21324.99"/>
    <n v="374.41867848895868"/>
    <n v="0"/>
    <n v="104.00518846915519"/>
    <n v="478.42386695811388"/>
  </r>
  <r>
    <n v="2015"/>
    <n v="3"/>
    <s v="2015-03"/>
    <x v="14"/>
    <s v="Бер"/>
    <x v="3"/>
    <x v="9"/>
    <s v="Рокитів"/>
    <s v="Семен"/>
    <x v="0"/>
    <n v="1758"/>
    <n v="20187.79"/>
    <n v="31477.760000000002"/>
    <n v="32800"/>
    <n v="21153.05"/>
    <n v="276.64522217416732"/>
    <n v="0"/>
    <n v="153.6917900967596"/>
    <n v="430.33701227092695"/>
  </r>
  <r>
    <n v="2015"/>
    <n v="4"/>
    <s v="2015-04"/>
    <x v="15"/>
    <s v="Кві"/>
    <x v="3"/>
    <x v="9"/>
    <s v="Рокитів"/>
    <s v="Семен"/>
    <x v="0"/>
    <n v="1792"/>
    <n v="20065.990000000005"/>
    <n v="30773.13"/>
    <n v="31100"/>
    <n v="17232.95"/>
    <n v="384.07998557379278"/>
    <n v="0"/>
    <n v="106.6888848816091"/>
    <n v="490.7688704554019"/>
  </r>
  <r>
    <n v="2015"/>
    <n v="5"/>
    <s v="2015-05"/>
    <x v="16"/>
    <s v="Тра"/>
    <x v="3"/>
    <x v="9"/>
    <s v="Рокитів"/>
    <s v="Семен"/>
    <x v="0"/>
    <n v="2118"/>
    <n v="23830.82"/>
    <n v="36281.26"/>
    <n v="35400"/>
    <n v="23365.13"/>
    <n v="253.24924369570394"/>
    <n v="75.974773108711176"/>
    <n v="140.69402427539106"/>
    <n v="469.91804107980613"/>
  </r>
  <r>
    <n v="2015"/>
    <n v="6"/>
    <s v="2015-06"/>
    <x v="17"/>
    <s v="Чер"/>
    <x v="3"/>
    <x v="9"/>
    <s v="Рокитів"/>
    <s v="Семен"/>
    <x v="0"/>
    <n v="3592"/>
    <n v="35250.340000000004"/>
    <n v="52756.650000000023"/>
    <n v="57500"/>
    <n v="32498.1"/>
    <n v="807.82805098058361"/>
    <n v="242.34841529417511"/>
    <n v="224.39668082793989"/>
    <n v="1274.5731471026986"/>
  </r>
  <r>
    <n v="2015"/>
    <n v="7"/>
    <s v="2015-07"/>
    <x v="18"/>
    <s v="Лип"/>
    <x v="3"/>
    <x v="9"/>
    <s v="Рокитів"/>
    <s v="Семен"/>
    <x v="0"/>
    <n v="2010"/>
    <n v="21470.81"/>
    <n v="30074.65"/>
    <n v="33000"/>
    <n v="16841.8"/>
    <n v="259.00222833339558"/>
    <n v="0"/>
    <n v="143.89012685188644"/>
    <n v="402.89235518528199"/>
  </r>
  <r>
    <n v="2015"/>
    <n v="8"/>
    <s v="2015-08"/>
    <x v="19"/>
    <s v="Сер"/>
    <x v="3"/>
    <x v="9"/>
    <s v="Рокитів"/>
    <s v="Семен"/>
    <x v="0"/>
    <n v="1920"/>
    <n v="21287.289999999997"/>
    <n v="32210.829999999991"/>
    <n v="33900"/>
    <n v="17136.16"/>
    <n v="434.50151494819175"/>
    <n v="0"/>
    <n v="241.38973052677321"/>
    <n v="675.89124547496499"/>
  </r>
  <r>
    <n v="2015"/>
    <n v="9"/>
    <s v="2015-09"/>
    <x v="20"/>
    <s v="Вер"/>
    <x v="3"/>
    <x v="9"/>
    <s v="Рокитів"/>
    <s v="Семен"/>
    <x v="0"/>
    <n v="1525"/>
    <n v="15928.889999999998"/>
    <n v="23971.650000000009"/>
    <n v="23700"/>
    <n v="12081.71"/>
    <n v="246.23246303186374"/>
    <n v="73.869738909559132"/>
    <n v="136.79581279547986"/>
    <n v="456.89801473690272"/>
  </r>
  <r>
    <n v="2015"/>
    <n v="10"/>
    <s v="2015-10"/>
    <x v="21"/>
    <s v="Жов"/>
    <x v="3"/>
    <x v="9"/>
    <s v="Рокитів"/>
    <s v="Семен"/>
    <x v="0"/>
    <n v="1441"/>
    <n v="15794.81"/>
    <n v="23984.349999999991"/>
    <n v="26200"/>
    <n v="12759.67"/>
    <n v="183.5158800395175"/>
    <n v="0"/>
    <n v="101.95326668862083"/>
    <n v="285.4691467281383"/>
  </r>
  <r>
    <n v="2015"/>
    <n v="11"/>
    <s v="2015-11"/>
    <x v="22"/>
    <s v="Лис"/>
    <x v="3"/>
    <x v="9"/>
    <s v="Рокитів"/>
    <s v="Семен"/>
    <x v="0"/>
    <n v="1170"/>
    <n v="12084.18"/>
    <n v="18232.180000000008"/>
    <n v="18100"/>
    <n v="10210.02"/>
    <n v="333.85984297082621"/>
    <n v="0"/>
    <n v="92.738845269673945"/>
    <n v="426.59868824050017"/>
  </r>
  <r>
    <n v="2015"/>
    <n v="12"/>
    <s v="2015-12"/>
    <x v="23"/>
    <s v="Гру"/>
    <x v="3"/>
    <x v="9"/>
    <s v="Рокитів"/>
    <s v="Семен"/>
    <x v="0"/>
    <n v="1601"/>
    <n v="17283.68"/>
    <n v="26341.26"/>
    <n v="23700"/>
    <n v="16226.22"/>
    <n v="500.43209616156412"/>
    <n v="250.21604808078206"/>
    <n v="139.00891560043448"/>
    <n v="889.65705984278065"/>
  </r>
  <r>
    <n v="2016"/>
    <n v="1"/>
    <s v="2016-01"/>
    <x v="24"/>
    <s v="Січ"/>
    <x v="3"/>
    <x v="9"/>
    <s v="Рокитів"/>
    <s v="Семен"/>
    <x v="0"/>
    <n v="760"/>
    <n v="6387.5100000000011"/>
    <n v="9867.8700000000008"/>
    <n v="9900"/>
    <n v="3315.6"/>
    <n v="824.95334258506011"/>
    <n v="0"/>
    <n v="284.46666985691724"/>
    <n v="1109.4200124419774"/>
  </r>
  <r>
    <n v="2016"/>
    <n v="2"/>
    <s v="2016-02"/>
    <x v="25"/>
    <s v="Лют"/>
    <x v="3"/>
    <x v="9"/>
    <s v="Рокитів"/>
    <s v="Семен"/>
    <x v="0"/>
    <n v="786"/>
    <n v="7965.5099999999993"/>
    <n v="12135.574360000001"/>
    <n v="11100"/>
    <n v="4417.3500000000004"/>
    <n v="392.14625413488358"/>
    <n v="0"/>
    <n v="135.22284625340814"/>
    <n v="527.36910038829171"/>
  </r>
  <r>
    <n v="2016"/>
    <n v="3"/>
    <s v="2016-03"/>
    <x v="26"/>
    <s v="Бер"/>
    <x v="3"/>
    <x v="9"/>
    <s v="Рокитів"/>
    <s v="Семен"/>
    <x v="0"/>
    <n v="1821"/>
    <n v="18598.099999999999"/>
    <n v="28487.27176"/>
    <n v="29000"/>
    <n v="11167.01"/>
    <n v="405.80699203850878"/>
    <n v="121.74209761155264"/>
    <n v="139.93344553052026"/>
    <n v="667.48253518058164"/>
  </r>
  <r>
    <n v="2016"/>
    <n v="4"/>
    <s v="2016-04"/>
    <x v="27"/>
    <s v="Кві"/>
    <x v="3"/>
    <x v="9"/>
    <s v="Рокитів"/>
    <s v="Семен"/>
    <x v="0"/>
    <n v="1307"/>
    <n v="13994.529999999999"/>
    <n v="21243.549230000001"/>
    <n v="19700"/>
    <n v="5948.19"/>
    <n v="484.87527846575659"/>
    <n v="0"/>
    <n v="167.19837188474364"/>
    <n v="652.0736503505002"/>
  </r>
  <r>
    <n v="2015"/>
    <n v="7"/>
    <s v="2015-07"/>
    <x v="18"/>
    <s v="Лип"/>
    <x v="2"/>
    <x v="7"/>
    <s v="Лєсков"/>
    <s v="Станіслав"/>
    <x v="0"/>
    <n v="32"/>
    <n v="323.73"/>
    <n v="534.48"/>
    <n v="400"/>
    <n v="299.31"/>
    <n v="3.2966116030151658"/>
    <n v="0.98898348090454979"/>
    <n v="2.1977410686767773"/>
    <n v="6.4833361525964932"/>
  </r>
  <r>
    <n v="2016"/>
    <n v="5"/>
    <s v="2016-05"/>
    <x v="28"/>
    <s v="Тра"/>
    <x v="3"/>
    <x v="9"/>
    <s v="Рокитів"/>
    <s v="Семен"/>
    <x v="0"/>
    <n v="1254"/>
    <n v="13549.409999999998"/>
    <n v="20523.20172999999"/>
    <n v="19400"/>
    <n v="6895.8"/>
    <n v="286.02995846098793"/>
    <n v="214.52246884574095"/>
    <n v="98.631020158961348"/>
    <n v="599.18344746569028"/>
  </r>
  <r>
    <n v="2016"/>
    <n v="6"/>
    <s v="2016-06"/>
    <x v="29"/>
    <s v="Чер"/>
    <x v="3"/>
    <x v="9"/>
    <s v="Рокитів"/>
    <s v="Семен"/>
    <x v="0"/>
    <n v="2277"/>
    <n v="24665.210000000003"/>
    <n v="37614.906569999999"/>
    <n v="38800"/>
    <n v="10532.17"/>
    <n v="376.74835348577727"/>
    <n v="188.37417674288864"/>
    <n v="259.8264506798464"/>
    <n v="824.94898090851234"/>
  </r>
  <r>
    <n v="2016"/>
    <n v="7"/>
    <s v="2016-07"/>
    <x v="30"/>
    <s v="Лип"/>
    <x v="3"/>
    <x v="9"/>
    <s v="Рокитів"/>
    <s v="Семен"/>
    <x v="0"/>
    <n v="1593"/>
    <n v="17694.910000000003"/>
    <n v="26880.215063999989"/>
    <n v="26300"/>
    <n v="6021.17"/>
    <n v="290.68410394206808"/>
    <n v="87.205231182620423"/>
    <n v="193.78940262804537"/>
    <n v="571.67873775273392"/>
  </r>
  <r>
    <n v="2016"/>
    <n v="8"/>
    <s v="2016-08"/>
    <x v="31"/>
    <s v="Сер"/>
    <x v="3"/>
    <x v="9"/>
    <s v="Рокитів"/>
    <s v="Семен"/>
    <x v="0"/>
    <n v="1275"/>
    <n v="14437.74"/>
    <n v="21981.1911"/>
    <n v="20000"/>
    <n v="3077.37"/>
    <n v="215.76172788049166"/>
    <n v="107.88086394024583"/>
    <n v="143.8411519203278"/>
    <n v="467.48374374106527"/>
  </r>
  <r>
    <n v="2015"/>
    <n v="7"/>
    <s v="2015-07"/>
    <x v="18"/>
    <s v="Лип"/>
    <x v="2"/>
    <x v="7"/>
    <s v="Лєсков"/>
    <s v="Станіслав"/>
    <x v="2"/>
    <n v="4434"/>
    <n v="43409.16"/>
    <n v="54184.610469999876"/>
    <n v="49000"/>
    <n v="300.25"/>
    <n v="334.20448956042998"/>
    <n v="100.261346868129"/>
    <n v="222.80299304028668"/>
    <n v="657.26882946884564"/>
  </r>
  <r>
    <n v="2016"/>
    <n v="9"/>
    <s v="2016-09"/>
    <x v="32"/>
    <s v="Вер"/>
    <x v="3"/>
    <x v="9"/>
    <s v="Рокитів"/>
    <s v="Семен"/>
    <x v="0"/>
    <n v="1407"/>
    <n v="17217.09"/>
    <n v="26197.621189999998"/>
    <n v="25300"/>
    <n v="3961.08"/>
    <n v="279.66035571616857"/>
    <n v="139.83017785808428"/>
    <n v="186.44023714411236"/>
    <n v="605.93077071836524"/>
  </r>
  <r>
    <n v="2016"/>
    <n v="10"/>
    <s v="2016-10"/>
    <x v="33"/>
    <s v="Жов"/>
    <x v="3"/>
    <x v="9"/>
    <s v="Рокитів"/>
    <s v="Семен"/>
    <x v="0"/>
    <n v="1034"/>
    <n v="12269.55"/>
    <n v="18832.147130000001"/>
    <n v="18100"/>
    <n v="3691.1"/>
    <n v="208.13951039492284"/>
    <n v="0"/>
    <n v="138.75967359661524"/>
    <n v="346.89918399153805"/>
  </r>
  <r>
    <n v="2016"/>
    <n v="11"/>
    <s v="2016-11"/>
    <x v="34"/>
    <s v="Лис"/>
    <x v="3"/>
    <x v="9"/>
    <s v="Рокитів"/>
    <s v="Семен"/>
    <x v="0"/>
    <n v="1317"/>
    <n v="17025.469999999998"/>
    <n v="26465.847769999997"/>
    <n v="25800"/>
    <n v="5187.3100000000004"/>
    <n v="277.35114927640132"/>
    <n v="83.205344782920392"/>
    <n v="184.90076618426752"/>
    <n v="545.45726024358919"/>
  </r>
  <r>
    <n v="2014"/>
    <n v="5"/>
    <s v="2014-05"/>
    <x v="4"/>
    <s v="Тра"/>
    <x v="3"/>
    <x v="9"/>
    <s v="Рокитів"/>
    <s v="Семен"/>
    <x v="2"/>
    <n v="30504"/>
    <n v="325362.3"/>
    <n v="437477.36000000004"/>
    <n v="470600"/>
    <n v="97994.93"/>
    <n v="2702.6322962183917"/>
    <n v="0"/>
    <n v="1621.5793777310353"/>
    <n v="4324.2116739494268"/>
  </r>
  <r>
    <n v="2014"/>
    <n v="6"/>
    <s v="2014-06"/>
    <x v="5"/>
    <s v="Чер"/>
    <x v="3"/>
    <x v="9"/>
    <s v="Рокитів"/>
    <s v="Семен"/>
    <x v="2"/>
    <n v="16018"/>
    <n v="168986.09999999998"/>
    <n v="227896"/>
    <n v="210300"/>
    <n v="47402.37"/>
    <n v="2032.883479870917"/>
    <n v="1524.6626099031878"/>
    <n v="1219.7300879225502"/>
    <n v="4777.2761776966554"/>
  </r>
  <r>
    <n v="2014"/>
    <n v="7"/>
    <s v="2014-07"/>
    <x v="6"/>
    <s v="Лип"/>
    <x v="3"/>
    <x v="9"/>
    <s v="Рокитів"/>
    <s v="Семен"/>
    <x v="2"/>
    <n v="4137"/>
    <n v="43311.509999999995"/>
    <n v="56832.679999999993"/>
    <n v="51900"/>
    <n v="12227.95"/>
    <n v="713.79701936540619"/>
    <n v="214.13910580962187"/>
    <n v="285.51880774616251"/>
    <n v="1213.4549329211907"/>
  </r>
  <r>
    <n v="2014"/>
    <n v="8"/>
    <s v="2014-08"/>
    <x v="7"/>
    <s v="Сер"/>
    <x v="3"/>
    <x v="9"/>
    <s v="Рокитів"/>
    <s v="Семен"/>
    <x v="2"/>
    <n v="15035"/>
    <n v="160379.88999999998"/>
    <n v="223984.88999999998"/>
    <n v="210400"/>
    <n v="44796.98"/>
    <n v="1510.0615310683761"/>
    <n v="0"/>
    <n v="604.02461242735035"/>
    <n v="2114.0861434957264"/>
  </r>
  <r>
    <n v="2014"/>
    <n v="9"/>
    <s v="2014-09"/>
    <x v="8"/>
    <s v="Вер"/>
    <x v="3"/>
    <x v="9"/>
    <s v="Рокитів"/>
    <s v="Семен"/>
    <x v="2"/>
    <n v="19615"/>
    <n v="207222.55000000002"/>
    <n v="294626.75"/>
    <n v="292400"/>
    <n v="56568.34"/>
    <n v="2124.7109544881218"/>
    <n v="0"/>
    <n v="1274.8265726928732"/>
    <n v="3399.5375271809953"/>
  </r>
  <r>
    <n v="2014"/>
    <n v="10"/>
    <s v="2014-10"/>
    <x v="9"/>
    <s v="Жов"/>
    <x v="3"/>
    <x v="9"/>
    <s v="Рокитів"/>
    <s v="Семен"/>
    <x v="2"/>
    <n v="15206"/>
    <n v="162948.30000000002"/>
    <n v="230163.75"/>
    <n v="243700"/>
    <n v="45993.01"/>
    <n v="1381.641084092272"/>
    <n v="0"/>
    <n v="552.65643363690879"/>
    <n v="1934.2975177291808"/>
  </r>
  <r>
    <n v="2014"/>
    <n v="11"/>
    <s v="2014-11"/>
    <x v="10"/>
    <s v="Лис"/>
    <x v="3"/>
    <x v="9"/>
    <s v="Рокитів"/>
    <s v="Семен"/>
    <x v="2"/>
    <n v="12837"/>
    <n v="140895.09000000003"/>
    <n v="201141.56"/>
    <n v="206800"/>
    <n v="41837.440000000002"/>
    <n v="1889.34008475833"/>
    <n v="566.80202542749896"/>
    <n v="755.73603390333199"/>
    <n v="3211.8781440891612"/>
  </r>
  <r>
    <n v="2014"/>
    <n v="12"/>
    <s v="2014-12"/>
    <x v="11"/>
    <s v="Гру"/>
    <x v="3"/>
    <x v="9"/>
    <s v="Рокитів"/>
    <s v="Семен"/>
    <x v="2"/>
    <n v="4505"/>
    <n v="49338.610000000008"/>
    <n v="65224.93"/>
    <n v="63200"/>
    <n v="14610.38"/>
    <n v="835.80949771235896"/>
    <n v="0"/>
    <n v="334.32379908494357"/>
    <n v="1170.1332967973026"/>
  </r>
  <r>
    <n v="2015"/>
    <n v="1"/>
    <s v="2015-01"/>
    <x v="12"/>
    <s v="Січ"/>
    <x v="3"/>
    <x v="9"/>
    <s v="Рокитів"/>
    <s v="Семен"/>
    <x v="2"/>
    <n v="3984"/>
    <n v="43063.87"/>
    <n v="58292.700000000004"/>
    <n v="62000"/>
    <n v="8394.15"/>
    <n v="1001.3965062212575"/>
    <n v="0"/>
    <n v="556.33139234514306"/>
    <n v="1557.7278985664007"/>
  </r>
  <r>
    <n v="2015"/>
    <n v="2"/>
    <s v="2015-02"/>
    <x v="13"/>
    <s v="Лют"/>
    <x v="3"/>
    <x v="9"/>
    <s v="Рокитів"/>
    <s v="Семен"/>
    <x v="2"/>
    <n v="6994"/>
    <n v="73837.7"/>
    <n v="103996.93999999999"/>
    <n v="95300"/>
    <n v="20799.39"/>
    <n v="1278.1660890510591"/>
    <n v="0"/>
    <n v="355.04613584751638"/>
    <n v="1633.2122248985754"/>
  </r>
  <r>
    <n v="2015"/>
    <n v="3"/>
    <s v="2015-03"/>
    <x v="14"/>
    <s v="Бер"/>
    <x v="3"/>
    <x v="9"/>
    <s v="Рокитів"/>
    <s v="Семен"/>
    <x v="2"/>
    <n v="14015"/>
    <n v="146540.89999999997"/>
    <n v="181292.65999999997"/>
    <n v="187000"/>
    <n v="34808.19"/>
    <n v="1593.3074082859061"/>
    <n v="0"/>
    <n v="885.17078238105887"/>
    <n v="2478.478190666965"/>
  </r>
  <r>
    <n v="2015"/>
    <n v="4"/>
    <s v="2015-04"/>
    <x v="15"/>
    <s v="Кві"/>
    <x v="3"/>
    <x v="9"/>
    <s v="Рокитів"/>
    <s v="Семен"/>
    <x v="2"/>
    <n v="2233"/>
    <n v="24704.35"/>
    <n v="29346.219999999998"/>
    <n v="28300"/>
    <n v="4695.3999999999996"/>
    <n v="366.27069635897777"/>
    <n v="0"/>
    <n v="101.74186009971604"/>
    <n v="468.01255645869378"/>
  </r>
  <r>
    <n v="2015"/>
    <n v="5"/>
    <s v="2015-05"/>
    <x v="16"/>
    <s v="Тра"/>
    <x v="3"/>
    <x v="9"/>
    <s v="Рокитів"/>
    <s v="Семен"/>
    <x v="2"/>
    <n v="22384"/>
    <n v="226217.63999999998"/>
    <n v="280700.85000000003"/>
    <n v="301400"/>
    <n v="51648.959999999999"/>
    <n v="1959.3387320958877"/>
    <n v="587.80161962876628"/>
    <n v="1088.5215178310486"/>
    <n v="3635.6618695557027"/>
  </r>
  <r>
    <n v="2015"/>
    <n v="6"/>
    <s v="2015-06"/>
    <x v="17"/>
    <s v="Чер"/>
    <x v="3"/>
    <x v="9"/>
    <s v="Рокитів"/>
    <s v="Семен"/>
    <x v="2"/>
    <n v="2304"/>
    <n v="25178.91"/>
    <n v="30338.609999999986"/>
    <n v="30100"/>
    <n v="5339.6"/>
    <n v="464.55527759552626"/>
    <n v="139.36658327865791"/>
    <n v="129.04313266542397"/>
    <n v="732.96499353960814"/>
  </r>
  <r>
    <n v="2015"/>
    <n v="7"/>
    <s v="2015-07"/>
    <x v="18"/>
    <s v="Лип"/>
    <x v="3"/>
    <x v="9"/>
    <s v="Рокитів"/>
    <s v="Семен"/>
    <x v="2"/>
    <n v="9600"/>
    <n v="96746.619999999981"/>
    <n v="120044.29000000017"/>
    <n v="120800"/>
    <n v="19207.09"/>
    <n v="1033.8188011730945"/>
    <n v="0"/>
    <n v="574.34377842949687"/>
    <n v="1608.1625796025914"/>
  </r>
  <r>
    <n v="2015"/>
    <n v="8"/>
    <s v="2015-08"/>
    <x v="19"/>
    <s v="Сер"/>
    <x v="3"/>
    <x v="9"/>
    <s v="Рокитів"/>
    <s v="Семен"/>
    <x v="2"/>
    <n v="10096"/>
    <n v="106930.16"/>
    <n v="144711.5"/>
    <n v="140700"/>
    <n v="21996.15"/>
    <n v="1952.0566834330339"/>
    <n v="0"/>
    <n v="1084.4759352405745"/>
    <n v="3036.5326186736083"/>
  </r>
  <r>
    <n v="2015"/>
    <n v="9"/>
    <s v="2015-09"/>
    <x v="20"/>
    <s v="Вер"/>
    <x v="3"/>
    <x v="9"/>
    <s v="Рокитів"/>
    <s v="Семен"/>
    <x v="2"/>
    <n v="8976"/>
    <n v="95035.62000000001"/>
    <n v="113498.44"/>
    <n v="110600"/>
    <n v="16343.78"/>
    <n v="1165.8354944892903"/>
    <n v="349.7506483467871"/>
    <n v="647.68638582738345"/>
    <n v="2163.2725286634609"/>
  </r>
  <r>
    <n v="2015"/>
    <n v="10"/>
    <s v="2015-10"/>
    <x v="21"/>
    <s v="Жов"/>
    <x v="3"/>
    <x v="9"/>
    <s v="Рокитів"/>
    <s v="Семен"/>
    <x v="2"/>
    <n v="22793"/>
    <n v="241659.49000000005"/>
    <n v="314524.11"/>
    <n v="343400"/>
    <n v="47807.66"/>
    <n v="2406.5763233231683"/>
    <n v="0"/>
    <n v="1336.9868462906491"/>
    <n v="3743.5631696138171"/>
  </r>
  <r>
    <n v="2015"/>
    <n v="11"/>
    <s v="2015-11"/>
    <x v="22"/>
    <s v="Лис"/>
    <x v="3"/>
    <x v="9"/>
    <s v="Рокитів"/>
    <s v="Семен"/>
    <x v="2"/>
    <n v="1983"/>
    <n v="21791.579999999998"/>
    <n v="24544.390000000007"/>
    <n v="26600"/>
    <n v="3927.1"/>
    <n v="449.44631915737529"/>
    <n v="0"/>
    <n v="124.84619976593758"/>
    <n v="574.29251892331285"/>
  </r>
  <r>
    <n v="2015"/>
    <n v="12"/>
    <s v="2015-12"/>
    <x v="23"/>
    <s v="Гру"/>
    <x v="3"/>
    <x v="9"/>
    <s v="Рокитів"/>
    <s v="Семен"/>
    <x v="2"/>
    <n v="1489"/>
    <n v="15289.279999999999"/>
    <n v="23519.279999999999"/>
    <n v="21900"/>
    <n v="4139.3900000000003"/>
    <n v="446.8200302723086"/>
    <n v="223.4100151361543"/>
    <n v="124.11667507564128"/>
    <n v="794.34672048410425"/>
  </r>
  <r>
    <n v="2016"/>
    <n v="1"/>
    <s v="2016-01"/>
    <x v="24"/>
    <s v="Січ"/>
    <x v="3"/>
    <x v="9"/>
    <s v="Рокитів"/>
    <s v="Семен"/>
    <x v="2"/>
    <n v="675"/>
    <n v="6862.9000000000005"/>
    <n v="10597.07"/>
    <n v="11300"/>
    <n v="1017.32"/>
    <n v="885.91441902942188"/>
    <n v="0"/>
    <n v="305.48773069980064"/>
    <n v="1191.4021497292224"/>
  </r>
  <r>
    <n v="2016"/>
    <n v="2"/>
    <s v="2016-02"/>
    <x v="25"/>
    <s v="Лют"/>
    <x v="3"/>
    <x v="9"/>
    <s v="Рокитів"/>
    <s v="Семен"/>
    <x v="2"/>
    <n v="1242"/>
    <n v="14419.34"/>
    <n v="21633.189340000001"/>
    <n v="20900"/>
    <n v="2249.85"/>
    <n v="699.05007484719454"/>
    <n v="0"/>
    <n v="241.05174994730842"/>
    <n v="940.10182479450293"/>
  </r>
  <r>
    <n v="2016"/>
    <n v="3"/>
    <s v="2016-03"/>
    <x v="26"/>
    <s v="Бер"/>
    <x v="3"/>
    <x v="9"/>
    <s v="Рокитів"/>
    <s v="Семен"/>
    <x v="2"/>
    <n v="7178"/>
    <n v="74056.509999999995"/>
    <n v="102495.07283"/>
    <n v="98000"/>
    <n v="11479.45"/>
    <n v="1460.0632013597285"/>
    <n v="438.0189604079186"/>
    <n v="503.47006943438913"/>
    <n v="2401.5522312020362"/>
  </r>
  <r>
    <n v="2016"/>
    <n v="4"/>
    <s v="2016-04"/>
    <x v="27"/>
    <s v="Кві"/>
    <x v="3"/>
    <x v="9"/>
    <s v="Рокитів"/>
    <s v="Семен"/>
    <x v="2"/>
    <n v="2785"/>
    <n v="30815.27"/>
    <n v="44239.310899999997"/>
    <n v="47700"/>
    <n v="3539.14"/>
    <n v="1009.7440855823825"/>
    <n v="0"/>
    <n v="348.18761571806294"/>
    <n v="1357.9317013004454"/>
  </r>
  <r>
    <n v="2016"/>
    <n v="5"/>
    <s v="2016-05"/>
    <x v="28"/>
    <s v="Тра"/>
    <x v="3"/>
    <x v="9"/>
    <s v="Рокитів"/>
    <s v="Семен"/>
    <x v="2"/>
    <n v="3890"/>
    <n v="43348.520000000004"/>
    <n v="63971.2929"/>
    <n v="58100"/>
    <n v="6141.24"/>
    <n v="891.56197417948886"/>
    <n v="668.67148063461661"/>
    <n v="307.43516351016854"/>
    <n v="1867.6686183242741"/>
  </r>
  <r>
    <n v="2016"/>
    <n v="6"/>
    <s v="2016-06"/>
    <x v="29"/>
    <s v="Чер"/>
    <x v="3"/>
    <x v="9"/>
    <s v="Рокитів"/>
    <s v="Семен"/>
    <x v="2"/>
    <n v="14090"/>
    <n v="158254.47999999998"/>
    <n v="225835.78086000003"/>
    <n v="204600"/>
    <n v="18066.86"/>
    <n v="2261.9558668540863"/>
    <n v="1130.9779334270431"/>
    <n v="1559.9695633476458"/>
    <n v="4952.903363628775"/>
  </r>
  <r>
    <n v="2016"/>
    <n v="7"/>
    <s v="2016-07"/>
    <x v="30"/>
    <s v="Лип"/>
    <x v="3"/>
    <x v="9"/>
    <s v="Рокитів"/>
    <s v="Семен"/>
    <x v="2"/>
    <n v="12970"/>
    <n v="147569.73000000001"/>
    <n v="219685.36400000003"/>
    <n v="218900"/>
    <n v="14059.86"/>
    <n v="2375.6894441314166"/>
    <n v="712.70683323942501"/>
    <n v="1583.7929627542776"/>
    <n v="4672.1892401251189"/>
  </r>
  <r>
    <n v="2016"/>
    <n v="8"/>
    <s v="2016-08"/>
    <x v="31"/>
    <s v="Сер"/>
    <x v="3"/>
    <x v="9"/>
    <s v="Рокитів"/>
    <s v="Семен"/>
    <x v="2"/>
    <n v="11878"/>
    <n v="136837.96"/>
    <n v="213856.41935999997"/>
    <n v="195300"/>
    <n v="8554.26"/>
    <n v="2099.1597020167223"/>
    <n v="1049.5798510083612"/>
    <n v="1399.4398013444816"/>
    <n v="4548.1793543695649"/>
  </r>
  <r>
    <n v="2016"/>
    <n v="9"/>
    <s v="2016-09"/>
    <x v="32"/>
    <s v="Вер"/>
    <x v="3"/>
    <x v="9"/>
    <s v="Рокитів"/>
    <s v="Семен"/>
    <x v="2"/>
    <n v="10427"/>
    <n v="126637.85999999999"/>
    <n v="180758.54050999999"/>
    <n v="177200"/>
    <n v="7808.77"/>
    <n v="1929.6025914390309"/>
    <n v="964.80129571951545"/>
    <n v="1286.4017276260206"/>
    <n v="4180.8056147845673"/>
  </r>
  <r>
    <n v="2016"/>
    <n v="10"/>
    <s v="2016-10"/>
    <x v="33"/>
    <s v="Жов"/>
    <x v="3"/>
    <x v="9"/>
    <s v="Рокитів"/>
    <s v="Семен"/>
    <x v="2"/>
    <n v="12054"/>
    <n v="149723.90999999997"/>
    <n v="225603.46663000001"/>
    <n v="219200"/>
    <n v="12633.79"/>
    <n v="2493.4488225701066"/>
    <n v="0"/>
    <n v="1662.2992150467378"/>
    <n v="4155.7480376168442"/>
  </r>
  <r>
    <n v="2016"/>
    <n v="11"/>
    <s v="2016-11"/>
    <x v="34"/>
    <s v="Лис"/>
    <x v="3"/>
    <x v="9"/>
    <s v="Рокитів"/>
    <s v="Семен"/>
    <x v="2"/>
    <n v="6089"/>
    <n v="79227.329999999987"/>
    <n v="110163.566213"/>
    <n v="103100"/>
    <n v="6169.16"/>
    <n v="1154.4686557215275"/>
    <n v="346.34059671645826"/>
    <n v="769.6457704810183"/>
    <n v="2270.455022919004"/>
  </r>
  <r>
    <n v="2014"/>
    <n v="5"/>
    <s v="2014-05"/>
    <x v="4"/>
    <s v="Тра"/>
    <x v="3"/>
    <x v="9"/>
    <s v="Рокитів"/>
    <s v="Семен"/>
    <x v="3"/>
    <n v="307"/>
    <n v="3749.6900000000005"/>
    <n v="5456.9900000000007"/>
    <n v="5900"/>
    <n v="4557.76"/>
    <n v="33.712001494524891"/>
    <n v="0"/>
    <n v="20.227200896714933"/>
    <n v="53.939202391239824"/>
  </r>
  <r>
    <n v="2014"/>
    <n v="6"/>
    <s v="2014-06"/>
    <x v="5"/>
    <s v="Чер"/>
    <x v="3"/>
    <x v="9"/>
    <s v="Рокитів"/>
    <s v="Семен"/>
    <x v="3"/>
    <n v="-296"/>
    <n v="-4223.42"/>
    <n v="-6151.1900000000005"/>
    <n v="0"/>
    <n v="2723.96"/>
    <n v="-54.869995667090194"/>
    <n v="-41.152496750317653"/>
    <n v="-32.921997400254114"/>
    <n v="-128.94448981766197"/>
  </r>
  <r>
    <n v="2014"/>
    <n v="7"/>
    <s v="2014-07"/>
    <x v="6"/>
    <s v="Лип"/>
    <x v="3"/>
    <x v="9"/>
    <s v="Рокитів"/>
    <s v="Семен"/>
    <x v="3"/>
    <n v="188"/>
    <n v="2229.77"/>
    <n v="3309.46"/>
    <n v="3400"/>
    <n v="2833.11"/>
    <n v="41.565569030160781"/>
    <n v="12.469670709048232"/>
    <n v="16.626227612064312"/>
    <n v="70.66146735127333"/>
  </r>
  <r>
    <n v="2014"/>
    <n v="8"/>
    <s v="2014-08"/>
    <x v="7"/>
    <s v="Сер"/>
    <x v="3"/>
    <x v="9"/>
    <s v="Рокитів"/>
    <s v="Семен"/>
    <x v="3"/>
    <n v="115"/>
    <n v="1572.1"/>
    <n v="2308.0500000000006"/>
    <n v="2100"/>
    <n v="1725.35"/>
    <n v="15.560413547460129"/>
    <n v="0"/>
    <n v="6.2241654189840512"/>
    <n v="21.78457896644418"/>
  </r>
  <r>
    <n v="2014"/>
    <n v="9"/>
    <s v="2014-09"/>
    <x v="8"/>
    <s v="Вер"/>
    <x v="3"/>
    <x v="9"/>
    <s v="Рокитів"/>
    <s v="Семен"/>
    <x v="3"/>
    <n v="12"/>
    <n v="195.88"/>
    <n v="296.58999999999997"/>
    <n v="300"/>
    <n v="227.78"/>
    <n v="2.1388689994769043"/>
    <n v="0"/>
    <n v="1.2833213996861426"/>
    <n v="3.4221903991630471"/>
  </r>
  <r>
    <n v="2014"/>
    <n v="10"/>
    <s v="2014-10"/>
    <x v="9"/>
    <s v="Жов"/>
    <x v="3"/>
    <x v="9"/>
    <s v="Рокитів"/>
    <s v="Семен"/>
    <x v="3"/>
    <n v="136"/>
    <n v="1458.44"/>
    <n v="2064.21"/>
    <n v="2000"/>
    <n v="1450"/>
    <n v="12.391166472540132"/>
    <n v="0"/>
    <n v="4.9564665890160526"/>
    <n v="17.347633061556184"/>
  </r>
  <r>
    <n v="2014"/>
    <n v="11"/>
    <s v="2014-11"/>
    <x v="10"/>
    <s v="Лис"/>
    <x v="3"/>
    <x v="9"/>
    <s v="Рокитів"/>
    <s v="Семен"/>
    <x v="3"/>
    <n v="373"/>
    <n v="3787.02"/>
    <n v="5496.42"/>
    <n v="5300"/>
    <n v="3439.23"/>
    <n v="51.628348853749465"/>
    <n v="15.488504656124841"/>
    <n v="20.651339541499787"/>
    <n v="87.768193051374084"/>
  </r>
  <r>
    <n v="2014"/>
    <n v="12"/>
    <s v="2014-12"/>
    <x v="11"/>
    <s v="Гру"/>
    <x v="3"/>
    <x v="9"/>
    <s v="Рокитів"/>
    <s v="Семен"/>
    <x v="3"/>
    <n v="38"/>
    <n v="393.6"/>
    <n v="528.07000000000005"/>
    <n v="400"/>
    <n v="473.15"/>
    <n v="6.7668285954000336"/>
    <n v="0"/>
    <n v="2.7067314381600127"/>
    <n v="9.4735600335600463"/>
  </r>
  <r>
    <n v="2015"/>
    <n v="8"/>
    <s v="2015-08"/>
    <x v="19"/>
    <s v="Сер"/>
    <x v="2"/>
    <x v="7"/>
    <s v="Лєсков"/>
    <s v="Станіслав"/>
    <x v="0"/>
    <n v="33"/>
    <n v="280.59999999999997"/>
    <n v="468.62999999999994"/>
    <n v="300"/>
    <n v="267.07"/>
    <n v="6.8489947116714127"/>
    <n v="3.4244973558357064"/>
    <n v="4.5659964744476094"/>
    <n v="14.839488541954729"/>
  </r>
  <r>
    <n v="2015"/>
    <n v="8"/>
    <s v="2015-08"/>
    <x v="19"/>
    <s v="Сер"/>
    <x v="2"/>
    <x v="7"/>
    <s v="Лєсков"/>
    <s v="Станіслав"/>
    <x v="2"/>
    <n v="293"/>
    <n v="2784.14"/>
    <n v="4518.0285800000001"/>
    <n v="4300"/>
    <n v="88"/>
    <n v="66.030672068796946"/>
    <n v="33.015336034398473"/>
    <n v="44.020448045864626"/>
    <n v="143.06645614906006"/>
  </r>
  <r>
    <n v="2014"/>
    <n v="5"/>
    <s v="2014-05"/>
    <x v="4"/>
    <s v="Тра"/>
    <x v="3"/>
    <x v="9"/>
    <s v="Рокитів"/>
    <s v="Семен"/>
    <x v="4"/>
    <n v="6031"/>
    <n v="65798.11"/>
    <n v="94273.570000000167"/>
    <n v="93900"/>
    <n v="21993.98"/>
    <n v="582.39995542124905"/>
    <n v="0"/>
    <n v="349.43997325274944"/>
    <n v="931.83992867399843"/>
  </r>
  <r>
    <n v="2014"/>
    <n v="6"/>
    <s v="2014-06"/>
    <x v="5"/>
    <s v="Чер"/>
    <x v="3"/>
    <x v="9"/>
    <s v="Рокитів"/>
    <s v="Семен"/>
    <x v="4"/>
    <n v="7400"/>
    <n v="82369.009999999995"/>
    <n v="114048.52999999994"/>
    <n v="104400"/>
    <n v="24618.959999999999"/>
    <n v="1017.3384901032163"/>
    <n v="763.00386757741217"/>
    <n v="610.40309406192966"/>
    <n v="2390.7454517425581"/>
  </r>
  <r>
    <n v="2014"/>
    <n v="7"/>
    <s v="2014-07"/>
    <x v="6"/>
    <s v="Лип"/>
    <x v="3"/>
    <x v="9"/>
    <s v="Рокитів"/>
    <s v="Семен"/>
    <x v="4"/>
    <n v="5749"/>
    <n v="62530.3"/>
    <n v="88367.909999999887"/>
    <n v="83500"/>
    <n v="19326.400000000001"/>
    <n v="1109.867610775181"/>
    <n v="332.96028323255427"/>
    <n v="443.94704431007233"/>
    <n v="1886.7749383178075"/>
  </r>
  <r>
    <n v="2014"/>
    <n v="8"/>
    <s v="2014-08"/>
    <x v="7"/>
    <s v="Сер"/>
    <x v="3"/>
    <x v="9"/>
    <s v="Рокитів"/>
    <s v="Семен"/>
    <x v="4"/>
    <n v="8508"/>
    <n v="91801.23"/>
    <n v="131872.80000000002"/>
    <n v="143200"/>
    <n v="26888.720000000001"/>
    <n v="889.06016059509102"/>
    <n v="0"/>
    <n v="355.6240642380364"/>
    <n v="1244.6842248331275"/>
  </r>
  <r>
    <n v="2014"/>
    <n v="9"/>
    <s v="2014-09"/>
    <x v="8"/>
    <s v="Вер"/>
    <x v="3"/>
    <x v="9"/>
    <s v="Рокитів"/>
    <s v="Семен"/>
    <x v="4"/>
    <n v="9351"/>
    <n v="103000.44000000002"/>
    <n v="148761.37999999995"/>
    <n v="160300"/>
    <n v="28810.34"/>
    <n v="1072.7978151704492"/>
    <n v="0"/>
    <n v="643.67868910226946"/>
    <n v="1716.4765042727186"/>
  </r>
  <r>
    <n v="2014"/>
    <n v="10"/>
    <s v="2014-10"/>
    <x v="9"/>
    <s v="Жов"/>
    <x v="3"/>
    <x v="9"/>
    <s v="Рокитів"/>
    <s v="Семен"/>
    <x v="4"/>
    <n v="10935"/>
    <n v="119118.36"/>
    <n v="170069.37"/>
    <n v="169500"/>
    <n v="36019.79"/>
    <n v="1020.9028517205238"/>
    <n v="0"/>
    <n v="408.3611406882095"/>
    <n v="1429.2639924087334"/>
  </r>
  <r>
    <n v="2014"/>
    <n v="11"/>
    <s v="2014-11"/>
    <x v="10"/>
    <s v="Лис"/>
    <x v="3"/>
    <x v="9"/>
    <s v="Рокитів"/>
    <s v="Семен"/>
    <x v="4"/>
    <n v="5328"/>
    <n v="60306.41"/>
    <n v="86227.80999999991"/>
    <n v="91800"/>
    <n v="20428.39"/>
    <n v="809.94528358000696"/>
    <n v="242.98358507400212"/>
    <n v="323.97811343200283"/>
    <n v="1376.9069820860118"/>
  </r>
  <r>
    <n v="2014"/>
    <n v="12"/>
    <s v="2014-12"/>
    <x v="11"/>
    <s v="Гру"/>
    <x v="3"/>
    <x v="9"/>
    <s v="Рокитів"/>
    <s v="Семен"/>
    <x v="4"/>
    <n v="4352"/>
    <n v="48574.29"/>
    <n v="67055.22"/>
    <n v="70100"/>
    <n v="15832.26"/>
    <n v="859.26331767917156"/>
    <n v="0"/>
    <n v="343.70532707166865"/>
    <n v="1202.9686447508402"/>
  </r>
  <r>
    <n v="2015"/>
    <n v="1"/>
    <s v="2015-01"/>
    <x v="12"/>
    <s v="Січ"/>
    <x v="3"/>
    <x v="9"/>
    <s v="Рокитів"/>
    <s v="Семен"/>
    <x v="4"/>
    <n v="3087"/>
    <n v="33060.29"/>
    <n v="47644.760000000009"/>
    <n v="52200"/>
    <n v="6860.85"/>
    <n v="818.47806335528003"/>
    <n v="0"/>
    <n v="454.71003519737775"/>
    <n v="1273.1880985526577"/>
  </r>
  <r>
    <n v="2015"/>
    <n v="2"/>
    <s v="2015-02"/>
    <x v="13"/>
    <s v="Лют"/>
    <x v="3"/>
    <x v="9"/>
    <s v="Рокитів"/>
    <s v="Семен"/>
    <x v="4"/>
    <n v="4700"/>
    <n v="50844.930000000008"/>
    <n v="75581.31"/>
    <n v="77200"/>
    <n v="15116.26"/>
    <n v="928.92605694028805"/>
    <n v="0"/>
    <n v="258.03501581674669"/>
    <n v="1186.9610727570348"/>
  </r>
  <r>
    <n v="2015"/>
    <n v="3"/>
    <s v="2015-03"/>
    <x v="14"/>
    <s v="Бер"/>
    <x v="3"/>
    <x v="9"/>
    <s v="Рокитів"/>
    <s v="Семен"/>
    <x v="4"/>
    <n v="10037"/>
    <n v="105643.29000000002"/>
    <n v="134107.72999999998"/>
    <n v="135700"/>
    <n v="25748.68"/>
    <n v="1178.6182613096751"/>
    <n v="0"/>
    <n v="654.7879229498194"/>
    <n v="1833.4061842594945"/>
  </r>
  <r>
    <n v="2015"/>
    <n v="4"/>
    <s v="2015-04"/>
    <x v="15"/>
    <s v="Кві"/>
    <x v="3"/>
    <x v="9"/>
    <s v="Рокитів"/>
    <s v="Семен"/>
    <x v="4"/>
    <n v="2737"/>
    <n v="30908.470000000005"/>
    <n v="44032.729999999909"/>
    <n v="45100"/>
    <n v="7045.24"/>
    <n v="549.57329017797917"/>
    <n v="0"/>
    <n v="152.65924727166089"/>
    <n v="702.23253744964006"/>
  </r>
  <r>
    <n v="2015"/>
    <n v="5"/>
    <s v="2015-05"/>
    <x v="16"/>
    <s v="Тра"/>
    <x v="3"/>
    <x v="9"/>
    <s v="Рокитів"/>
    <s v="Семен"/>
    <x v="4"/>
    <n v="11585"/>
    <n v="116091.08000000002"/>
    <n v="140434.06000000032"/>
    <n v="137400"/>
    <n v="25839.87"/>
    <n v="980.25315229176681"/>
    <n v="294.07594568753007"/>
    <n v="544.58508460653707"/>
    <n v="1818.9141825858339"/>
  </r>
  <r>
    <n v="2015"/>
    <n v="6"/>
    <s v="2015-06"/>
    <x v="17"/>
    <s v="Чер"/>
    <x v="3"/>
    <x v="9"/>
    <s v="Рокитів"/>
    <s v="Семен"/>
    <x v="4"/>
    <n v="1780"/>
    <n v="20201.400000000001"/>
    <n v="30194.050000000021"/>
    <n v="28500"/>
    <n v="5314.15"/>
    <n v="462.34172493345005"/>
    <n v="138.70251748003503"/>
    <n v="128.42825692595835"/>
    <n v="729.4724993394434"/>
  </r>
  <r>
    <n v="2015"/>
    <n v="7"/>
    <s v="2015-07"/>
    <x v="18"/>
    <s v="Лип"/>
    <x v="3"/>
    <x v="9"/>
    <s v="Рокитів"/>
    <s v="Семен"/>
    <x v="4"/>
    <n v="7203"/>
    <n v="73008.58"/>
    <n v="94104.829999999507"/>
    <n v="97400"/>
    <n v="15056.77"/>
    <n v="810.42873871966083"/>
    <n v="0"/>
    <n v="450.23818817758934"/>
    <n v="1260.6669268972501"/>
  </r>
  <r>
    <n v="2015"/>
    <n v="9"/>
    <s v="2015-09"/>
    <x v="20"/>
    <s v="Вер"/>
    <x v="2"/>
    <x v="7"/>
    <s v="Лєсков"/>
    <s v="Станіслав"/>
    <x v="0"/>
    <n v="27"/>
    <n v="224.04999999999998"/>
    <n v="337.88666000000001"/>
    <n v="200"/>
    <n v="180.68"/>
    <n v="4.7983426729522343"/>
    <n v="2.3991713364761171"/>
    <n v="3.1988951153014891"/>
    <n v="10.396409124729841"/>
  </r>
  <r>
    <n v="2015"/>
    <n v="8"/>
    <s v="2015-08"/>
    <x v="19"/>
    <s v="Сер"/>
    <x v="3"/>
    <x v="9"/>
    <s v="Рокитів"/>
    <s v="Семен"/>
    <x v="4"/>
    <n v="2327"/>
    <n v="26657.930000000004"/>
    <n v="38855.259999999915"/>
    <n v="41000"/>
    <n v="5906"/>
    <n v="524.13021749845768"/>
    <n v="0"/>
    <n v="291.18345416580985"/>
    <n v="815.31367166426753"/>
  </r>
  <r>
    <n v="2015"/>
    <n v="9"/>
    <s v="2015-09"/>
    <x v="20"/>
    <s v="Вер"/>
    <x v="3"/>
    <x v="9"/>
    <s v="Рокитів"/>
    <s v="Семен"/>
    <x v="4"/>
    <n v="14532"/>
    <n v="150374.13999999998"/>
    <n v="185929.72000000102"/>
    <n v="178000"/>
    <n v="26773.88"/>
    <n v="1909.8365321713361"/>
    <n v="572.95095965140081"/>
    <n v="1061.0202956507424"/>
    <n v="3543.8077874734795"/>
  </r>
  <r>
    <n v="2015"/>
    <n v="9"/>
    <s v="2015-09"/>
    <x v="20"/>
    <s v="Вер"/>
    <x v="2"/>
    <x v="7"/>
    <s v="Лєсков"/>
    <s v="Станіслав"/>
    <x v="2"/>
    <n v="414"/>
    <n v="3973.2499999999995"/>
    <n v="5595.9953299999997"/>
    <n v="5200"/>
    <n v="80.209999999999994"/>
    <n v="79.468965094923902"/>
    <n v="39.734482547461951"/>
    <n v="52.979310063282597"/>
    <n v="172.18275770566845"/>
  </r>
  <r>
    <n v="2015"/>
    <n v="10"/>
    <s v="2015-10"/>
    <x v="21"/>
    <s v="Жов"/>
    <x v="3"/>
    <x v="9"/>
    <s v="Рокитів"/>
    <s v="Семен"/>
    <x v="4"/>
    <n v="5960"/>
    <n v="65928.790000000008"/>
    <n v="81589.139999999636"/>
    <n v="77500"/>
    <n v="12401.55"/>
    <n v="624.27803249899785"/>
    <n v="0"/>
    <n v="346.82112916610987"/>
    <n v="971.09916166510766"/>
  </r>
  <r>
    <n v="2015"/>
    <n v="11"/>
    <s v="2015-11"/>
    <x v="22"/>
    <s v="Лис"/>
    <x v="3"/>
    <x v="9"/>
    <s v="Рокитів"/>
    <s v="Семен"/>
    <x v="4"/>
    <n v="4550"/>
    <n v="49968.03"/>
    <n v="55774.229999999916"/>
    <n v="60300"/>
    <n v="8923.8799999999992"/>
    <n v="1021.3137249423111"/>
    <n v="0"/>
    <n v="283.69825692841977"/>
    <n v="1305.0119818707308"/>
  </r>
  <r>
    <n v="2015"/>
    <n v="12"/>
    <s v="2015-12"/>
    <x v="23"/>
    <s v="Гру"/>
    <x v="3"/>
    <x v="9"/>
    <s v="Рокитів"/>
    <s v="Семен"/>
    <x v="4"/>
    <n v="749"/>
    <n v="8033.37"/>
    <n v="12193.470000000001"/>
    <n v="13300"/>
    <n v="2146.0500000000002"/>
    <n v="231.65193128890371"/>
    <n v="115.82596564445186"/>
    <n v="64.347758691362131"/>
    <n v="411.82565562471768"/>
  </r>
  <r>
    <n v="2016"/>
    <n v="1"/>
    <s v="2016-01"/>
    <x v="24"/>
    <s v="Січ"/>
    <x v="3"/>
    <x v="9"/>
    <s v="Рокитів"/>
    <s v="Семен"/>
    <x v="4"/>
    <n v="43"/>
    <n v="434.83000000000004"/>
    <n v="684.15000000000009"/>
    <n v="600"/>
    <n v="65.680000000000007"/>
    <n v="57.194899135230685"/>
    <n v="0"/>
    <n v="19.722379012148515"/>
    <n v="76.917278147379193"/>
  </r>
  <r>
    <n v="2016"/>
    <n v="2"/>
    <s v="2016-02"/>
    <x v="25"/>
    <s v="Лют"/>
    <x v="3"/>
    <x v="9"/>
    <s v="Рокитів"/>
    <s v="Семен"/>
    <x v="4"/>
    <n v="652"/>
    <n v="6992.369999999999"/>
    <n v="10813.125239999999"/>
    <n v="10200"/>
    <n v="1124.57"/>
    <n v="349.4129270332586"/>
    <n v="0"/>
    <n v="120.48721621836503"/>
    <n v="469.9001432516236"/>
  </r>
  <r>
    <n v="2016"/>
    <n v="3"/>
    <s v="2016-03"/>
    <x v="26"/>
    <s v="Бер"/>
    <x v="3"/>
    <x v="9"/>
    <s v="Рокитів"/>
    <s v="Семен"/>
    <x v="4"/>
    <n v="3344"/>
    <n v="35061.81"/>
    <n v="50450.722819999792"/>
    <n v="46900"/>
    <n v="5650.48"/>
    <n v="718.68082862536187"/>
    <n v="215.60424858760854"/>
    <n v="247.82097538805579"/>
    <n v="1182.1060526010262"/>
  </r>
  <r>
    <n v="2016"/>
    <n v="4"/>
    <s v="2016-04"/>
    <x v="27"/>
    <s v="Кві"/>
    <x v="3"/>
    <x v="9"/>
    <s v="Рокитів"/>
    <s v="Семен"/>
    <x v="4"/>
    <n v="1932"/>
    <n v="21244.550000000003"/>
    <n v="32363.075929999908"/>
    <n v="34300"/>
    <n v="2589.0500000000002"/>
    <n v="738.67390442492115"/>
    <n v="0"/>
    <n v="254.71513945686937"/>
    <n v="993.38904388179049"/>
  </r>
  <r>
    <n v="2016"/>
    <n v="5"/>
    <s v="2016-05"/>
    <x v="28"/>
    <s v="Тра"/>
    <x v="3"/>
    <x v="9"/>
    <s v="Рокитів"/>
    <s v="Семен"/>
    <x v="4"/>
    <n v="2815"/>
    <n v="30552.809999999994"/>
    <n v="46133.987840000103"/>
    <n v="46300"/>
    <n v="4428.8599999999997"/>
    <n v="642.96510842292241"/>
    <n v="482.22383131719175"/>
    <n v="221.71210635273184"/>
    <n v="1346.9010460928459"/>
  </r>
  <r>
    <n v="2016"/>
    <n v="6"/>
    <s v="2016-06"/>
    <x v="29"/>
    <s v="Чер"/>
    <x v="3"/>
    <x v="9"/>
    <s v="Рокитів"/>
    <s v="Семен"/>
    <x v="4"/>
    <n v="2963"/>
    <n v="33088.460000000006"/>
    <n v="47918.795440000104"/>
    <n v="52600"/>
    <n v="3833.5"/>
    <n v="479.95140568660491"/>
    <n v="239.97570284330246"/>
    <n v="331.00096943903787"/>
    <n v="1050.9280779689452"/>
  </r>
  <r>
    <n v="2016"/>
    <n v="7"/>
    <s v="2016-07"/>
    <x v="30"/>
    <s v="Лип"/>
    <x v="3"/>
    <x v="9"/>
    <s v="Рокитів"/>
    <s v="Семен"/>
    <x v="4"/>
    <n v="3101"/>
    <n v="33961.29"/>
    <n v="49230.894290000091"/>
    <n v="47300"/>
    <n v="3150.78"/>
    <n v="532.38556160665678"/>
    <n v="159.71566848199706"/>
    <n v="354.92370773777122"/>
    <n v="1047.0249378264252"/>
  </r>
  <r>
    <n v="2016"/>
    <n v="8"/>
    <s v="2016-08"/>
    <x v="31"/>
    <s v="Сер"/>
    <x v="3"/>
    <x v="9"/>
    <s v="Рокитів"/>
    <s v="Семен"/>
    <x v="4"/>
    <n v="2846"/>
    <n v="33717.130000000005"/>
    <n v="52783.92781000011"/>
    <n v="55000"/>
    <n v="2111.36"/>
    <n v="518.11348242201313"/>
    <n v="259.05674121100657"/>
    <n v="345.40898828134203"/>
    <n v="1122.5792119143618"/>
  </r>
  <r>
    <n v="2016"/>
    <n v="9"/>
    <s v="2016-09"/>
    <x v="32"/>
    <s v="Вер"/>
    <x v="3"/>
    <x v="9"/>
    <s v="Рокитів"/>
    <s v="Семен"/>
    <x v="4"/>
    <n v="2339"/>
    <n v="28494.829999999998"/>
    <n v="42708.568830000098"/>
    <n v="45900"/>
    <n v="1845.01"/>
    <n v="455.91519415073645"/>
    <n v="227.95759707536823"/>
    <n v="303.9434627671576"/>
    <n v="987.81625399326231"/>
  </r>
  <r>
    <n v="2016"/>
    <n v="10"/>
    <s v="2016-10"/>
    <x v="33"/>
    <s v="Жов"/>
    <x v="3"/>
    <x v="9"/>
    <s v="Рокитів"/>
    <s v="Семен"/>
    <x v="4"/>
    <n v="2426"/>
    <n v="29768.780000000002"/>
    <n v="44510.594119999936"/>
    <n v="40600"/>
    <n v="2492.59"/>
    <n v="491.94673361305234"/>
    <n v="0"/>
    <n v="327.96448907536825"/>
    <n v="819.91122268842059"/>
  </r>
  <r>
    <n v="2016"/>
    <n v="11"/>
    <s v="2016-11"/>
    <x v="34"/>
    <s v="Лис"/>
    <x v="3"/>
    <x v="9"/>
    <s v="Рокитів"/>
    <s v="Семен"/>
    <x v="4"/>
    <n v="2559"/>
    <n v="33140.75"/>
    <n v="49473.260860000104"/>
    <n v="49500"/>
    <n v="2770.5"/>
    <n v="518.45933208782424"/>
    <n v="155.53779962634727"/>
    <n v="345.63955472521616"/>
    <n v="1019.6366864393876"/>
  </r>
  <r>
    <n v="2015"/>
    <n v="10"/>
    <s v="2015-10"/>
    <x v="21"/>
    <s v="Жов"/>
    <x v="2"/>
    <x v="7"/>
    <s v="Лєсков"/>
    <s v="Станіслав"/>
    <x v="0"/>
    <n v="193"/>
    <n v="1955.79"/>
    <n v="3202.63"/>
    <n v="2900"/>
    <n v="1717.07"/>
    <n v="19.219152619696374"/>
    <n v="0"/>
    <n v="12.812768413130916"/>
    <n v="32.031921032827292"/>
  </r>
  <r>
    <n v="2015"/>
    <n v="10"/>
    <s v="2015-10"/>
    <x v="21"/>
    <s v="Жов"/>
    <x v="2"/>
    <x v="7"/>
    <s v="Лєсков"/>
    <s v="Станіслав"/>
    <x v="2"/>
    <n v="3501"/>
    <n v="36275.200000000004"/>
    <n v="44268.090329999904"/>
    <n v="47900"/>
    <n v="316.74"/>
    <n v="265.65515973895623"/>
    <n v="0"/>
    <n v="177.10343982597084"/>
    <n v="442.75859956492707"/>
  </r>
  <r>
    <n v="2014"/>
    <n v="5"/>
    <s v="2014-05"/>
    <x v="4"/>
    <s v="Тра"/>
    <x v="3"/>
    <x v="9"/>
    <s v="Рокитів"/>
    <s v="Семен"/>
    <x v="1"/>
    <n v="6292"/>
    <n v="72791.570000000007"/>
    <n v="104847.39000000001"/>
    <n v="114200"/>
    <n v="93695.11"/>
    <n v="647.72252988864443"/>
    <n v="0"/>
    <n v="388.63351793318674"/>
    <n v="1036.3560478218312"/>
  </r>
  <r>
    <n v="2014"/>
    <n v="6"/>
    <s v="2014-06"/>
    <x v="5"/>
    <s v="Чер"/>
    <x v="3"/>
    <x v="9"/>
    <s v="Рокитів"/>
    <s v="Семен"/>
    <x v="1"/>
    <n v="5386"/>
    <n v="61489.72"/>
    <n v="88915.739999999816"/>
    <n v="80100"/>
    <n v="74647.149999999994"/>
    <n v="793.14836129856303"/>
    <n v="594.86127097392227"/>
    <n v="475.88901677913776"/>
    <n v="1863.8986490516231"/>
  </r>
  <r>
    <n v="2014"/>
    <n v="7"/>
    <s v="2014-07"/>
    <x v="6"/>
    <s v="Лип"/>
    <x v="3"/>
    <x v="9"/>
    <s v="Рокитів"/>
    <s v="Семен"/>
    <x v="1"/>
    <n v="5744"/>
    <n v="65934.48"/>
    <n v="95380.619999999981"/>
    <n v="104000"/>
    <n v="82142.679999999993"/>
    <n v="1197.9446026691764"/>
    <n v="359.38338080075295"/>
    <n v="479.17784106767061"/>
    <n v="2036.5058245376001"/>
  </r>
  <r>
    <n v="2014"/>
    <n v="8"/>
    <s v="2014-08"/>
    <x v="7"/>
    <s v="Сер"/>
    <x v="3"/>
    <x v="9"/>
    <s v="Рокитів"/>
    <s v="Семен"/>
    <x v="1"/>
    <n v="6541"/>
    <n v="77741.52"/>
    <n v="111201.35999999987"/>
    <n v="100400"/>
    <n v="90809.37"/>
    <n v="749.69742797599201"/>
    <n v="0"/>
    <n v="299.87897119039678"/>
    <n v="1049.5763991663889"/>
  </r>
  <r>
    <n v="2014"/>
    <n v="9"/>
    <s v="2014-09"/>
    <x v="8"/>
    <s v="Вер"/>
    <x v="3"/>
    <x v="9"/>
    <s v="Рокитів"/>
    <s v="Семен"/>
    <x v="1"/>
    <n v="4789"/>
    <n v="57159.960000000014"/>
    <n v="81222.369999999835"/>
    <n v="80400"/>
    <n v="64106.97"/>
    <n v="585.73791853077512"/>
    <n v="0"/>
    <n v="351.44275111846508"/>
    <n v="937.18066964924014"/>
  </r>
  <r>
    <n v="2014"/>
    <n v="10"/>
    <s v="2014-10"/>
    <x v="9"/>
    <s v="Жов"/>
    <x v="3"/>
    <x v="9"/>
    <s v="Рокитів"/>
    <s v="Семен"/>
    <x v="1"/>
    <n v="5412"/>
    <n v="64836.99"/>
    <n v="91877.389999999985"/>
    <n v="89700"/>
    <n v="74254.09"/>
    <n v="551.52723538423595"/>
    <n v="0"/>
    <n v="220.6108941536944"/>
    <n v="772.13812953793035"/>
  </r>
  <r>
    <n v="2014"/>
    <n v="11"/>
    <s v="2014-11"/>
    <x v="10"/>
    <s v="Лис"/>
    <x v="3"/>
    <x v="9"/>
    <s v="Рокитів"/>
    <s v="Семен"/>
    <x v="1"/>
    <n v="4722"/>
    <n v="59387.649999999994"/>
    <n v="85637.749999999898"/>
    <n v="80700"/>
    <n v="70629.259999999995"/>
    <n v="804.40279892187607"/>
    <n v="241.32083967656283"/>
    <n v="321.76111956875042"/>
    <n v="1367.4847581671893"/>
  </r>
  <r>
    <n v="2014"/>
    <n v="12"/>
    <s v="2014-12"/>
    <x v="11"/>
    <s v="Гру"/>
    <x v="3"/>
    <x v="9"/>
    <s v="Рокитів"/>
    <s v="Семен"/>
    <x v="1"/>
    <n v="5179"/>
    <n v="61351.59"/>
    <n v="85944.320000000022"/>
    <n v="80200"/>
    <n v="79681.87"/>
    <n v="1101.3132391315755"/>
    <n v="0"/>
    <n v="440.52529565263012"/>
    <n v="1541.8385347842056"/>
  </r>
  <r>
    <n v="2015"/>
    <n v="1"/>
    <s v="2015-01"/>
    <x v="12"/>
    <s v="Січ"/>
    <x v="3"/>
    <x v="9"/>
    <s v="Рокитів"/>
    <s v="Семен"/>
    <x v="1"/>
    <n v="5238"/>
    <n v="57881.250000000007"/>
    <n v="81613.2"/>
    <n v="82400"/>
    <n v="47664.88"/>
    <n v="1402.0138600808802"/>
    <n v="0"/>
    <n v="778.89658893382239"/>
    <n v="2180.9104490147029"/>
  </r>
  <r>
    <n v="2015"/>
    <n v="2"/>
    <s v="2015-02"/>
    <x v="13"/>
    <s v="Лют"/>
    <x v="3"/>
    <x v="9"/>
    <s v="Рокитів"/>
    <s v="Семен"/>
    <x v="1"/>
    <n v="5811"/>
    <n v="66868.549999999988"/>
    <n v="100301.72999999984"/>
    <n v="108800"/>
    <n v="82600.009999999995"/>
    <n v="1232.7504055326542"/>
    <n v="0"/>
    <n v="342.43066820351504"/>
    <n v="1575.1810737361693"/>
  </r>
  <r>
    <n v="2015"/>
    <n v="3"/>
    <s v="2015-03"/>
    <x v="14"/>
    <s v="Бер"/>
    <x v="3"/>
    <x v="9"/>
    <s v="Рокитів"/>
    <s v="Семен"/>
    <x v="1"/>
    <n v="7027"/>
    <n v="76868.579999999987"/>
    <n v="103503.20999999969"/>
    <n v="99000"/>
    <n v="80857.84"/>
    <n v="909.6475901140808"/>
    <n v="0"/>
    <n v="505.3597722856004"/>
    <n v="1415.0073623996811"/>
  </r>
  <r>
    <n v="2015"/>
    <n v="4"/>
    <s v="2015-04"/>
    <x v="15"/>
    <s v="Кві"/>
    <x v="3"/>
    <x v="9"/>
    <s v="Рокитів"/>
    <s v="Семен"/>
    <x v="1"/>
    <n v="4646"/>
    <n v="54704.41"/>
    <n v="79787.05999999991"/>
    <n v="80500"/>
    <n v="51760.78"/>
    <n v="995.82372198652865"/>
    <n v="0"/>
    <n v="276.61770055181353"/>
    <n v="1272.4414225383421"/>
  </r>
  <r>
    <n v="2015"/>
    <n v="5"/>
    <s v="2015-05"/>
    <x v="16"/>
    <s v="Тра"/>
    <x v="3"/>
    <x v="9"/>
    <s v="Рокитів"/>
    <s v="Семен"/>
    <x v="1"/>
    <n v="10099"/>
    <n v="107739.97"/>
    <n v="138701.04"/>
    <n v="131100"/>
    <n v="105246.76"/>
    <n v="968.15638375865603"/>
    <n v="290.44691512759687"/>
    <n v="537.8646576436978"/>
    <n v="1796.4679565299507"/>
  </r>
  <r>
    <n v="2015"/>
    <n v="6"/>
    <s v="2015-06"/>
    <x v="17"/>
    <s v="Чер"/>
    <x v="3"/>
    <x v="9"/>
    <s v="Рокитів"/>
    <s v="Семен"/>
    <x v="1"/>
    <n v="3821"/>
    <n v="43209.910000000011"/>
    <n v="65592.009999999893"/>
    <n v="62700"/>
    <n v="48806.559999999998"/>
    <n v="1004.3675176152929"/>
    <n v="301.31025528458787"/>
    <n v="278.99097711535916"/>
    <n v="1584.6687500152398"/>
  </r>
  <r>
    <n v="2015"/>
    <n v="7"/>
    <s v="2015-07"/>
    <x v="18"/>
    <s v="Лип"/>
    <x v="3"/>
    <x v="9"/>
    <s v="Рокитів"/>
    <s v="Семен"/>
    <x v="1"/>
    <n v="6218"/>
    <n v="66898.78"/>
    <n v="88851.269999999728"/>
    <n v="93200"/>
    <n v="58637.71"/>
    <n v="765.18519484855551"/>
    <n v="0"/>
    <n v="425.10288602697534"/>
    <n v="1190.2880808755308"/>
  </r>
  <r>
    <n v="2015"/>
    <n v="8"/>
    <s v="2015-08"/>
    <x v="19"/>
    <s v="Сер"/>
    <x v="3"/>
    <x v="9"/>
    <s v="Рокитів"/>
    <s v="Семен"/>
    <x v="1"/>
    <n v="4392"/>
    <n v="50869.580000000009"/>
    <n v="76192.859999999884"/>
    <n v="76000"/>
    <n v="47207.29"/>
    <n v="1027.7882655689234"/>
    <n v="0"/>
    <n v="570.993480871624"/>
    <n v="1598.7817464405475"/>
  </r>
  <r>
    <n v="2015"/>
    <n v="9"/>
    <s v="2015-09"/>
    <x v="20"/>
    <s v="Вер"/>
    <x v="3"/>
    <x v="9"/>
    <s v="Рокитів"/>
    <s v="Семен"/>
    <x v="1"/>
    <n v="5452"/>
    <n v="61247.319999999992"/>
    <n v="84271.72"/>
    <n v="80400"/>
    <n v="50911.15"/>
    <n v="865.6239007131993"/>
    <n v="259.6871702139598"/>
    <n v="480.90216706288851"/>
    <n v="1606.2132379900477"/>
  </r>
  <r>
    <n v="2015"/>
    <n v="10"/>
    <s v="2015-10"/>
    <x v="21"/>
    <s v="Жов"/>
    <x v="3"/>
    <x v="9"/>
    <s v="Рокитів"/>
    <s v="Семен"/>
    <x v="1"/>
    <n v="6002"/>
    <n v="68655.11"/>
    <n v="88557.209999999672"/>
    <n v="80800"/>
    <n v="56444.99"/>
    <n v="677.59411145160516"/>
    <n v="0"/>
    <n v="376.44117302866954"/>
    <n v="1054.0352844802746"/>
  </r>
  <r>
    <n v="2015"/>
    <n v="11"/>
    <s v="2015-11"/>
    <x v="22"/>
    <s v="Лис"/>
    <x v="3"/>
    <x v="9"/>
    <s v="Рокитів"/>
    <s v="Семен"/>
    <x v="1"/>
    <n v="4924"/>
    <n v="54360.540000000008"/>
    <n v="68346.05999999991"/>
    <n v="72500"/>
    <n v="45166.879999999997"/>
    <n v="1251.5236718414708"/>
    <n v="0"/>
    <n v="347.64546440040851"/>
    <n v="1599.1691362418792"/>
  </r>
  <r>
    <n v="2015"/>
    <n v="12"/>
    <s v="2015-12"/>
    <x v="23"/>
    <s v="Гру"/>
    <x v="3"/>
    <x v="9"/>
    <s v="Рокитів"/>
    <s v="Семен"/>
    <x v="1"/>
    <n v="2482"/>
    <n v="27367"/>
    <n v="41324.879999999888"/>
    <n v="37900"/>
    <n v="29745.77"/>
    <n v="785.09138598628317"/>
    <n v="392.54569299314159"/>
    <n v="218.08094055174536"/>
    <n v="1395.7180195311703"/>
  </r>
  <r>
    <n v="2016"/>
    <n v="1"/>
    <s v="2016-01"/>
    <x v="24"/>
    <s v="Січ"/>
    <x v="3"/>
    <x v="9"/>
    <s v="Рокитів"/>
    <s v="Семен"/>
    <x v="1"/>
    <n v="306"/>
    <n v="3400.5400000000004"/>
    <n v="5265.82"/>
    <n v="5400"/>
    <n v="2022.07"/>
    <n v="440.22223746880132"/>
    <n v="0"/>
    <n v="151.80077154096597"/>
    <n v="592.02300900976729"/>
  </r>
  <r>
    <n v="2016"/>
    <n v="2"/>
    <s v="2016-02"/>
    <x v="25"/>
    <s v="Лют"/>
    <x v="3"/>
    <x v="9"/>
    <s v="Рокитів"/>
    <s v="Семен"/>
    <x v="1"/>
    <n v="1865"/>
    <n v="21150.81"/>
    <n v="32556.598510000047"/>
    <n v="32300"/>
    <n v="14119.07"/>
    <n v="1052.0266922965689"/>
    <n v="0"/>
    <n v="362.76782492985132"/>
    <n v="1414.7945172264201"/>
  </r>
  <r>
    <n v="2016"/>
    <n v="3"/>
    <s v="2016-03"/>
    <x v="26"/>
    <s v="Бер"/>
    <x v="3"/>
    <x v="9"/>
    <s v="Рокитів"/>
    <s v="Семен"/>
    <x v="1"/>
    <n v="5880"/>
    <n v="63462.289999999994"/>
    <n v="92822.087099999597"/>
    <n v="93700"/>
    <n v="42766.21"/>
    <n v="1322.2695482435804"/>
    <n v="396.68086447307411"/>
    <n v="455.95501663571736"/>
    <n v="2174.9054293523718"/>
  </r>
  <r>
    <n v="2016"/>
    <n v="4"/>
    <s v="2016-04"/>
    <x v="27"/>
    <s v="Кві"/>
    <x v="3"/>
    <x v="9"/>
    <s v="Рокитів"/>
    <s v="Семен"/>
    <x v="1"/>
    <n v="3698"/>
    <n v="41925.629999999997"/>
    <n v="64568.308580000026"/>
    <n v="60700"/>
    <n v="20847.2"/>
    <n v="1473.7451008693999"/>
    <n v="0"/>
    <n v="508.18796581703441"/>
    <n v="1981.9330666864344"/>
  </r>
  <r>
    <n v="2016"/>
    <n v="5"/>
    <s v="2016-05"/>
    <x v="28"/>
    <s v="Тра"/>
    <x v="3"/>
    <x v="9"/>
    <s v="Рокитів"/>
    <s v="Семен"/>
    <x v="1"/>
    <n v="4934"/>
    <n v="57308.869999999988"/>
    <n v="87446.405460000125"/>
    <n v="84500"/>
    <n v="34847.019999999997"/>
    <n v="1218.7324400132256"/>
    <n v="914.04933000991923"/>
    <n v="420.25256552180196"/>
    <n v="2553.0343355449468"/>
  </r>
  <r>
    <n v="2016"/>
    <n v="6"/>
    <s v="2016-06"/>
    <x v="29"/>
    <s v="Чер"/>
    <x v="3"/>
    <x v="9"/>
    <s v="Рокитів"/>
    <s v="Семен"/>
    <x v="1"/>
    <n v="4055"/>
    <n v="47471.549999999996"/>
    <n v="73758.778990000021"/>
    <n v="78700"/>
    <n v="21118.9"/>
    <n v="738.76292867803477"/>
    <n v="369.38146433901738"/>
    <n v="509.4916749503688"/>
    <n v="1617.636067967421"/>
  </r>
  <r>
    <n v="2016"/>
    <n v="7"/>
    <s v="2016-07"/>
    <x v="30"/>
    <s v="Лип"/>
    <x v="3"/>
    <x v="9"/>
    <s v="Рокитів"/>
    <s v="Семен"/>
    <x v="1"/>
    <n v="5599"/>
    <n v="64219.7"/>
    <n v="95397.517740000098"/>
    <n v="89400"/>
    <n v="23523"/>
    <n v="1031.6339321141927"/>
    <n v="309.49017963425791"/>
    <n v="687.75595474279521"/>
    <n v="2028.8800664912458"/>
  </r>
  <r>
    <n v="2016"/>
    <n v="8"/>
    <s v="2016-08"/>
    <x v="31"/>
    <s v="Сер"/>
    <x v="3"/>
    <x v="9"/>
    <s v="Рокитів"/>
    <s v="Семен"/>
    <x v="1"/>
    <n v="5358"/>
    <n v="62170.87"/>
    <n v="97832.176458000074"/>
    <n v="97300"/>
    <n v="15708.2"/>
    <n v="960.29552442621082"/>
    <n v="480.14776221310541"/>
    <n v="640.19701628414055"/>
    <n v="2080.6403029234571"/>
  </r>
  <r>
    <n v="2016"/>
    <n v="9"/>
    <s v="2016-09"/>
    <x v="32"/>
    <s v="Вер"/>
    <x v="3"/>
    <x v="9"/>
    <s v="Рокитів"/>
    <s v="Семен"/>
    <x v="1"/>
    <n v="4730"/>
    <n v="58414.000000000007"/>
    <n v="88114.963359999776"/>
    <n v="90300"/>
    <n v="15409.75"/>
    <n v="940.62975483365631"/>
    <n v="470.31487741682815"/>
    <n v="627.0865032224375"/>
    <n v="2038.031135472922"/>
  </r>
  <r>
    <n v="2016"/>
    <n v="10"/>
    <s v="2016-10"/>
    <x v="33"/>
    <s v="Жов"/>
    <x v="3"/>
    <x v="9"/>
    <s v="Рокитів"/>
    <s v="Семен"/>
    <x v="1"/>
    <n v="5186"/>
    <n v="65096.309999999983"/>
    <n v="98620.036709999913"/>
    <n v="107500"/>
    <n v="21162.13"/>
    <n v="1089.9833149269102"/>
    <n v="0"/>
    <n v="726.65554328460689"/>
    <n v="1816.6388582115171"/>
  </r>
  <r>
    <n v="2016"/>
    <n v="11"/>
    <s v="2016-11"/>
    <x v="34"/>
    <s v="Лис"/>
    <x v="3"/>
    <x v="9"/>
    <s v="Рокитів"/>
    <s v="Семен"/>
    <x v="1"/>
    <n v="4672"/>
    <n v="62442.57"/>
    <n v="94356.052890000021"/>
    <n v="89600"/>
    <n v="19972.55"/>
    <n v="988.81244756084448"/>
    <n v="296.64373426825335"/>
    <n v="659.20829837389624"/>
    <n v="1944.6644802029941"/>
  </r>
  <r>
    <n v="2014"/>
    <n v="4"/>
    <s v="2014-04"/>
    <x v="3"/>
    <s v="Кві"/>
    <x v="3"/>
    <x v="9"/>
    <s v="Рокитів"/>
    <s v="Семен"/>
    <x v="5"/>
    <n v="6342"/>
    <n v="68046.449999999983"/>
    <n v="101056.09"/>
    <n v="108300"/>
    <n v="82536.149999999994"/>
    <n v="954.0220609475075"/>
    <n v="286.20661828425227"/>
    <n v="381.60882437900301"/>
    <n v="1621.8375036107627"/>
  </r>
  <r>
    <n v="2014"/>
    <n v="5"/>
    <s v="2014-05"/>
    <x v="4"/>
    <s v="Тра"/>
    <x v="3"/>
    <x v="9"/>
    <s v="Рокитів"/>
    <s v="Семен"/>
    <x v="5"/>
    <n v="8163"/>
    <n v="83246.130000000034"/>
    <n v="123992.69999999992"/>
    <n v="125400"/>
    <n v="100644.84"/>
    <n v="765.99775475310992"/>
    <n v="0"/>
    <n v="459.59865285186595"/>
    <n v="1225.5964076049759"/>
  </r>
  <r>
    <n v="2014"/>
    <n v="6"/>
    <s v="2014-06"/>
    <x v="5"/>
    <s v="Чер"/>
    <x v="3"/>
    <x v="9"/>
    <s v="Рокитів"/>
    <s v="Семен"/>
    <x v="5"/>
    <n v="6484"/>
    <n v="68835.739999999991"/>
    <n v="101872.27999999987"/>
    <n v="105000"/>
    <n v="77953.31"/>
    <n v="908.72360668368094"/>
    <n v="681.54270501276073"/>
    <n v="545.23416401020859"/>
    <n v="2135.5004757066504"/>
  </r>
  <r>
    <n v="2014"/>
    <n v="7"/>
    <s v="2014-07"/>
    <x v="6"/>
    <s v="Лип"/>
    <x v="3"/>
    <x v="9"/>
    <s v="Рокитів"/>
    <s v="Семен"/>
    <x v="5"/>
    <n v="7589"/>
    <n v="81873.22"/>
    <n v="120244.08999999991"/>
    <n v="112400"/>
    <n v="93851.14"/>
    <n v="1510.2204055537343"/>
    <n v="453.06612166612024"/>
    <n v="604.08816222149369"/>
    <n v="2567.3746894413484"/>
  </r>
  <r>
    <n v="2014"/>
    <n v="8"/>
    <s v="2014-08"/>
    <x v="7"/>
    <s v="Сер"/>
    <x v="3"/>
    <x v="9"/>
    <s v="Рокитів"/>
    <s v="Семен"/>
    <x v="5"/>
    <n v="13645"/>
    <n v="158316.9"/>
    <n v="231546.1"/>
    <n v="253600"/>
    <n v="165414.09"/>
    <n v="1561.0377033866496"/>
    <n v="0"/>
    <n v="624.41508135465983"/>
    <n v="2185.4527847413092"/>
  </r>
  <r>
    <n v="2014"/>
    <n v="9"/>
    <s v="2014-09"/>
    <x v="8"/>
    <s v="Вер"/>
    <x v="3"/>
    <x v="9"/>
    <s v="Рокитів"/>
    <s v="Семен"/>
    <x v="5"/>
    <n v="8469"/>
    <n v="96246.739999999991"/>
    <n v="140864.08999999994"/>
    <n v="131300"/>
    <n v="97004.82"/>
    <n v="1015.8462363549833"/>
    <n v="0"/>
    <n v="609.50774181299005"/>
    <n v="1625.3539781679733"/>
  </r>
  <r>
    <n v="2014"/>
    <n v="10"/>
    <s v="2014-10"/>
    <x v="9"/>
    <s v="Жов"/>
    <x v="3"/>
    <x v="9"/>
    <s v="Рокитів"/>
    <s v="Семен"/>
    <x v="5"/>
    <n v="17104"/>
    <n v="193437.57000000009"/>
    <n v="282410.57000000007"/>
    <n v="291100"/>
    <n v="323880.75"/>
    <n v="1695.2715016761611"/>
    <n v="0"/>
    <n v="678.1086006704644"/>
    <n v="2373.3801023466253"/>
  </r>
  <r>
    <n v="2014"/>
    <n v="11"/>
    <s v="2014-11"/>
    <x v="10"/>
    <s v="Лис"/>
    <x v="3"/>
    <x v="9"/>
    <s v="Рокитів"/>
    <s v="Семен"/>
    <x v="5"/>
    <n v="7130"/>
    <n v="84507.190000000017"/>
    <n v="122640.26999999987"/>
    <n v="113900"/>
    <n v="91550.58"/>
    <n v="1151.9706723791157"/>
    <n v="345.59120171373473"/>
    <n v="460.78826895164622"/>
    <n v="1958.3501430444967"/>
  </r>
  <r>
    <n v="2014"/>
    <n v="12"/>
    <s v="2014-12"/>
    <x v="11"/>
    <s v="Гру"/>
    <x v="3"/>
    <x v="9"/>
    <s v="Рокитів"/>
    <s v="Семен"/>
    <x v="5"/>
    <n v="8340"/>
    <n v="98018.579999999987"/>
    <n v="142130.43999999997"/>
    <n v="151700"/>
    <n v="114581.18"/>
    <n v="1821.2970357505415"/>
    <n v="0"/>
    <n v="728.51881430021649"/>
    <n v="2549.8158500507579"/>
  </r>
  <r>
    <n v="2015"/>
    <n v="11"/>
    <s v="2015-11"/>
    <x v="22"/>
    <s v="Лис"/>
    <x v="2"/>
    <x v="7"/>
    <s v="Лєсков"/>
    <s v="Станіслав"/>
    <x v="0"/>
    <n v="84"/>
    <n v="833.22"/>
    <n v="1337.41"/>
    <n v="1200"/>
    <n v="748.95"/>
    <n v="21.306138308244105"/>
    <n v="0"/>
    <n v="7.1020461027480355"/>
    <n v="28.408184410992142"/>
  </r>
  <r>
    <n v="2015"/>
    <n v="1"/>
    <s v="2015-01"/>
    <x v="12"/>
    <s v="Січ"/>
    <x v="3"/>
    <x v="9"/>
    <s v="Рокитів"/>
    <s v="Семен"/>
    <x v="5"/>
    <n v="5997"/>
    <n v="62580.739999999983"/>
    <n v="94150.38999999997"/>
    <n v="101100"/>
    <n v="48711.78"/>
    <n v="1617.3872818615157"/>
    <n v="0"/>
    <n v="898.54848992306449"/>
    <n v="2515.9357717845801"/>
  </r>
  <r>
    <n v="2015"/>
    <n v="2"/>
    <s v="2015-02"/>
    <x v="13"/>
    <s v="Лют"/>
    <x v="3"/>
    <x v="9"/>
    <s v="Рокитів"/>
    <s v="Семен"/>
    <x v="5"/>
    <n v="7703"/>
    <n v="85585.62000000001"/>
    <n v="129022.33999999998"/>
    <n v="133900"/>
    <n v="94212.73"/>
    <n v="1585.7387699870403"/>
    <n v="0"/>
    <n v="440.48299166306674"/>
    <n v="2026.2217616501071"/>
  </r>
  <r>
    <n v="2015"/>
    <n v="3"/>
    <s v="2015-03"/>
    <x v="14"/>
    <s v="Бер"/>
    <x v="3"/>
    <x v="9"/>
    <s v="Рокитів"/>
    <s v="Семен"/>
    <x v="5"/>
    <n v="9667"/>
    <n v="108783.28000000003"/>
    <n v="164051.45999999988"/>
    <n v="170700"/>
    <n v="113649.4"/>
    <n v="1441.7815181161709"/>
    <n v="0"/>
    <n v="800.98973228676175"/>
    <n v="2242.7712504029328"/>
  </r>
  <r>
    <n v="2015"/>
    <n v="4"/>
    <s v="2015-04"/>
    <x v="15"/>
    <s v="Кві"/>
    <x v="3"/>
    <x v="9"/>
    <s v="Рокитів"/>
    <s v="Семен"/>
    <x v="5"/>
    <n v="13900"/>
    <n v="164910.54"/>
    <n v="248717.87999999977"/>
    <n v="264700"/>
    <n v="141641.46"/>
    <n v="3104.2523059027221"/>
    <n v="0"/>
    <n v="862.29230719520058"/>
    <n v="3966.5446130979226"/>
  </r>
  <r>
    <n v="2015"/>
    <n v="11"/>
    <s v="2015-11"/>
    <x v="22"/>
    <s v="Лис"/>
    <x v="2"/>
    <x v="7"/>
    <s v="Лєсков"/>
    <s v="Станіслав"/>
    <x v="2"/>
    <n v="735"/>
    <n v="6359.2"/>
    <n v="8225.8822300000011"/>
    <n v="7900"/>
    <n v="100.63"/>
    <n v="131.04566625022056"/>
    <n v="0"/>
    <n v="43.681888750073519"/>
    <n v="174.72755500029407"/>
  </r>
  <r>
    <n v="2015"/>
    <n v="5"/>
    <s v="2015-05"/>
    <x v="16"/>
    <s v="Тра"/>
    <x v="3"/>
    <x v="9"/>
    <s v="Рокитів"/>
    <s v="Семен"/>
    <x v="5"/>
    <n v="11670"/>
    <n v="121216.29"/>
    <n v="177503.27999999997"/>
    <n v="167700"/>
    <n v="118215.46"/>
    <n v="1239.0024881579848"/>
    <n v="371.70074644739543"/>
    <n v="688.33471564332478"/>
    <n v="2299.0379502487049"/>
  </r>
  <r>
    <n v="2015"/>
    <n v="6"/>
    <s v="2015-06"/>
    <x v="17"/>
    <s v="Чер"/>
    <x v="3"/>
    <x v="9"/>
    <s v="Рокитів"/>
    <s v="Семен"/>
    <x v="5"/>
    <n v="11684"/>
    <n v="116375.91000000003"/>
    <n v="173775.29999999987"/>
    <n v="168400"/>
    <n v="108719.97"/>
    <n v="2660.9074288751476"/>
    <n v="798.27222866254431"/>
    <n v="739.14095246531883"/>
    <n v="4198.3206100030111"/>
  </r>
  <r>
    <n v="2015"/>
    <n v="7"/>
    <s v="2015-07"/>
    <x v="18"/>
    <s v="Лип"/>
    <x v="3"/>
    <x v="9"/>
    <s v="Рокитів"/>
    <s v="Семен"/>
    <x v="5"/>
    <n v="20638"/>
    <n v="197712.05000000002"/>
    <n v="293958.59999999992"/>
    <n v="307800"/>
    <n v="168895.1"/>
    <n v="2531.5650369252935"/>
    <n v="0"/>
    <n v="1406.425020514052"/>
    <n v="3937.9900574393455"/>
  </r>
  <r>
    <n v="2015"/>
    <n v="8"/>
    <s v="2015-08"/>
    <x v="19"/>
    <s v="Сер"/>
    <x v="3"/>
    <x v="9"/>
    <s v="Рокитів"/>
    <s v="Семен"/>
    <x v="5"/>
    <n v="7153"/>
    <n v="74102.500000000015"/>
    <n v="108346.86999999994"/>
    <n v="109400"/>
    <n v="59574.95"/>
    <n v="1461.5233185513932"/>
    <n v="0"/>
    <n v="811.95739919521861"/>
    <n v="2273.4807177466118"/>
  </r>
  <r>
    <n v="2015"/>
    <n v="9"/>
    <s v="2015-09"/>
    <x v="20"/>
    <s v="Вер"/>
    <x v="3"/>
    <x v="9"/>
    <s v="Рокитів"/>
    <s v="Семен"/>
    <x v="5"/>
    <n v="7207"/>
    <n v="78589.34"/>
    <n v="118038.6399999999"/>
    <n v="122900"/>
    <n v="60864.51"/>
    <n v="1212.4716095943097"/>
    <n v="363.74148287829297"/>
    <n v="673.59533866350546"/>
    <n v="2249.8084311361081"/>
  </r>
  <r>
    <n v="2015"/>
    <n v="10"/>
    <s v="2015-10"/>
    <x v="21"/>
    <s v="Жов"/>
    <x v="3"/>
    <x v="9"/>
    <s v="Рокитів"/>
    <s v="Семен"/>
    <x v="5"/>
    <n v="12080"/>
    <n v="131524"/>
    <n v="197090.59999999992"/>
    <n v="209400"/>
    <n v="107113.46"/>
    <n v="1508.0356526867113"/>
    <n v="0"/>
    <n v="837.79758482595082"/>
    <n v="2345.833237512662"/>
  </r>
  <r>
    <n v="2015"/>
    <n v="11"/>
    <s v="2015-11"/>
    <x v="22"/>
    <s v="Лис"/>
    <x v="3"/>
    <x v="9"/>
    <s v="Рокитів"/>
    <s v="Семен"/>
    <x v="5"/>
    <n v="8241"/>
    <n v="88367.920000000013"/>
    <n v="127998.65999999989"/>
    <n v="124800"/>
    <n v="73699.13"/>
    <n v="2343.8564410880167"/>
    <n v="0"/>
    <n v="651.07123363556013"/>
    <n v="2994.9276747235767"/>
  </r>
  <r>
    <n v="2015"/>
    <n v="12"/>
    <s v="2015-12"/>
    <x v="23"/>
    <s v="Гру"/>
    <x v="3"/>
    <x v="9"/>
    <s v="Рокитів"/>
    <s v="Семен"/>
    <x v="5"/>
    <n v="10923"/>
    <n v="119222.45000000001"/>
    <n v="180861.0799999999"/>
    <n v="181200"/>
    <n v="112300.42"/>
    <n v="3436.0045562909399"/>
    <n v="1718.00227814547"/>
    <n v="954.44571008081664"/>
    <n v="6108.4525445172267"/>
  </r>
  <r>
    <n v="2016"/>
    <n v="1"/>
    <s v="2016-01"/>
    <x v="24"/>
    <s v="Січ"/>
    <x v="3"/>
    <x v="9"/>
    <s v="Рокитів"/>
    <s v="Семен"/>
    <x v="5"/>
    <n v="2670"/>
    <n v="28756.37"/>
    <n v="42963.130000000005"/>
    <n v="43800"/>
    <n v="14435.61"/>
    <n v="3591.7151017814858"/>
    <n v="0"/>
    <n v="1238.5224488901677"/>
    <n v="4830.2375506716535"/>
  </r>
  <r>
    <n v="2016"/>
    <n v="2"/>
    <s v="2016-02"/>
    <x v="25"/>
    <s v="Лют"/>
    <x v="3"/>
    <x v="9"/>
    <s v="Рокитів"/>
    <s v="Семен"/>
    <x v="5"/>
    <n v="6343"/>
    <n v="67447.37000000001"/>
    <n v="102351.51289000001"/>
    <n v="110400"/>
    <n v="37911.39"/>
    <n v="3307.3640516880946"/>
    <n v="0"/>
    <n v="1140.4703626510673"/>
    <n v="4447.8344143391623"/>
  </r>
  <r>
    <n v="2016"/>
    <n v="3"/>
    <s v="2016-03"/>
    <x v="26"/>
    <s v="Бер"/>
    <x v="3"/>
    <x v="9"/>
    <s v="Рокитів"/>
    <s v="Семен"/>
    <x v="5"/>
    <n v="8379"/>
    <n v="87795.709999999992"/>
    <n v="132899.42747000005"/>
    <n v="134000"/>
    <n v="53807.21"/>
    <n v="1893.1794297328206"/>
    <n v="567.95382891984616"/>
    <n v="652.82049301131747"/>
    <n v="3113.9537516639843"/>
  </r>
  <r>
    <n v="2016"/>
    <n v="4"/>
    <s v="2016-04"/>
    <x v="27"/>
    <s v="Кві"/>
    <x v="3"/>
    <x v="9"/>
    <s v="Рокитів"/>
    <s v="Семен"/>
    <x v="5"/>
    <n v="5702"/>
    <n v="61943.86"/>
    <n v="91697.670333000002"/>
    <n v="93900"/>
    <n v="26887.7"/>
    <n v="2092.9616306575394"/>
    <n v="0"/>
    <n v="721.71090712328953"/>
    <n v="2814.6725377808289"/>
  </r>
  <r>
    <n v="2016"/>
    <n v="5"/>
    <s v="2016-05"/>
    <x v="28"/>
    <s v="Тра"/>
    <x v="3"/>
    <x v="9"/>
    <s v="Рокитів"/>
    <s v="Семен"/>
    <x v="5"/>
    <n v="12193"/>
    <n v="132142.54000000004"/>
    <n v="198086.30956999963"/>
    <n v="184900"/>
    <n v="68036.83"/>
    <n v="2760.7105189233753"/>
    <n v="2070.5328891925315"/>
    <n v="951.96914445633638"/>
    <n v="5783.2125525722422"/>
  </r>
  <r>
    <n v="2016"/>
    <n v="6"/>
    <s v="2016-06"/>
    <x v="29"/>
    <s v="Чер"/>
    <x v="3"/>
    <x v="9"/>
    <s v="Рокитів"/>
    <s v="Семен"/>
    <x v="5"/>
    <n v="11087"/>
    <n v="125096.23"/>
    <n v="193949.14109999992"/>
    <n v="185600"/>
    <n v="55536.54"/>
    <n v="1942.5814452954965"/>
    <n v="971.29072264774823"/>
    <n v="1339.7113415831011"/>
    <n v="4253.5835095263456"/>
  </r>
  <r>
    <n v="2016"/>
    <n v="7"/>
    <s v="2016-07"/>
    <x v="30"/>
    <s v="Лип"/>
    <x v="3"/>
    <x v="9"/>
    <s v="Рокитів"/>
    <s v="Семен"/>
    <x v="5"/>
    <n v="9149"/>
    <n v="108336.73999999999"/>
    <n v="163639.54880999989"/>
    <n v="165300"/>
    <n v="37791.53"/>
    <n v="1769.6069582056653"/>
    <n v="530.8820874616996"/>
    <n v="1179.7379721371103"/>
    <n v="3480.2270178044751"/>
  </r>
  <r>
    <n v="2016"/>
    <n v="8"/>
    <s v="2016-08"/>
    <x v="31"/>
    <s v="Сер"/>
    <x v="3"/>
    <x v="9"/>
    <s v="Рокитів"/>
    <s v="Семен"/>
    <x v="5"/>
    <n v="12574"/>
    <n v="147630.15999999997"/>
    <n v="224809.2182099999"/>
    <n v="228400"/>
    <n v="32058.12"/>
    <n v="2206.6695632545625"/>
    <n v="1103.3347816272812"/>
    <n v="1471.1130421697083"/>
    <n v="4781.1173870515522"/>
  </r>
  <r>
    <n v="2016"/>
    <n v="9"/>
    <s v="2016-09"/>
    <x v="32"/>
    <s v="Вер"/>
    <x v="3"/>
    <x v="9"/>
    <s v="Рокитів"/>
    <s v="Семен"/>
    <x v="5"/>
    <n v="12084"/>
    <n v="147230.24999999997"/>
    <n v="224279.68966999999"/>
    <n v="207200"/>
    <n v="35553.760000000002"/>
    <n v="2394.1921038604078"/>
    <n v="1197.0960519302039"/>
    <n v="1596.1280692402718"/>
    <n v="5187.4162250308837"/>
  </r>
  <r>
    <n v="2016"/>
    <n v="10"/>
    <s v="2016-10"/>
    <x v="33"/>
    <s v="Жов"/>
    <x v="3"/>
    <x v="9"/>
    <s v="Рокитів"/>
    <s v="Семен"/>
    <x v="5"/>
    <n v="7954"/>
    <n v="100602.34"/>
    <n v="155304.65275000001"/>
    <n v="166800"/>
    <n v="31182.26"/>
    <n v="1716.4816184950073"/>
    <n v="0"/>
    <n v="1144.3210789966715"/>
    <n v="2860.8026974916788"/>
  </r>
  <r>
    <n v="2016"/>
    <n v="11"/>
    <s v="2016-11"/>
    <x v="34"/>
    <s v="Лис"/>
    <x v="3"/>
    <x v="9"/>
    <s v="Рокитів"/>
    <s v="Семен"/>
    <x v="5"/>
    <n v="13495"/>
    <n v="186789.57000000004"/>
    <n v="292082.92942000029"/>
    <n v="303000"/>
    <n v="62561.95"/>
    <n v="3060.9084153534031"/>
    <n v="918.27252460602085"/>
    <n v="2040.6056102356022"/>
    <n v="6019.7865501950264"/>
  </r>
  <r>
    <n v="2015"/>
    <n v="12"/>
    <s v="2015-12"/>
    <x v="23"/>
    <s v="Гру"/>
    <x v="2"/>
    <x v="7"/>
    <s v="Лєсков"/>
    <s v="Станіслав"/>
    <x v="0"/>
    <n v="46"/>
    <n v="460.46"/>
    <n v="762.26"/>
    <n v="600"/>
    <n v="473.57"/>
    <n v="8.2793448057451258"/>
    <n v="4.1396724028725629"/>
    <n v="2.7597816019150421"/>
    <n v="15.178798810532731"/>
  </r>
  <r>
    <n v="2015"/>
    <n v="12"/>
    <s v="2015-12"/>
    <x v="23"/>
    <s v="Гру"/>
    <x v="2"/>
    <x v="7"/>
    <s v="Лєсков"/>
    <s v="Станіслав"/>
    <x v="2"/>
    <n v="433"/>
    <n v="4309.68"/>
    <n v="6618.2209000000003"/>
    <n v="6600"/>
    <n v="85.31"/>
    <n v="71.884308282854718"/>
    <n v="35.942154141427359"/>
    <n v="23.961436094284903"/>
    <n v="131.78789851856698"/>
  </r>
  <r>
    <n v="2016"/>
    <n v="1"/>
    <s v="2016-01"/>
    <x v="24"/>
    <s v="Січ"/>
    <x v="2"/>
    <x v="7"/>
    <s v="Лєсков"/>
    <s v="Станіслав"/>
    <x v="0"/>
    <n v="30"/>
    <n v="237.89999999999998"/>
    <n v="381.89500000000004"/>
    <n v="300"/>
    <n v="138.78"/>
    <n v="9.3415447463916053"/>
    <n v="4.6707723731958026"/>
    <n v="3.892310310996502"/>
    <n v="17.904627430583911"/>
  </r>
  <r>
    <n v="2016"/>
    <n v="1"/>
    <s v="2016-01"/>
    <x v="24"/>
    <s v="Січ"/>
    <x v="2"/>
    <x v="7"/>
    <s v="Лєсков"/>
    <s v="Станіслав"/>
    <x v="2"/>
    <n v="195"/>
    <n v="1771.77"/>
    <n v="2274.3630699999999"/>
    <n v="2200"/>
    <n v="90.84"/>
    <n v="55.633261467014698"/>
    <n v="27.816630733507349"/>
    <n v="23.180525611256122"/>
    <n v="106.63041781177816"/>
  </r>
  <r>
    <n v="2016"/>
    <n v="2"/>
    <s v="2016-02"/>
    <x v="25"/>
    <s v="Лют"/>
    <x v="2"/>
    <x v="7"/>
    <s v="Лєсков"/>
    <s v="Станіслав"/>
    <x v="0"/>
    <n v="29"/>
    <n v="247.3"/>
    <n v="403.99"/>
    <n v="300"/>
    <n v="160.13"/>
    <n v="5.0299156228432667"/>
    <n v="2.5149578114216333"/>
    <n v="2.0957981761846942"/>
    <n v="9.6406716104495942"/>
  </r>
  <r>
    <n v="2016"/>
    <n v="2"/>
    <s v="2016-02"/>
    <x v="25"/>
    <s v="Лют"/>
    <x v="2"/>
    <x v="7"/>
    <s v="Лєсков"/>
    <s v="Станіслав"/>
    <x v="2"/>
    <n v="616"/>
    <n v="5682.3500000000013"/>
    <n v="9068.5682100000013"/>
    <n v="8800"/>
    <n v="17.84"/>
    <n v="112.90906437362014"/>
    <n v="56.45453218681007"/>
    <n v="47.045443489008392"/>
    <n v="216.4090400494386"/>
  </r>
  <r>
    <n v="2016"/>
    <n v="3"/>
    <s v="2016-03"/>
    <x v="26"/>
    <s v="Бер"/>
    <x v="2"/>
    <x v="7"/>
    <s v="Лєсков"/>
    <s v="Станіслав"/>
    <x v="2"/>
    <n v="6379"/>
    <n v="65540.090000000011"/>
    <n v="88265.141709999996"/>
    <n v="91700"/>
    <n v="707.68"/>
    <n v="801.56589282083837"/>
    <n v="240.4697678462515"/>
    <n v="333.98578867534928"/>
    <n v="1376.0214493424392"/>
  </r>
  <r>
    <n v="2016"/>
    <n v="4"/>
    <s v="2016-04"/>
    <x v="27"/>
    <s v="Кві"/>
    <x v="2"/>
    <x v="7"/>
    <s v="Лєсков"/>
    <s v="Станіслав"/>
    <x v="0"/>
    <n v="8"/>
    <n v="76.48"/>
    <n v="124.32000000000001"/>
    <n v="100"/>
    <n v="34.81"/>
    <n v="0.92735494884985514"/>
    <n v="0.27820648465495657"/>
    <n v="0.38639789535410635"/>
    <n v="1.591959328858918"/>
  </r>
  <r>
    <n v="2016"/>
    <n v="4"/>
    <s v="2016-04"/>
    <x v="27"/>
    <s v="Кві"/>
    <x v="2"/>
    <x v="7"/>
    <s v="Лєсков"/>
    <s v="Станіслав"/>
    <x v="2"/>
    <n v="482"/>
    <n v="4719.3700000000008"/>
    <n v="6030.3072600000005"/>
    <n v="5500"/>
    <n v="15.1"/>
    <n v="44.982587521285474"/>
    <n v="13.494776256385643"/>
    <n v="18.742744800535615"/>
    <n v="77.220108578206734"/>
  </r>
  <r>
    <n v="2016"/>
    <n v="5"/>
    <s v="2016-05"/>
    <x v="28"/>
    <s v="Тра"/>
    <x v="2"/>
    <x v="7"/>
    <s v="Лєсков"/>
    <s v="Станіслав"/>
    <x v="2"/>
    <n v="3859"/>
    <n v="37610.67"/>
    <n v="53363.103880000002"/>
    <n v="56700"/>
    <n v="182.99"/>
    <n v="554.61417924335785"/>
    <n v="0"/>
    <n v="231.08924135139912"/>
    <n v="785.70342059475695"/>
  </r>
  <r>
    <n v="2016"/>
    <n v="6"/>
    <s v="2016-06"/>
    <x v="29"/>
    <s v="Чер"/>
    <x v="2"/>
    <x v="7"/>
    <s v="Лєсков"/>
    <s v="Станіслав"/>
    <x v="0"/>
    <n v="2"/>
    <n v="21.06"/>
    <n v="35.42"/>
    <n v="0"/>
    <n v="9.92"/>
    <n v="0.26827680105163326"/>
    <n v="8.0483040315489973E-2"/>
    <n v="0.22356400087636105"/>
    <n v="0.57232384224348432"/>
  </r>
  <r>
    <n v="2016"/>
    <n v="6"/>
    <s v="2016-06"/>
    <x v="29"/>
    <s v="Чер"/>
    <x v="2"/>
    <x v="7"/>
    <s v="Лєсков"/>
    <s v="Станіслав"/>
    <x v="2"/>
    <n v="7929"/>
    <n v="85510.58"/>
    <n v="110393.98510000011"/>
    <n v="117100"/>
    <n v="257.72000000000003"/>
    <n v="836.14187402511834"/>
    <n v="250.84256220753551"/>
    <n v="696.78489502093203"/>
    <n v="1783.769331253586"/>
  </r>
  <r>
    <n v="2016"/>
    <n v="7"/>
    <s v="2016-07"/>
    <x v="30"/>
    <s v="Лип"/>
    <x v="2"/>
    <x v="7"/>
    <s v="Лєсков"/>
    <s v="Станіслав"/>
    <x v="0"/>
    <n v="3"/>
    <n v="33.630000000000003"/>
    <n v="55.46"/>
    <n v="0"/>
    <n v="12.42"/>
    <n v="0.42698363749993423"/>
    <n v="0"/>
    <n v="0.32844895192302631"/>
    <n v="0.75543258942296054"/>
  </r>
  <r>
    <n v="2016"/>
    <n v="7"/>
    <s v="2016-07"/>
    <x v="30"/>
    <s v="Лип"/>
    <x v="2"/>
    <x v="7"/>
    <s v="Лєсков"/>
    <s v="Станіслав"/>
    <x v="2"/>
    <n v="1224"/>
    <n v="12612.960000000001"/>
    <n v="16992.560679999999"/>
    <n v="15200"/>
    <n v="41.1"/>
    <n v="130.8248353693609"/>
    <n v="0"/>
    <n v="100.63448874566222"/>
    <n v="231.45932411502312"/>
  </r>
  <r>
    <n v="2016"/>
    <n v="8"/>
    <s v="2016-08"/>
    <x v="31"/>
    <s v="Сер"/>
    <x v="2"/>
    <x v="7"/>
    <s v="Лєсков"/>
    <s v="Станіслав"/>
    <x v="2"/>
    <n v="6009"/>
    <n v="67975.11"/>
    <n v="102085.15680000001"/>
    <n v="96300"/>
    <n v="1506.03"/>
    <n v="648.39610438849854"/>
    <n v="324.19805219424927"/>
    <n v="498.76623414499886"/>
    <n v="1471.3603907277466"/>
  </r>
  <r>
    <n v="2016"/>
    <n v="9"/>
    <s v="2016-09"/>
    <x v="32"/>
    <s v="Вер"/>
    <x v="2"/>
    <x v="7"/>
    <s v="Лєсков"/>
    <s v="Станіслав"/>
    <x v="2"/>
    <n v="519"/>
    <n v="6228.68"/>
    <n v="9735.5355899999995"/>
    <n v="9300"/>
    <n v="24.92"/>
    <n v="86.458821441030281"/>
    <n v="64.844116080772707"/>
    <n v="66.506785723869456"/>
    <n v="217.80972324567244"/>
  </r>
  <r>
    <n v="2016"/>
    <n v="10"/>
    <s v="2016-10"/>
    <x v="33"/>
    <s v="Жов"/>
    <x v="2"/>
    <x v="7"/>
    <s v="Лєсков"/>
    <s v="Станіслав"/>
    <x v="0"/>
    <n v="1"/>
    <n v="11.98"/>
    <n v="19.079999999999998"/>
    <n v="0"/>
    <n v="3.74"/>
    <n v="0.17589590786494089"/>
    <n v="0"/>
    <n v="0.13530454451149301"/>
    <n v="0.3112004523764339"/>
  </r>
  <r>
    <n v="2016"/>
    <n v="10"/>
    <s v="2016-10"/>
    <x v="33"/>
    <s v="Жов"/>
    <x v="2"/>
    <x v="7"/>
    <s v="Лєсков"/>
    <s v="Станіслав"/>
    <x v="2"/>
    <n v="3150"/>
    <n v="36263.200000000004"/>
    <n v="52941.241269999984"/>
    <n v="49700"/>
    <n v="78.900000000000006"/>
    <n v="488.0580553817361"/>
    <n v="0"/>
    <n v="375.42927337056625"/>
    <n v="863.48732875230235"/>
  </r>
  <r>
    <n v="2016"/>
    <n v="11"/>
    <s v="2016-11"/>
    <x v="34"/>
    <s v="Лис"/>
    <x v="2"/>
    <x v="7"/>
    <s v="Лєсков"/>
    <s v="Станіслав"/>
    <x v="2"/>
    <n v="4211"/>
    <n v="47634.81"/>
    <n v="69777.600000000006"/>
    <n v="70000"/>
    <n v="0"/>
    <n v="870.04319937017658"/>
    <n v="261.01295981105295"/>
    <n v="669.26399951552037"/>
    <n v="1800.3201586967498"/>
  </r>
  <r>
    <n v="2014"/>
    <n v="1"/>
    <s v="2014-01"/>
    <x v="0"/>
    <s v="Січ"/>
    <x v="2"/>
    <x v="7"/>
    <s v="Лєсков"/>
    <s v="Станіслав"/>
    <x v="4"/>
    <n v="2200"/>
    <n v="25010.99"/>
    <n v="37706.713999999985"/>
    <n v="38100"/>
    <n v="16915.490000000002"/>
    <n v="374.37182243219348"/>
    <n v="0"/>
    <n v="178.2722963962826"/>
    <n v="552.64411882847605"/>
  </r>
  <r>
    <n v="2014"/>
    <n v="2"/>
    <s v="2014-02"/>
    <x v="1"/>
    <s v="Лют"/>
    <x v="2"/>
    <x v="7"/>
    <s v="Лєсков"/>
    <s v="Станіслав"/>
    <x v="4"/>
    <n v="4830"/>
    <n v="53752.259999999995"/>
    <n v="81747.676142000128"/>
    <n v="81800"/>
    <n v="35878.589999999997"/>
    <n v="548.90337320651577"/>
    <n v="164.67101196195472"/>
    <n v="261.38255866976942"/>
    <n v="974.95694383823991"/>
  </r>
  <r>
    <n v="2014"/>
    <n v="3"/>
    <s v="2014-03"/>
    <x v="2"/>
    <s v="Бер"/>
    <x v="2"/>
    <x v="7"/>
    <s v="Лєсков"/>
    <s v="Станіслав"/>
    <x v="4"/>
    <n v="5858"/>
    <n v="66833.069999999992"/>
    <n v="98873.088580000156"/>
    <n v="92700"/>
    <n v="44370.38"/>
    <n v="498.30504509585023"/>
    <n v="0"/>
    <n v="237.28811671230963"/>
    <n v="735.59316180815983"/>
  </r>
  <r>
    <n v="2014"/>
    <n v="4"/>
    <s v="2014-04"/>
    <x v="3"/>
    <s v="Кві"/>
    <x v="2"/>
    <x v="7"/>
    <s v="Лєсков"/>
    <s v="Станіслав"/>
    <x v="4"/>
    <n v="8101"/>
    <n v="87711.74"/>
    <n v="124951.61005000008"/>
    <n v="134900"/>
    <n v="54266.15"/>
    <n v="782.49032456969314"/>
    <n v="0"/>
    <n v="372.61444027128243"/>
    <n v="1155.1047648409756"/>
  </r>
  <r>
    <n v="2014"/>
    <n v="5"/>
    <s v="2014-05"/>
    <x v="4"/>
    <s v="Тра"/>
    <x v="2"/>
    <x v="7"/>
    <s v="Лєсков"/>
    <s v="Станіслав"/>
    <x v="4"/>
    <n v="8483"/>
    <n v="91226.3"/>
    <n v="132323.2335400001"/>
    <n v="132200"/>
    <n v="58389.48"/>
    <n v="579.08395198318181"/>
    <n v="173.72518559495455"/>
    <n v="275.75426284913419"/>
    <n v="1028.5634004272706"/>
  </r>
  <r>
    <n v="2014"/>
    <n v="6"/>
    <s v="2014-06"/>
    <x v="5"/>
    <s v="Чер"/>
    <x v="2"/>
    <x v="7"/>
    <s v="Лєсков"/>
    <s v="Станіслав"/>
    <x v="4"/>
    <n v="9380"/>
    <n v="107667.40999999996"/>
    <n v="155093.75165000014"/>
    <n v="149900"/>
    <n v="62577.03"/>
    <n v="672.88165845279138"/>
    <n v="336.44082922639569"/>
    <n v="320.41983735847208"/>
    <n v="1329.7423250376592"/>
  </r>
  <r>
    <n v="2014"/>
    <n v="7"/>
    <s v="2014-07"/>
    <x v="6"/>
    <s v="Лип"/>
    <x v="2"/>
    <x v="7"/>
    <s v="Лєсков"/>
    <s v="Станіслав"/>
    <x v="4"/>
    <n v="5519"/>
    <n v="58898.750000000007"/>
    <n v="87619.002170000109"/>
    <n v="83200"/>
    <n v="36652.589999999997"/>
    <n v="473.36285894046767"/>
    <n v="0"/>
    <n v="225.41088520974651"/>
    <n v="698.77374415021416"/>
  </r>
  <r>
    <n v="2014"/>
    <n v="8"/>
    <s v="2014-08"/>
    <x v="7"/>
    <s v="Сер"/>
    <x v="2"/>
    <x v="7"/>
    <s v="Лєсков"/>
    <s v="Станіслав"/>
    <x v="4"/>
    <n v="6801"/>
    <n v="75302.069999999992"/>
    <n v="111259.79707900011"/>
    <n v="116500"/>
    <n v="44918.31"/>
    <n v="587.91406854500701"/>
    <n v="293.95703427250351"/>
    <n v="279.95908025952718"/>
    <n v="1161.8301830770376"/>
  </r>
  <r>
    <n v="2014"/>
    <n v="9"/>
    <s v="2014-09"/>
    <x v="8"/>
    <s v="Вер"/>
    <x v="2"/>
    <x v="7"/>
    <s v="Лєсков"/>
    <s v="Станіслав"/>
    <x v="4"/>
    <n v="4678"/>
    <n v="50755.090000000011"/>
    <n v="69221.051715000023"/>
    <n v="69700"/>
    <n v="26338.44"/>
    <n v="486.43607725771932"/>
    <n v="0"/>
    <n v="231.63622726558063"/>
    <n v="718.07230452329998"/>
  </r>
  <r>
    <n v="2014"/>
    <n v="10"/>
    <s v="2014-10"/>
    <x v="9"/>
    <s v="Жов"/>
    <x v="2"/>
    <x v="7"/>
    <s v="Лєсков"/>
    <s v="Станіслав"/>
    <x v="4"/>
    <n v="5694"/>
    <n v="63831.38"/>
    <n v="92924.419258000082"/>
    <n v="91300"/>
    <n v="36789.69"/>
    <n v="614.80608094182503"/>
    <n v="307.40304047091252"/>
    <n v="292.76480044848807"/>
    <n v="1214.9739218612256"/>
  </r>
  <r>
    <n v="2014"/>
    <n v="11"/>
    <s v="2014-11"/>
    <x v="10"/>
    <s v="Лис"/>
    <x v="2"/>
    <x v="7"/>
    <s v="Лєсков"/>
    <s v="Станіслав"/>
    <x v="4"/>
    <n v="2386"/>
    <n v="28606.370000000003"/>
    <n v="43623.651740000016"/>
    <n v="45400"/>
    <n v="18424.97"/>
    <n v="361.13390633078558"/>
    <n v="0"/>
    <n v="171.96852682418364"/>
    <n v="533.10243315496928"/>
  </r>
  <r>
    <n v="2014"/>
    <n v="12"/>
    <s v="2014-12"/>
    <x v="11"/>
    <s v="Гру"/>
    <x v="2"/>
    <x v="7"/>
    <s v="Лєсков"/>
    <s v="Станіслав"/>
    <x v="4"/>
    <n v="4368"/>
    <n v="50317.359999999993"/>
    <n v="71687.315255999987"/>
    <n v="67900"/>
    <n v="31847.27"/>
    <n v="437.68293859789139"/>
    <n v="218.8414692989457"/>
    <n v="104.21022347568842"/>
    <n v="760.73463137252554"/>
  </r>
  <r>
    <n v="2015"/>
    <n v="1"/>
    <s v="2015-01"/>
    <x v="12"/>
    <s v="Січ"/>
    <x v="2"/>
    <x v="7"/>
    <s v="Лєсков"/>
    <s v="Станіслав"/>
    <x v="4"/>
    <n v="6916"/>
    <n v="71932.069999999992"/>
    <n v="100608.42709"/>
    <n v="97300"/>
    <n v="27342.04"/>
    <n v="824.18491514490233"/>
    <n v="247.25547454347071"/>
    <n v="549.45661009660159"/>
    <n v="1620.8969997849745"/>
  </r>
  <r>
    <n v="2015"/>
    <n v="2"/>
    <s v="2015-02"/>
    <x v="13"/>
    <s v="Лют"/>
    <x v="2"/>
    <x v="7"/>
    <s v="Лєсков"/>
    <s v="Станіслав"/>
    <x v="4"/>
    <n v="2821"/>
    <n v="30276.239999999998"/>
    <n v="47866.490840000006"/>
    <n v="49100"/>
    <n v="19772.88"/>
    <n v="508.51864397306974"/>
    <n v="0"/>
    <n v="169.5062146576899"/>
    <n v="678.02485863075958"/>
  </r>
  <r>
    <n v="2015"/>
    <n v="3"/>
    <s v="2015-03"/>
    <x v="14"/>
    <s v="Бер"/>
    <x v="2"/>
    <x v="7"/>
    <s v="Лєсков"/>
    <s v="Станіслав"/>
    <x v="4"/>
    <n v="5565"/>
    <n v="57717.580000000009"/>
    <n v="78557.858780000315"/>
    <n v="80300"/>
    <n v="31636.799999999999"/>
    <n v="644.05356163053716"/>
    <n v="0"/>
    <n v="214.68452054351241"/>
    <n v="858.73808217404962"/>
  </r>
  <r>
    <n v="2015"/>
    <n v="4"/>
    <s v="2015-04"/>
    <x v="15"/>
    <s v="Кві"/>
    <x v="2"/>
    <x v="7"/>
    <s v="Лєсков"/>
    <s v="Станіслав"/>
    <x v="4"/>
    <n v="2190"/>
    <n v="24743.05"/>
    <n v="38828.145870000109"/>
    <n v="36600"/>
    <n v="13206.7"/>
    <n v="381.33539226521742"/>
    <n v="190.66769613260871"/>
    <n v="127.11179742173913"/>
    <n v="699.11488581956519"/>
  </r>
  <r>
    <n v="2015"/>
    <n v="5"/>
    <s v="2015-05"/>
    <x v="16"/>
    <s v="Тра"/>
    <x v="2"/>
    <x v="7"/>
    <s v="Лєсков"/>
    <s v="Станіслав"/>
    <x v="4"/>
    <n v="6882"/>
    <n v="68887.909999999974"/>
    <n v="93738.56950999971"/>
    <n v="99600"/>
    <n v="36437.43"/>
    <n v="711.36473834519859"/>
    <n v="213.40942150355957"/>
    <n v="237.12157944839953"/>
    <n v="1161.8957392971577"/>
  </r>
  <r>
    <n v="2015"/>
    <n v="6"/>
    <s v="2015-06"/>
    <x v="17"/>
    <s v="Чер"/>
    <x v="2"/>
    <x v="7"/>
    <s v="Лєсков"/>
    <s v="Станіслав"/>
    <x v="4"/>
    <n v="2598"/>
    <n v="28886.609999999993"/>
    <n v="43368.74732000006"/>
    <n v="41800"/>
    <n v="16226.73"/>
    <n v="626.60910819657613"/>
    <n v="313.30455409828807"/>
    <n v="208.86970273219205"/>
    <n v="1148.7833650270563"/>
  </r>
  <r>
    <n v="2015"/>
    <n v="7"/>
    <s v="2015-07"/>
    <x v="18"/>
    <s v="Лип"/>
    <x v="2"/>
    <x v="7"/>
    <s v="Лєсков"/>
    <s v="Станіслав"/>
    <x v="4"/>
    <n v="10979"/>
    <n v="111725.98"/>
    <n v="149770.54097999987"/>
    <n v="137000"/>
    <n v="50155.89"/>
    <n v="923.76759314572291"/>
    <n v="277.13027794371686"/>
    <n v="615.84506209714857"/>
    <n v="1816.7429331865883"/>
  </r>
  <r>
    <n v="2015"/>
    <n v="8"/>
    <s v="2015-08"/>
    <x v="19"/>
    <s v="Сер"/>
    <x v="2"/>
    <x v="7"/>
    <s v="Лєсков"/>
    <s v="Станіслав"/>
    <x v="4"/>
    <n v="2440"/>
    <n v="26788.670000000002"/>
    <n v="43399.219290000117"/>
    <n v="44000"/>
    <n v="14137.84"/>
    <n v="634.27655806900714"/>
    <n v="317.13827903450357"/>
    <n v="422.85103871267148"/>
    <n v="1374.2658758161822"/>
  </r>
  <r>
    <n v="2015"/>
    <n v="9"/>
    <s v="2015-09"/>
    <x v="20"/>
    <s v="Вер"/>
    <x v="2"/>
    <x v="7"/>
    <s v="Лєсков"/>
    <s v="Станіслав"/>
    <x v="4"/>
    <n v="2505"/>
    <n v="26934.749999999996"/>
    <n v="39119.697210000028"/>
    <n v="42200"/>
    <n v="10801.8"/>
    <n v="555.54046577545728"/>
    <n v="277.77023288772864"/>
    <n v="370.36031051697154"/>
    <n v="1203.6710091801574"/>
  </r>
  <r>
    <n v="2015"/>
    <n v="10"/>
    <s v="2015-10"/>
    <x v="21"/>
    <s v="Жов"/>
    <x v="2"/>
    <x v="7"/>
    <s v="Лєсков"/>
    <s v="Станіслав"/>
    <x v="4"/>
    <n v="10433"/>
    <n v="110219.8"/>
    <n v="139355.29304999931"/>
    <n v="140500"/>
    <n v="43835.18"/>
    <n v="836.27851031510056"/>
    <n v="0"/>
    <n v="557.51900687673367"/>
    <n v="1393.7975171918342"/>
  </r>
  <r>
    <n v="2015"/>
    <n v="11"/>
    <s v="2015-11"/>
    <x v="22"/>
    <s v="Лис"/>
    <x v="2"/>
    <x v="7"/>
    <s v="Лєсков"/>
    <s v="Станіслав"/>
    <x v="4"/>
    <n v="1501"/>
    <n v="15851.269999999999"/>
    <n v="23216.702120000009"/>
    <n v="24200"/>
    <n v="7788.6"/>
    <n v="369.86284417644873"/>
    <n v="0"/>
    <n v="123.28761472548292"/>
    <n v="493.15045890193164"/>
  </r>
  <r>
    <n v="2015"/>
    <n v="12"/>
    <s v="2015-12"/>
    <x v="23"/>
    <s v="Гру"/>
    <x v="2"/>
    <x v="7"/>
    <s v="Лєсков"/>
    <s v="Станіслав"/>
    <x v="4"/>
    <n v="1899"/>
    <n v="20427.099999999999"/>
    <n v="31082.990540000017"/>
    <n v="31800"/>
    <n v="11527.66"/>
    <n v="337.61025932670481"/>
    <n v="168.8051296633524"/>
    <n v="112.53675310890161"/>
    <n v="618.9521420989588"/>
  </r>
  <r>
    <n v="2016"/>
    <n v="1"/>
    <s v="2016-01"/>
    <x v="24"/>
    <s v="Січ"/>
    <x v="2"/>
    <x v="7"/>
    <s v="Лєсков"/>
    <s v="Станіслав"/>
    <x v="4"/>
    <n v="1046"/>
    <n v="10464.199999999999"/>
    <n v="15950.380119999998"/>
    <n v="16200"/>
    <n v="2988.13"/>
    <n v="390.16271386882534"/>
    <n v="195.08135693441267"/>
    <n v="162.5677974453439"/>
    <n v="747.81186824858185"/>
  </r>
  <r>
    <n v="2016"/>
    <n v="2"/>
    <s v="2016-02"/>
    <x v="25"/>
    <s v="Лют"/>
    <x v="2"/>
    <x v="7"/>
    <s v="Лєсков"/>
    <s v="Станіслав"/>
    <x v="4"/>
    <n v="1411"/>
    <n v="17942.3"/>
    <n v="25362.054200000031"/>
    <n v="23600"/>
    <n v="5627.63"/>
    <n v="315.77264944176301"/>
    <n v="157.8863247208815"/>
    <n v="131.57193726740127"/>
    <n v="605.23091143004581"/>
  </r>
  <r>
    <n v="2016"/>
    <n v="3"/>
    <s v="2016-03"/>
    <x v="26"/>
    <s v="Бер"/>
    <x v="2"/>
    <x v="7"/>
    <s v="Лєсков"/>
    <s v="Станіслав"/>
    <x v="4"/>
    <n v="4198"/>
    <n v="44890.740000000005"/>
    <n v="64935.160200000108"/>
    <n v="64300"/>
    <n v="14624.67"/>
    <n v="589.69836396105018"/>
    <n v="176.90950918831507"/>
    <n v="245.70765165043758"/>
    <n v="1012.3155247998028"/>
  </r>
  <r>
    <n v="2016"/>
    <n v="4"/>
    <s v="2016-04"/>
    <x v="27"/>
    <s v="Кві"/>
    <x v="2"/>
    <x v="7"/>
    <s v="Лєсков"/>
    <s v="Станіслав"/>
    <x v="4"/>
    <n v="1561"/>
    <n v="17278.59"/>
    <n v="27769.65153000001"/>
    <n v="26100"/>
    <n v="4438.29"/>
    <n v="207.14546150403362"/>
    <n v="62.143638451210087"/>
    <n v="86.310608960014008"/>
    <n v="355.59970891525774"/>
  </r>
  <r>
    <n v="2016"/>
    <n v="5"/>
    <s v="2016-05"/>
    <x v="28"/>
    <s v="Тра"/>
    <x v="2"/>
    <x v="7"/>
    <s v="Лєсков"/>
    <s v="Станіслав"/>
    <x v="4"/>
    <n v="3126"/>
    <n v="33658.550000000003"/>
    <n v="52139.733880000094"/>
    <n v="47900"/>
    <n v="10546.69"/>
    <n v="541.89943255271066"/>
    <n v="0"/>
    <n v="225.7914302302961"/>
    <n v="767.69086278300676"/>
  </r>
  <r>
    <n v="2016"/>
    <n v="6"/>
    <s v="2016-06"/>
    <x v="29"/>
    <s v="Чер"/>
    <x v="2"/>
    <x v="7"/>
    <s v="Лєсков"/>
    <s v="Станіслав"/>
    <x v="4"/>
    <n v="6627"/>
    <n v="72624.23"/>
    <n v="101113.26417000001"/>
    <n v="93700"/>
    <n v="16853.740000000002"/>
    <n v="765.84819467578563"/>
    <n v="229.75445840273574"/>
    <n v="638.2068288964881"/>
    <n v="1633.8094819750095"/>
  </r>
  <r>
    <n v="2016"/>
    <n v="7"/>
    <s v="2016-07"/>
    <x v="30"/>
    <s v="Лип"/>
    <x v="2"/>
    <x v="7"/>
    <s v="Лєсков"/>
    <s v="Станіслав"/>
    <x v="4"/>
    <n v="2782"/>
    <n v="29692.99"/>
    <n v="44389.660710000011"/>
    <n v="44000"/>
    <n v="6066.61"/>
    <n v="341.75367467262384"/>
    <n v="0"/>
    <n v="262.88744205586448"/>
    <n v="604.64111672848833"/>
  </r>
  <r>
    <n v="2016"/>
    <n v="8"/>
    <s v="2016-08"/>
    <x v="31"/>
    <s v="Сер"/>
    <x v="2"/>
    <x v="7"/>
    <s v="Лєсков"/>
    <s v="Станіслав"/>
    <x v="4"/>
    <n v="5544"/>
    <n v="62445.98"/>
    <n v="97719.665690000096"/>
    <n v="95100"/>
    <n v="8311.9699999999993"/>
    <n v="620.6685921997082"/>
    <n v="310.3342960998541"/>
    <n v="477.43737861516024"/>
    <n v="1408.4402669147225"/>
  </r>
  <r>
    <n v="2016"/>
    <n v="9"/>
    <s v="2016-09"/>
    <x v="32"/>
    <s v="Вер"/>
    <x v="2"/>
    <x v="7"/>
    <s v="Лєсков"/>
    <s v="Станіслав"/>
    <x v="4"/>
    <n v="2153"/>
    <n v="26311.069999999992"/>
    <n v="40771.834559999996"/>
    <n v="38800"/>
    <n v="3676.13"/>
    <n v="362.08431795648823"/>
    <n v="271.56323846736615"/>
    <n v="278.52639842806786"/>
    <n v="912.1739548519223"/>
  </r>
  <r>
    <n v="2016"/>
    <n v="10"/>
    <s v="2016-10"/>
    <x v="33"/>
    <s v="Жов"/>
    <x v="2"/>
    <x v="7"/>
    <s v="Лєсков"/>
    <s v="Станіслав"/>
    <x v="4"/>
    <n v="3150"/>
    <n v="37883.830000000009"/>
    <n v="56379.533109999997"/>
    <n v="52900"/>
    <n v="6681.19"/>
    <n v="519.75519713757581"/>
    <n v="0"/>
    <n v="399.81169010582755"/>
    <n v="919.56688724340336"/>
  </r>
  <r>
    <n v="2016"/>
    <n v="11"/>
    <s v="2016-11"/>
    <x v="34"/>
    <s v="Лис"/>
    <x v="2"/>
    <x v="7"/>
    <s v="Лєсков"/>
    <s v="Станіслав"/>
    <x v="4"/>
    <n v="2068"/>
    <n v="27323.96"/>
    <n v="42244.678390000001"/>
    <n v="45400"/>
    <n v="5034.05"/>
    <n v="526.74060361491013"/>
    <n v="158.02218108447306"/>
    <n v="405.18507970377703"/>
    <n v="1089.9478644031603"/>
  </r>
  <r>
    <n v="2014"/>
    <n v="1"/>
    <s v="2014-01"/>
    <x v="0"/>
    <s v="Січ"/>
    <x v="2"/>
    <x v="7"/>
    <s v="Лєсков"/>
    <s v="Станіслав"/>
    <x v="1"/>
    <n v="5585"/>
    <n v="62854.200000000019"/>
    <n v="94677.81799999997"/>
    <n v="103500"/>
    <n v="33963.19"/>
    <n v="940.01050498761401"/>
    <n v="0"/>
    <n v="447.62404999410188"/>
    <n v="1387.6345549817158"/>
  </r>
  <r>
    <n v="2014"/>
    <n v="2"/>
    <s v="2014-02"/>
    <x v="1"/>
    <s v="Лют"/>
    <x v="2"/>
    <x v="7"/>
    <s v="Лєсков"/>
    <s v="Станіслав"/>
    <x v="1"/>
    <n v="9070"/>
    <n v="98817.119999999981"/>
    <n v="150097.67600000009"/>
    <n v="139400"/>
    <n v="43976"/>
    <n v="1007.8466392579086"/>
    <n v="302.35399177737258"/>
    <n v="479.92697107519456"/>
    <n v="1790.1276021104759"/>
  </r>
  <r>
    <n v="2014"/>
    <n v="3"/>
    <s v="2014-03"/>
    <x v="2"/>
    <s v="Бер"/>
    <x v="2"/>
    <x v="7"/>
    <s v="Лєсков"/>
    <s v="Станіслав"/>
    <x v="1"/>
    <n v="10860"/>
    <n v="126349.73999999998"/>
    <n v="190037.76235"/>
    <n v="191500"/>
    <n v="62519.7"/>
    <n v="957.76087404319526"/>
    <n v="0"/>
    <n v="456.07660668723582"/>
    <n v="1413.837480730431"/>
  </r>
  <r>
    <n v="2014"/>
    <n v="4"/>
    <s v="2014-04"/>
    <x v="3"/>
    <s v="Кві"/>
    <x v="2"/>
    <x v="7"/>
    <s v="Лєсков"/>
    <s v="Станіслав"/>
    <x v="1"/>
    <n v="9144"/>
    <n v="101473.49"/>
    <n v="145813.85346600009"/>
    <n v="150300"/>
    <n v="42001.08"/>
    <n v="913.13692940580074"/>
    <n v="0"/>
    <n v="434.82710924085751"/>
    <n v="1347.9640386466583"/>
  </r>
  <r>
    <n v="2014"/>
    <n v="5"/>
    <s v="2014-05"/>
    <x v="4"/>
    <s v="Тра"/>
    <x v="2"/>
    <x v="7"/>
    <s v="Лєсков"/>
    <s v="Станіслав"/>
    <x v="1"/>
    <n v="13290"/>
    <n v="144219.93000000005"/>
    <n v="211470.28387000004"/>
    <n v="218700"/>
    <n v="63087.99"/>
    <n v="925.45386350029526"/>
    <n v="277.63615905008857"/>
    <n v="440.69231595252154"/>
    <n v="1643.7823385029053"/>
  </r>
  <r>
    <n v="2014"/>
    <n v="6"/>
    <s v="2014-06"/>
    <x v="5"/>
    <s v="Чер"/>
    <x v="2"/>
    <x v="7"/>
    <s v="Лєсков"/>
    <s v="Станіслав"/>
    <x v="1"/>
    <n v="15535"/>
    <n v="165426.18000000002"/>
    <n v="240477.55383000016"/>
    <n v="232400"/>
    <n v="79992.850000000006"/>
    <n v="1043.3233674491541"/>
    <n v="521.66168372457707"/>
    <n v="496.82065116626381"/>
    <n v="2061.8057023399952"/>
  </r>
  <r>
    <n v="2014"/>
    <n v="7"/>
    <s v="2014-07"/>
    <x v="6"/>
    <s v="Лип"/>
    <x v="2"/>
    <x v="7"/>
    <s v="Лєсков"/>
    <s v="Станіслав"/>
    <x v="1"/>
    <n v="9906"/>
    <n v="110200.11"/>
    <n v="167710.73627999998"/>
    <n v="160900"/>
    <n v="49923"/>
    <n v="906.05954912019411"/>
    <n v="0"/>
    <n v="431.45692815247338"/>
    <n v="1337.5164772726675"/>
  </r>
  <r>
    <n v="2014"/>
    <n v="8"/>
    <s v="2014-08"/>
    <x v="7"/>
    <s v="Сер"/>
    <x v="2"/>
    <x v="7"/>
    <s v="Лєсков"/>
    <s v="Станіслав"/>
    <x v="1"/>
    <n v="12153"/>
    <n v="133170.07"/>
    <n v="198207.93661999993"/>
    <n v="191600"/>
    <n v="49646.07"/>
    <n v="1047.3615582224493"/>
    <n v="523.68077911122464"/>
    <n v="498.74359915354722"/>
    <n v="2069.7859364872211"/>
  </r>
  <r>
    <n v="2014"/>
    <n v="9"/>
    <s v="2014-09"/>
    <x v="8"/>
    <s v="Вер"/>
    <x v="2"/>
    <x v="7"/>
    <s v="Лєсков"/>
    <s v="Станіслав"/>
    <x v="1"/>
    <n v="9118"/>
    <n v="102289.25"/>
    <n v="149444.78529999999"/>
    <n v="150000"/>
    <n v="46769.919999999998"/>
    <n v="1050.1911387775287"/>
    <n v="0"/>
    <n v="500.09101846548981"/>
    <n v="1550.2821572430184"/>
  </r>
  <r>
    <n v="2014"/>
    <n v="10"/>
    <s v="2014-10"/>
    <x v="9"/>
    <s v="Жов"/>
    <x v="2"/>
    <x v="7"/>
    <s v="Лєсков"/>
    <s v="Станіслав"/>
    <x v="1"/>
    <n v="9367"/>
    <n v="108671.82999999999"/>
    <n v="159969.67232999991"/>
    <n v="154700"/>
    <n v="41060.6"/>
    <n v="1058.390551160619"/>
    <n v="529.1952755803095"/>
    <n v="503.99550055267576"/>
    <n v="2091.5813272936043"/>
  </r>
  <r>
    <n v="2014"/>
    <n v="11"/>
    <s v="2014-11"/>
    <x v="10"/>
    <s v="Лис"/>
    <x v="2"/>
    <x v="7"/>
    <s v="Лєсков"/>
    <s v="Станіслав"/>
    <x v="1"/>
    <n v="6257"/>
    <n v="73272.63"/>
    <n v="110226.60146999998"/>
    <n v="113000"/>
    <n v="29802.51"/>
    <n v="912.49956348628677"/>
    <n v="0"/>
    <n v="434.52360166013659"/>
    <n v="1347.0231651464233"/>
  </r>
  <r>
    <n v="2014"/>
    <n v="12"/>
    <s v="2014-12"/>
    <x v="11"/>
    <s v="Гру"/>
    <x v="2"/>
    <x v="7"/>
    <s v="Лєсков"/>
    <s v="Станіслав"/>
    <x v="1"/>
    <n v="7163"/>
    <n v="80616.389999999985"/>
    <n v="116613.91558999996"/>
    <n v="123800"/>
    <n v="23588.37"/>
    <n v="711.97981225229057"/>
    <n v="355.98990612614529"/>
    <n v="169.51900291721205"/>
    <n v="1237.4887212956478"/>
  </r>
  <r>
    <n v="2015"/>
    <n v="1"/>
    <s v="2015-01"/>
    <x v="12"/>
    <s v="Січ"/>
    <x v="2"/>
    <x v="7"/>
    <s v="Лєсков"/>
    <s v="Станіслав"/>
    <x v="1"/>
    <n v="6835"/>
    <n v="74261.900000000023"/>
    <n v="115534.69569999998"/>
    <n v="114900"/>
    <n v="22080.25"/>
    <n v="946.46100854568681"/>
    <n v="283.93830256370603"/>
    <n v="630.97400569712465"/>
    <n v="1861.3733168065173"/>
  </r>
  <r>
    <n v="2015"/>
    <n v="2"/>
    <s v="2015-02"/>
    <x v="13"/>
    <s v="Лют"/>
    <x v="2"/>
    <x v="7"/>
    <s v="Лєсков"/>
    <s v="Станіслав"/>
    <x v="1"/>
    <n v="7380"/>
    <n v="78720.800000000003"/>
    <n v="121222.60728000005"/>
    <n v="129800"/>
    <n v="24099.3"/>
    <n v="1287.8311067121792"/>
    <n v="0"/>
    <n v="429.27703557072641"/>
    <n v="1717.1081422829056"/>
  </r>
  <r>
    <n v="2015"/>
    <n v="3"/>
    <s v="2015-03"/>
    <x v="14"/>
    <s v="Бер"/>
    <x v="2"/>
    <x v="7"/>
    <s v="Лєсков"/>
    <s v="Станіслав"/>
    <x v="1"/>
    <n v="10104"/>
    <n v="108610.94"/>
    <n v="147515.95538000035"/>
    <n v="149900"/>
    <n v="31577.62"/>
    <n v="1209.4038449531713"/>
    <n v="0"/>
    <n v="403.1346149843904"/>
    <n v="1612.5384599375616"/>
  </r>
  <r>
    <n v="2015"/>
    <n v="4"/>
    <s v="2015-04"/>
    <x v="15"/>
    <s v="Кві"/>
    <x v="2"/>
    <x v="7"/>
    <s v="Лєсков"/>
    <s v="Станіслав"/>
    <x v="1"/>
    <n v="4140"/>
    <n v="45098.5"/>
    <n v="70580.633500000098"/>
    <n v="72100"/>
    <n v="14970.98"/>
    <n v="693.17998475032527"/>
    <n v="346.58999237516264"/>
    <n v="231.05999491677508"/>
    <n v="1270.8299720422631"/>
  </r>
  <r>
    <n v="2015"/>
    <n v="5"/>
    <s v="2015-05"/>
    <x v="16"/>
    <s v="Тра"/>
    <x v="2"/>
    <x v="7"/>
    <s v="Лєсков"/>
    <s v="Станіслав"/>
    <x v="1"/>
    <n v="10851"/>
    <n v="109709.54000000002"/>
    <n v="145586.56794000007"/>
    <n v="140700"/>
    <n v="50250.44"/>
    <n v="1104.8296485702786"/>
    <n v="331.4488945710836"/>
    <n v="368.27654952342618"/>
    <n v="1804.5550926647884"/>
  </r>
  <r>
    <n v="2015"/>
    <n v="6"/>
    <s v="2015-06"/>
    <x v="17"/>
    <s v="Чер"/>
    <x v="2"/>
    <x v="7"/>
    <s v="Лєсков"/>
    <s v="Станіслав"/>
    <x v="1"/>
    <n v="3391"/>
    <n v="37090.870000000003"/>
    <n v="59034.897710000041"/>
    <n v="54700"/>
    <n v="17400.54"/>
    <n v="852.95995140445223"/>
    <n v="426.47997570222611"/>
    <n v="284.31998380148406"/>
    <n v="1563.7599109081625"/>
  </r>
  <r>
    <n v="2015"/>
    <n v="7"/>
    <s v="2015-07"/>
    <x v="18"/>
    <s v="Лип"/>
    <x v="2"/>
    <x v="7"/>
    <s v="Лєсков"/>
    <s v="Станіслав"/>
    <x v="1"/>
    <n v="10390"/>
    <n v="107419.56000000001"/>
    <n v="149980.07070000013"/>
    <n v="149900"/>
    <n v="41837.040000000001"/>
    <n v="925.05994853063783"/>
    <n v="277.51798455919135"/>
    <n v="616.70663235375855"/>
    <n v="1819.2845654435878"/>
  </r>
  <r>
    <n v="2015"/>
    <n v="8"/>
    <s v="2015-08"/>
    <x v="19"/>
    <s v="Сер"/>
    <x v="2"/>
    <x v="7"/>
    <s v="Лєсков"/>
    <s v="Станіслав"/>
    <x v="1"/>
    <n v="3689"/>
    <n v="40288.179999999986"/>
    <n v="64425.378890000036"/>
    <n v="64400"/>
    <n v="13485.18"/>
    <n v="941.57241174281944"/>
    <n v="470.78620587140972"/>
    <n v="627.71494116187955"/>
    <n v="2040.0735587761087"/>
  </r>
  <r>
    <n v="2015"/>
    <n v="9"/>
    <s v="2015-09"/>
    <x v="20"/>
    <s v="Вер"/>
    <x v="2"/>
    <x v="7"/>
    <s v="Лєсков"/>
    <s v="Станіслав"/>
    <x v="1"/>
    <n v="5516"/>
    <n v="57780.35"/>
    <n v="85669.31262000007"/>
    <n v="86700"/>
    <n v="23638.99"/>
    <n v="1216.5935124725897"/>
    <n v="608.29675623629487"/>
    <n v="811.06234164839316"/>
    <n v="2635.952610357278"/>
  </r>
  <r>
    <n v="2015"/>
    <n v="10"/>
    <s v="2015-10"/>
    <x v="21"/>
    <s v="Жов"/>
    <x v="2"/>
    <x v="7"/>
    <s v="Лєсков"/>
    <s v="Станіслав"/>
    <x v="1"/>
    <n v="11424"/>
    <n v="121396.81000000001"/>
    <n v="155806.61380000002"/>
    <n v="168200"/>
    <n v="36385.71"/>
    <n v="935.0037593416323"/>
    <n v="0"/>
    <n v="623.33583956108816"/>
    <n v="1558.3395989027204"/>
  </r>
  <r>
    <n v="2015"/>
    <n v="11"/>
    <s v="2015-11"/>
    <x v="22"/>
    <s v="Лис"/>
    <x v="2"/>
    <x v="7"/>
    <s v="Лєсков"/>
    <s v="Станіслав"/>
    <x v="1"/>
    <n v="4246"/>
    <n v="44905.13"/>
    <n v="61865.283910000035"/>
    <n v="63600"/>
    <n v="18077.400000000001"/>
    <n v="985.56934333170034"/>
    <n v="0"/>
    <n v="328.52311444390011"/>
    <n v="1314.0924577756005"/>
  </r>
  <r>
    <n v="2015"/>
    <n v="12"/>
    <s v="2015-12"/>
    <x v="23"/>
    <s v="Гру"/>
    <x v="2"/>
    <x v="7"/>
    <s v="Лєсков"/>
    <s v="Станіслав"/>
    <x v="1"/>
    <n v="3524"/>
    <n v="37829.539999999994"/>
    <n v="56602.102780000001"/>
    <n v="60900"/>
    <n v="14340.97"/>
    <n v="614.78803249002272"/>
    <n v="307.39401624501136"/>
    <n v="204.92934416334094"/>
    <n v="1127.111392898375"/>
  </r>
  <r>
    <n v="2016"/>
    <n v="1"/>
    <s v="2016-01"/>
    <x v="24"/>
    <s v="Січ"/>
    <x v="2"/>
    <x v="7"/>
    <s v="Лєсков"/>
    <s v="Станіслав"/>
    <x v="1"/>
    <n v="2437"/>
    <n v="24700.300000000003"/>
    <n v="35721.750390000001"/>
    <n v="33800"/>
    <n v="6070.8"/>
    <n v="873.79077937028956"/>
    <n v="436.89538968514478"/>
    <n v="364.0794914042873"/>
    <n v="1674.7656604597214"/>
  </r>
  <r>
    <n v="2016"/>
    <n v="2"/>
    <s v="2016-02"/>
    <x v="25"/>
    <s v="Лют"/>
    <x v="2"/>
    <x v="7"/>
    <s v="Лєсков"/>
    <s v="Станіслав"/>
    <x v="1"/>
    <n v="3361"/>
    <n v="37876.010000000009"/>
    <n v="57904.108460000039"/>
    <n v="58100"/>
    <n v="10501.09"/>
    <n v="720.94056726593521"/>
    <n v="360.47028363296761"/>
    <n v="300.39190302747295"/>
    <n v="1381.8027539263758"/>
  </r>
  <r>
    <n v="2016"/>
    <n v="3"/>
    <s v="2016-03"/>
    <x v="26"/>
    <s v="Бер"/>
    <x v="2"/>
    <x v="7"/>
    <s v="Лєсков"/>
    <s v="Станіслав"/>
    <x v="1"/>
    <n v="7745"/>
    <n v="81128.200000000026"/>
    <n v="116724.23682000014"/>
    <n v="110200"/>
    <n v="23417.84"/>
    <n v="1060.0126537819206"/>
    <n v="318.00379613457619"/>
    <n v="441.67193907580025"/>
    <n v="1819.688388992297"/>
  </r>
  <r>
    <n v="2016"/>
    <n v="4"/>
    <s v="2016-04"/>
    <x v="27"/>
    <s v="Кві"/>
    <x v="2"/>
    <x v="7"/>
    <s v="Лєсков"/>
    <s v="Станіслав"/>
    <x v="1"/>
    <n v="3111"/>
    <n v="33320.93"/>
    <n v="54098.130420000052"/>
    <n v="54900"/>
    <n v="7549.76"/>
    <n v="403.54061268108057"/>
    <n v="121.06218380432419"/>
    <n v="168.14192195045027"/>
    <n v="692.74471843585502"/>
  </r>
  <r>
    <n v="2016"/>
    <n v="5"/>
    <s v="2016-05"/>
    <x v="28"/>
    <s v="Тра"/>
    <x v="2"/>
    <x v="7"/>
    <s v="Лєсков"/>
    <s v="Станіслав"/>
    <x v="1"/>
    <n v="6069"/>
    <n v="67143.810000000012"/>
    <n v="102603.68962"/>
    <n v="101400"/>
    <n v="16187.96"/>
    <n v="1066.3821436230994"/>
    <n v="0"/>
    <n v="444.32589317629146"/>
    <n v="1510.7080367993908"/>
  </r>
  <r>
    <n v="2016"/>
    <n v="6"/>
    <s v="2016-06"/>
    <x v="29"/>
    <s v="Чер"/>
    <x v="2"/>
    <x v="7"/>
    <s v="Лєсков"/>
    <s v="Станіслав"/>
    <x v="1"/>
    <n v="12593"/>
    <n v="139212.83999999997"/>
    <n v="192447.17955000015"/>
    <n v="195800"/>
    <n v="15023.18"/>
    <n v="1457.6260220520421"/>
    <n v="437.28780661561268"/>
    <n v="1214.6883517100352"/>
    <n v="3109.6021803776903"/>
  </r>
  <r>
    <n v="2016"/>
    <n v="7"/>
    <s v="2016-07"/>
    <x v="30"/>
    <s v="Лип"/>
    <x v="2"/>
    <x v="7"/>
    <s v="Лєсков"/>
    <s v="Станіслав"/>
    <x v="1"/>
    <n v="7614"/>
    <n v="83761.710000000006"/>
    <n v="125084.05935"/>
    <n v="131600"/>
    <n v="12251.02"/>
    <n v="963.01562665922575"/>
    <n v="0"/>
    <n v="740.78125127632745"/>
    <n v="1703.7968779355533"/>
  </r>
  <r>
    <n v="2016"/>
    <n v="8"/>
    <s v="2016-08"/>
    <x v="31"/>
    <s v="Сер"/>
    <x v="2"/>
    <x v="7"/>
    <s v="Лєсков"/>
    <s v="Станіслав"/>
    <x v="1"/>
    <n v="6800"/>
    <n v="76272.38"/>
    <n v="121883.11888000001"/>
    <n v="117000"/>
    <n v="9644.39"/>
    <n v="774.14329320511217"/>
    <n v="387.07164660255609"/>
    <n v="595.49484092700936"/>
    <n v="1756.7097807346777"/>
  </r>
  <r>
    <n v="2016"/>
    <n v="9"/>
    <s v="2016-09"/>
    <x v="32"/>
    <s v="Вер"/>
    <x v="2"/>
    <x v="7"/>
    <s v="Лєсков"/>
    <s v="Станіслав"/>
    <x v="1"/>
    <n v="5880"/>
    <n v="71639.47"/>
    <n v="110141.69986000018"/>
    <n v="102000"/>
    <n v="7202.34"/>
    <n v="978.14049092365394"/>
    <n v="733.60536819274057"/>
    <n v="752.4157622489646"/>
    <n v="2464.1616213653592"/>
  </r>
  <r>
    <n v="2016"/>
    <n v="10"/>
    <s v="2016-10"/>
    <x v="33"/>
    <s v="Жов"/>
    <x v="2"/>
    <x v="7"/>
    <s v="Лєсков"/>
    <s v="Станіслав"/>
    <x v="1"/>
    <n v="6838"/>
    <n v="83063.999999999985"/>
    <n v="121949.46932999995"/>
    <n v="130000"/>
    <n v="12363.64"/>
    <n v="1124.2354623400479"/>
    <n v="0"/>
    <n v="864.7965094923444"/>
    <n v="1989.0319718323922"/>
  </r>
  <r>
    <n v="2016"/>
    <n v="11"/>
    <s v="2016-11"/>
    <x v="34"/>
    <s v="Лис"/>
    <x v="2"/>
    <x v="7"/>
    <s v="Лєсков"/>
    <s v="Станіслав"/>
    <x v="1"/>
    <n v="2464"/>
    <n v="31885.619999999995"/>
    <n v="50643.313619999994"/>
    <n v="50900"/>
    <n v="4841.8999999999996"/>
    <n v="631.46153792409063"/>
    <n v="189.43846137722721"/>
    <n v="485.73964455699274"/>
    <n v="1306.6396438583106"/>
  </r>
  <r>
    <n v="2014"/>
    <n v="1"/>
    <s v="2014-01"/>
    <x v="0"/>
    <s v="Січ"/>
    <x v="2"/>
    <x v="7"/>
    <s v="Лєсков"/>
    <s v="Станіслав"/>
    <x v="5"/>
    <n v="12983"/>
    <n v="155933.59"/>
    <n v="225480.14599999992"/>
    <n v="221500"/>
    <n v="216141.76"/>
    <n v="2238.6838900970542"/>
    <n v="0"/>
    <n v="1066.0399476652638"/>
    <n v="3304.723837762318"/>
  </r>
  <r>
    <n v="2014"/>
    <n v="2"/>
    <s v="2014-02"/>
    <x v="1"/>
    <s v="Лют"/>
    <x v="2"/>
    <x v="7"/>
    <s v="Лєсков"/>
    <s v="Станіслав"/>
    <x v="5"/>
    <n v="19401"/>
    <n v="222111.66999999998"/>
    <n v="327521.72933599993"/>
    <n v="326900"/>
    <n v="293185.13"/>
    <n v="2199.1791145069142"/>
    <n v="659.75373435207416"/>
    <n v="1047.228149765197"/>
    <n v="3906.1609986241851"/>
  </r>
  <r>
    <n v="2014"/>
    <n v="3"/>
    <s v="2014-03"/>
    <x v="2"/>
    <s v="Бер"/>
    <x v="2"/>
    <x v="7"/>
    <s v="Лєсков"/>
    <s v="Станіслав"/>
    <x v="5"/>
    <n v="23207"/>
    <n v="282115.70999999996"/>
    <n v="415598.75303000002"/>
    <n v="444000"/>
    <n v="367773.76"/>
    <n v="2094.5533141996334"/>
    <n v="0"/>
    <n v="997.40634009506368"/>
    <n v="3091.959654294697"/>
  </r>
  <r>
    <n v="2014"/>
    <n v="4"/>
    <s v="2014-04"/>
    <x v="3"/>
    <s v="Кві"/>
    <x v="2"/>
    <x v="7"/>
    <s v="Лєсков"/>
    <s v="Станіслав"/>
    <x v="5"/>
    <n v="17954"/>
    <n v="222276.16"/>
    <n v="326179.09283999994"/>
    <n v="323500"/>
    <n v="282417.84000000003"/>
    <n v="2042.646622337136"/>
    <n v="0"/>
    <n v="972.68886777958858"/>
    <n v="3015.3354901167245"/>
  </r>
  <r>
    <n v="2014"/>
    <n v="5"/>
    <s v="2014-05"/>
    <x v="4"/>
    <s v="Тра"/>
    <x v="2"/>
    <x v="7"/>
    <s v="Лєсков"/>
    <s v="Станіслав"/>
    <x v="5"/>
    <n v="25210"/>
    <n v="280717.31999999995"/>
    <n v="405934.21076000005"/>
    <n v="394200"/>
    <n v="357553.69"/>
    <n v="1776.4830916183375"/>
    <n v="532.94492748550135"/>
    <n v="845.94432934206554"/>
    <n v="3155.3723484459042"/>
  </r>
  <r>
    <n v="2014"/>
    <n v="6"/>
    <s v="2014-06"/>
    <x v="5"/>
    <s v="Чер"/>
    <x v="2"/>
    <x v="7"/>
    <s v="Лєсков"/>
    <s v="Станіслав"/>
    <x v="5"/>
    <n v="25571"/>
    <n v="288124.46000000002"/>
    <n v="418131.91801999998"/>
    <n v="416200"/>
    <n v="338458.22"/>
    <n v="1814.0853223041108"/>
    <n v="907.04266115205542"/>
    <n v="863.85015347814794"/>
    <n v="3584.9781369343145"/>
  </r>
  <r>
    <n v="2014"/>
    <n v="7"/>
    <s v="2014-07"/>
    <x v="6"/>
    <s v="Лип"/>
    <x v="2"/>
    <x v="7"/>
    <s v="Лєсков"/>
    <s v="Станіслав"/>
    <x v="5"/>
    <n v="23755"/>
    <n v="271783.12"/>
    <n v="401370.93547999999"/>
    <n v="434400"/>
    <n v="341348.81"/>
    <n v="2168.4119746740844"/>
    <n v="0"/>
    <n v="1032.5771307971829"/>
    <n v="3200.9891054712671"/>
  </r>
  <r>
    <n v="2014"/>
    <n v="8"/>
    <s v="2014-08"/>
    <x v="7"/>
    <s v="Сер"/>
    <x v="2"/>
    <x v="7"/>
    <s v="Лєсков"/>
    <s v="Станіслав"/>
    <x v="5"/>
    <n v="19036"/>
    <n v="223606.15"/>
    <n v="331891.75022999995"/>
    <n v="322000"/>
    <n v="259012.94"/>
    <n v="1753.7676170278714"/>
    <n v="876.88380851393572"/>
    <n v="835.1274366799388"/>
    <n v="3465.7788622217458"/>
  </r>
  <r>
    <n v="2014"/>
    <n v="9"/>
    <s v="2014-09"/>
    <x v="8"/>
    <s v="Вер"/>
    <x v="2"/>
    <x v="7"/>
    <s v="Лєсков"/>
    <s v="Станіслав"/>
    <x v="5"/>
    <n v="15270"/>
    <n v="180681.12"/>
    <n v="265270.51903999998"/>
    <n v="275000"/>
    <n v="201988.56"/>
    <n v="1864.1316116549949"/>
    <n v="0"/>
    <n v="887.68171983571199"/>
    <n v="2751.8133314907068"/>
  </r>
  <r>
    <n v="2014"/>
    <n v="10"/>
    <s v="2014-10"/>
    <x v="9"/>
    <s v="Жов"/>
    <x v="2"/>
    <x v="7"/>
    <s v="Лєсков"/>
    <s v="Станіслав"/>
    <x v="5"/>
    <n v="16742"/>
    <n v="204977.58"/>
    <n v="298866.864"/>
    <n v="281700"/>
    <n v="237240.13"/>
    <n v="1977.361460490315"/>
    <n v="988.68073024515752"/>
    <n v="941.60069547157866"/>
    <n v="3907.6428862070511"/>
  </r>
  <r>
    <n v="2014"/>
    <n v="11"/>
    <s v="2014-11"/>
    <x v="10"/>
    <s v="Лис"/>
    <x v="2"/>
    <x v="7"/>
    <s v="Лєсков"/>
    <s v="Станіслав"/>
    <x v="5"/>
    <n v="19386"/>
    <n v="238468.97000000003"/>
    <n v="330392.32778000023"/>
    <n v="348800"/>
    <n v="265939.84000000003"/>
    <n v="2735.1188447964801"/>
    <n v="0"/>
    <n v="1302.4375451411811"/>
    <n v="4037.5563899376612"/>
  </r>
  <r>
    <n v="2014"/>
    <n v="12"/>
    <s v="2014-12"/>
    <x v="11"/>
    <s v="Гру"/>
    <x v="2"/>
    <x v="7"/>
    <s v="Лєсков"/>
    <s v="Станіслав"/>
    <x v="5"/>
    <n v="27601"/>
    <n v="324306.14999999997"/>
    <n v="474555.20864000038"/>
    <n v="444100"/>
    <n v="415871.44"/>
    <n v="2897.3705808728364"/>
    <n v="1448.6852904364182"/>
    <n v="689.85013830305627"/>
    <n v="5035.9060096123103"/>
  </r>
  <r>
    <n v="2015"/>
    <n v="1"/>
    <s v="2015-01"/>
    <x v="12"/>
    <s v="Січ"/>
    <x v="2"/>
    <x v="7"/>
    <s v="Лєсков"/>
    <s v="Станіслав"/>
    <x v="5"/>
    <n v="19046"/>
    <n v="209276.37999999998"/>
    <n v="302467.07622000005"/>
    <n v="296900"/>
    <n v="165570.45000000001"/>
    <n v="2477.8123340056231"/>
    <n v="743.34370020168694"/>
    <n v="1651.8748893370819"/>
    <n v="4873.030923544392"/>
  </r>
  <r>
    <n v="2015"/>
    <n v="2"/>
    <s v="2015-02"/>
    <x v="13"/>
    <s v="Лют"/>
    <x v="2"/>
    <x v="7"/>
    <s v="Лєсков"/>
    <s v="Станіслав"/>
    <x v="5"/>
    <n v="13995"/>
    <n v="158468.79000000004"/>
    <n v="245185.59245"/>
    <n v="256300"/>
    <n v="190693.31"/>
    <n v="2604.7751319638564"/>
    <n v="0"/>
    <n v="868.25837732128537"/>
    <n v="3473.0335092851419"/>
  </r>
  <r>
    <n v="2015"/>
    <n v="3"/>
    <s v="2015-03"/>
    <x v="14"/>
    <s v="Бер"/>
    <x v="2"/>
    <x v="7"/>
    <s v="Лєсков"/>
    <s v="Станіслав"/>
    <x v="5"/>
    <n v="18177"/>
    <n v="203958.22999999998"/>
    <n v="296467.88565000001"/>
    <n v="294500"/>
    <n v="210441.24"/>
    <n v="2430.5804744078405"/>
    <n v="0"/>
    <n v="810.19349146928027"/>
    <n v="3240.7739658771206"/>
  </r>
  <r>
    <n v="2015"/>
    <n v="4"/>
    <s v="2015-04"/>
    <x v="15"/>
    <s v="Кві"/>
    <x v="2"/>
    <x v="7"/>
    <s v="Лєсков"/>
    <s v="Станіслав"/>
    <x v="5"/>
    <n v="21407"/>
    <n v="242464.45"/>
    <n v="337621.43673999992"/>
    <n v="324100"/>
    <n v="201193.91"/>
    <n v="3315.8164040963975"/>
    <n v="1657.9082020481987"/>
    <n v="1105.2721346987992"/>
    <n v="6078.9967408433959"/>
  </r>
  <r>
    <n v="2015"/>
    <n v="5"/>
    <s v="2015-05"/>
    <x v="16"/>
    <s v="Тра"/>
    <x v="2"/>
    <x v="7"/>
    <s v="Лєсков"/>
    <s v="Станіслав"/>
    <x v="5"/>
    <n v="19668"/>
    <n v="213806.75000000009"/>
    <n v="307594.19932999992"/>
    <n v="307300"/>
    <n v="208893.51"/>
    <n v="2334.2757230740986"/>
    <n v="700.28271692222961"/>
    <n v="778.09190769136626"/>
    <n v="3812.6503476876942"/>
  </r>
  <r>
    <n v="2015"/>
    <n v="6"/>
    <s v="2015-06"/>
    <x v="17"/>
    <s v="Чер"/>
    <x v="2"/>
    <x v="7"/>
    <s v="Лєсков"/>
    <s v="Станіслав"/>
    <x v="5"/>
    <n v="12276"/>
    <n v="134084.54999999999"/>
    <n v="201289.58939999997"/>
    <n v="201300"/>
    <n v="132461.23000000001"/>
    <n v="2908.312964922151"/>
    <n v="1454.1564824610755"/>
    <n v="969.43765497405036"/>
    <n v="5331.907102357276"/>
  </r>
  <r>
    <n v="2015"/>
    <n v="7"/>
    <s v="2015-07"/>
    <x v="18"/>
    <s v="Лип"/>
    <x v="2"/>
    <x v="7"/>
    <s v="Лєсков"/>
    <s v="Станіслав"/>
    <x v="5"/>
    <n v="25057"/>
    <n v="267559.22000000009"/>
    <n v="375115.79035999998"/>
    <n v="388400"/>
    <n v="219525.89"/>
    <n v="2313.671357160194"/>
    <n v="694.10140714805823"/>
    <n v="1542.4475714401292"/>
    <n v="4550.2203357483813"/>
  </r>
  <r>
    <n v="2015"/>
    <n v="8"/>
    <s v="2015-08"/>
    <x v="19"/>
    <s v="Сер"/>
    <x v="2"/>
    <x v="7"/>
    <s v="Лєсков"/>
    <s v="Станіслав"/>
    <x v="5"/>
    <n v="12197"/>
    <n v="129001.79000000001"/>
    <n v="195093.05456999998"/>
    <n v="184200"/>
    <n v="111591.28"/>
    <n v="2851.2713634077045"/>
    <n v="1425.6356817038522"/>
    <n v="1900.8475756051362"/>
    <n v="6177.7546207166924"/>
  </r>
  <r>
    <n v="2015"/>
    <n v="9"/>
    <s v="2015-09"/>
    <x v="20"/>
    <s v="Вер"/>
    <x v="2"/>
    <x v="7"/>
    <s v="Лєсков"/>
    <s v="Станіслав"/>
    <x v="5"/>
    <n v="11310"/>
    <n v="127219.34000000003"/>
    <n v="186155.26250000004"/>
    <n v="176300"/>
    <n v="98755.99"/>
    <n v="2643.5987139840768"/>
    <n v="1321.7993569920384"/>
    <n v="1762.399142656051"/>
    <n v="5727.7972136321659"/>
  </r>
  <r>
    <n v="2015"/>
    <n v="10"/>
    <s v="2015-10"/>
    <x v="21"/>
    <s v="Жов"/>
    <x v="2"/>
    <x v="7"/>
    <s v="Лєсков"/>
    <s v="Станіслав"/>
    <x v="5"/>
    <n v="29008"/>
    <n v="307844.34000000003"/>
    <n v="407235.76114999974"/>
    <n v="420900"/>
    <n v="222741.09"/>
    <n v="2443.843417984614"/>
    <n v="0"/>
    <n v="1629.2289453230762"/>
    <n v="4073.0723633076905"/>
  </r>
  <r>
    <n v="2015"/>
    <n v="11"/>
    <s v="2015-11"/>
    <x v="22"/>
    <s v="Лис"/>
    <x v="2"/>
    <x v="7"/>
    <s v="Лєсков"/>
    <s v="Станіслав"/>
    <x v="5"/>
    <n v="11765"/>
    <n v="128604.85"/>
    <n v="187824.72699999998"/>
    <n v="204000"/>
    <n v="111479.34"/>
    <n v="2992.2160079333862"/>
    <n v="0"/>
    <n v="997.40533597779563"/>
    <n v="3989.6213439111816"/>
  </r>
  <r>
    <n v="2015"/>
    <n v="12"/>
    <s v="2015-12"/>
    <x v="23"/>
    <s v="Гру"/>
    <x v="2"/>
    <x v="7"/>
    <s v="Лєсков"/>
    <s v="Станіслав"/>
    <x v="5"/>
    <n v="19002"/>
    <n v="213538.91999999998"/>
    <n v="319238.94871999981"/>
    <n v="304700"/>
    <n v="207136.33"/>
    <n v="3467.4380550946726"/>
    <n v="1733.7190275473363"/>
    <n v="1155.8126850315575"/>
    <n v="6356.9697676735659"/>
  </r>
  <r>
    <n v="2016"/>
    <n v="1"/>
    <s v="2016-01"/>
    <x v="24"/>
    <s v="Січ"/>
    <x v="2"/>
    <x v="7"/>
    <s v="Лєсков"/>
    <s v="Станіслав"/>
    <x v="5"/>
    <n v="9443"/>
    <n v="96424.94"/>
    <n v="141902.11181"/>
    <n v="136300"/>
    <n v="50782.720000000001"/>
    <n v="3471.0717005474785"/>
    <n v="1735.5358502737392"/>
    <n v="1446.2798752281162"/>
    <n v="6652.887426049334"/>
  </r>
  <r>
    <n v="2016"/>
    <n v="2"/>
    <s v="2016-02"/>
    <x v="25"/>
    <s v="Лют"/>
    <x v="2"/>
    <x v="7"/>
    <s v="Лєсков"/>
    <s v="Станіслав"/>
    <x v="5"/>
    <n v="18144"/>
    <n v="200497.48999999996"/>
    <n v="292785.04243000003"/>
    <n v="280400"/>
    <n v="108956.52"/>
    <n v="3645.3478032958383"/>
    <n v="1822.6739016479191"/>
    <n v="1518.8949180399325"/>
    <n v="6986.9166229836901"/>
  </r>
  <r>
    <n v="2016"/>
    <n v="3"/>
    <s v="2016-03"/>
    <x v="26"/>
    <s v="Бер"/>
    <x v="2"/>
    <x v="7"/>
    <s v="Лєсков"/>
    <s v="Станіслав"/>
    <x v="5"/>
    <n v="16636"/>
    <n v="175777.43000000002"/>
    <n v="258631.73343999966"/>
    <n v="260200"/>
    <n v="105749.64"/>
    <n v="2348.723089436191"/>
    <n v="704.61692683085732"/>
    <n v="978.63462059841299"/>
    <n v="4031.9746368654614"/>
  </r>
  <r>
    <n v="2016"/>
    <n v="4"/>
    <s v="2016-04"/>
    <x v="27"/>
    <s v="Кві"/>
    <x v="2"/>
    <x v="7"/>
    <s v="Лєсков"/>
    <s v="Станіслав"/>
    <x v="5"/>
    <n v="33587"/>
    <n v="374202.79999999993"/>
    <n v="555459.35658000002"/>
    <n v="546900"/>
    <n v="157447.57999999999"/>
    <n v="4143.4039833447505"/>
    <n v="1243.0211950034252"/>
    <n v="1726.4183263936461"/>
    <n v="7112.8435047418225"/>
  </r>
  <r>
    <n v="2016"/>
    <n v="5"/>
    <s v="2016-05"/>
    <x v="28"/>
    <s v="Тра"/>
    <x v="2"/>
    <x v="7"/>
    <s v="Лєсков"/>
    <s v="Станіслав"/>
    <x v="5"/>
    <n v="14716"/>
    <n v="171132.98"/>
    <n v="253733.26721999992"/>
    <n v="259800"/>
    <n v="92843"/>
    <n v="2637.1042445808321"/>
    <n v="0"/>
    <n v="1098.7934352420132"/>
    <n v="3735.897679822845"/>
  </r>
  <r>
    <n v="2016"/>
    <n v="6"/>
    <s v="2016-06"/>
    <x v="29"/>
    <s v="Чер"/>
    <x v="2"/>
    <x v="7"/>
    <s v="Лєсков"/>
    <s v="Станіслав"/>
    <x v="5"/>
    <n v="13741"/>
    <n v="153595.39000000004"/>
    <n v="229743.66571999999"/>
    <n v="221300"/>
    <n v="68399.850000000006"/>
    <n v="1740.1156324460012"/>
    <n v="522.03468973380041"/>
    <n v="1450.096360371668"/>
    <n v="3712.2466825514693"/>
  </r>
  <r>
    <n v="2016"/>
    <n v="7"/>
    <s v="2016-07"/>
    <x v="30"/>
    <s v="Лип"/>
    <x v="2"/>
    <x v="7"/>
    <s v="Лєсков"/>
    <s v="Станіслав"/>
    <x v="5"/>
    <n v="29421"/>
    <n v="326905.23999999993"/>
    <n v="488895.24171999987"/>
    <n v="527300"/>
    <n v="117701.07"/>
    <n v="3763.9788796612897"/>
    <n v="0"/>
    <n v="2895.3683689702229"/>
    <n v="6659.3472486315131"/>
  </r>
  <r>
    <n v="2016"/>
    <n v="8"/>
    <s v="2016-08"/>
    <x v="31"/>
    <s v="Сер"/>
    <x v="2"/>
    <x v="7"/>
    <s v="Лєсков"/>
    <s v="Станіслав"/>
    <x v="5"/>
    <n v="28380"/>
    <n v="325638.2300000001"/>
    <n v="497013.48475999979"/>
    <n v="483100"/>
    <n v="72519.59"/>
    <n v="3156.792010206681"/>
    <n v="1578.3960051033405"/>
    <n v="2428.3015463128318"/>
    <n v="7163.4895616228532"/>
  </r>
  <r>
    <n v="2016"/>
    <n v="9"/>
    <s v="2016-09"/>
    <x v="32"/>
    <s v="Вер"/>
    <x v="2"/>
    <x v="7"/>
    <s v="Лєсков"/>
    <s v="Станіслав"/>
    <x v="5"/>
    <n v="24068"/>
    <n v="297508.31000000006"/>
    <n v="424887.30701000016"/>
    <n v="405600"/>
    <n v="65405.36"/>
    <n v="3773.316369678827"/>
    <n v="2829.9872772591207"/>
    <n v="2902.5510535990979"/>
    <n v="9505.8547005370456"/>
  </r>
  <r>
    <n v="2016"/>
    <n v="10"/>
    <s v="2016-10"/>
    <x v="33"/>
    <s v="Жов"/>
    <x v="2"/>
    <x v="7"/>
    <s v="Лєсков"/>
    <s v="Станіслав"/>
    <x v="5"/>
    <n v="16867"/>
    <n v="218080.24000000005"/>
    <n v="332771.55300000025"/>
    <n v="341400"/>
    <n v="66640.639999999999"/>
    <n v="3067.7753892327751"/>
    <n v="0"/>
    <n v="2359.8272224867501"/>
    <n v="5427.6026117195252"/>
  </r>
  <r>
    <n v="2016"/>
    <n v="11"/>
    <s v="2016-11"/>
    <x v="34"/>
    <s v="Лис"/>
    <x v="2"/>
    <x v="7"/>
    <s v="Лєсков"/>
    <s v="Станіслав"/>
    <x v="5"/>
    <n v="13306"/>
    <n v="176137.46000000002"/>
    <n v="254375.21729999993"/>
    <n v="249700"/>
    <n v="52613.52"/>
    <n v="3171.7546590908228"/>
    <n v="951.52639772724694"/>
    <n v="2439.8112762237097"/>
    <n v="6563.0923330417791"/>
  </r>
  <r>
    <n v="2014"/>
    <n v="9"/>
    <s v="2014-09"/>
    <x v="8"/>
    <s v="Вер"/>
    <x v="2"/>
    <x v="11"/>
    <s v="Маличенко"/>
    <s v="Володимир"/>
    <x v="0"/>
    <n v="419"/>
    <n v="4953.55"/>
    <n v="7230.6666299999997"/>
    <n v="7800"/>
    <n v="4859.01"/>
    <n v="59.151764464672333"/>
    <n v="53.236588018205104"/>
    <n v="29.575882232336166"/>
    <n v="141.96423471521359"/>
  </r>
  <r>
    <n v="2014"/>
    <n v="11"/>
    <s v="2014-11"/>
    <x v="10"/>
    <s v="Лис"/>
    <x v="2"/>
    <x v="11"/>
    <s v="Маличенко"/>
    <s v="Володимир"/>
    <x v="0"/>
    <n v="47"/>
    <n v="485.7"/>
    <n v="702.75"/>
    <n v="600"/>
    <n v="511.6"/>
    <n v="8.2725268292122447"/>
    <n v="0"/>
    <n v="2.0681317073030612"/>
    <n v="10.340658536515306"/>
  </r>
  <r>
    <n v="2014"/>
    <n v="12"/>
    <s v="2014-12"/>
    <x v="11"/>
    <s v="Гру"/>
    <x v="2"/>
    <x v="11"/>
    <s v="Маличенко"/>
    <s v="Володимир"/>
    <x v="0"/>
    <n v="22"/>
    <n v="297.23"/>
    <n v="431.12499000000003"/>
    <n v="400"/>
    <n v="338"/>
    <n v="4.7489284592617018"/>
    <n v="0"/>
    <n v="1.1872321148154255"/>
    <n v="5.9361605740771273"/>
  </r>
  <r>
    <n v="2015"/>
    <n v="1"/>
    <s v="2015-01"/>
    <x v="12"/>
    <s v="Січ"/>
    <x v="2"/>
    <x v="11"/>
    <s v="Маличенко"/>
    <s v="Володимир"/>
    <x v="0"/>
    <n v="7"/>
    <n v="110.16999999999999"/>
    <n v="168.02500000000001"/>
    <n v="100"/>
    <n v="84.68"/>
    <n v="2.787393262199906"/>
    <n v="0.83621797865997183"/>
    <n v="0.92913108739996875"/>
    <n v="4.5527423282598463"/>
  </r>
  <r>
    <n v="2015"/>
    <n v="2"/>
    <s v="2015-02"/>
    <x v="13"/>
    <s v="Лют"/>
    <x v="2"/>
    <x v="11"/>
    <s v="Маличенко"/>
    <s v="Володимир"/>
    <x v="0"/>
    <n v="13"/>
    <n v="147.59"/>
    <n v="240.97500000000002"/>
    <n v="200"/>
    <n v="168.68"/>
    <n v="2.7020978161683984"/>
    <n v="0"/>
    <n v="0"/>
    <n v="2.7020978161683984"/>
  </r>
  <r>
    <n v="2015"/>
    <n v="3"/>
    <s v="2015-03"/>
    <x v="14"/>
    <s v="Бер"/>
    <x v="2"/>
    <x v="11"/>
    <s v="Маличенко"/>
    <s v="Володимир"/>
    <x v="0"/>
    <n v="21"/>
    <n v="203.21"/>
    <n v="290.64166"/>
    <n v="200"/>
    <n v="195.31"/>
    <n v="3.3068735148422665"/>
    <n v="0"/>
    <n v="1.1022911716140888"/>
    <n v="4.4091646864563554"/>
  </r>
  <r>
    <n v="2015"/>
    <n v="4"/>
    <s v="2015-04"/>
    <x v="15"/>
    <s v="Кві"/>
    <x v="2"/>
    <x v="11"/>
    <s v="Маличенко"/>
    <s v="Володимир"/>
    <x v="0"/>
    <n v="6"/>
    <n v="85.160000000000011"/>
    <n v="129.92501999999999"/>
    <n v="100"/>
    <n v="72.760000000000005"/>
    <n v="1.6302503313502275"/>
    <n v="0"/>
    <n v="0.54341677711674241"/>
    <n v="2.1736671084669696"/>
  </r>
  <r>
    <n v="2015"/>
    <n v="5"/>
    <s v="2015-05"/>
    <x v="16"/>
    <s v="Тра"/>
    <x v="2"/>
    <x v="11"/>
    <s v="Маличенко"/>
    <s v="Володимир"/>
    <x v="0"/>
    <n v="-47"/>
    <n v="-461.53000000000003"/>
    <n v="-1104.8166600000002"/>
    <n v="0"/>
    <n v="0"/>
    <n v="-9.1005549204487295"/>
    <n v="-6.825416190336548"/>
    <n v="-3.0335183068162435"/>
    <n v="-18.959489417601521"/>
  </r>
  <r>
    <n v="2015"/>
    <n v="6"/>
    <s v="2015-06"/>
    <x v="17"/>
    <s v="Чер"/>
    <x v="2"/>
    <x v="11"/>
    <s v="Маличенко"/>
    <s v="Володимир"/>
    <x v="0"/>
    <n v="10"/>
    <n v="97.640000000000015"/>
    <n v="142.96669000000003"/>
    <n v="100"/>
    <n v="88.07"/>
    <n v="2.0165157262473024"/>
    <n v="1.5123867946854768"/>
    <n v="0.67217190874910071"/>
    <n v="4.2010744296818796"/>
  </r>
  <r>
    <n v="2015"/>
    <n v="8"/>
    <s v="2015-08"/>
    <x v="19"/>
    <s v="Сер"/>
    <x v="2"/>
    <x v="11"/>
    <s v="Маличенко"/>
    <s v="Володимир"/>
    <x v="0"/>
    <n v="29"/>
    <n v="280.31999999999994"/>
    <n v="421.85001"/>
    <n v="400"/>
    <n v="224.42"/>
    <n v="4.8134837337401999"/>
    <n v="2.4067418668700999"/>
    <n v="1.6044945779133999"/>
    <n v="8.8247201785236999"/>
  </r>
  <r>
    <n v="2015"/>
    <n v="10"/>
    <s v="2015-10"/>
    <x v="21"/>
    <s v="Жов"/>
    <x v="2"/>
    <x v="11"/>
    <s v="Маличенко"/>
    <s v="Володимир"/>
    <x v="0"/>
    <n v="103"/>
    <n v="924.94999999999993"/>
    <n v="1369.7750100000003"/>
    <n v="1300"/>
    <n v="728.72"/>
    <n v="5.0028879791064904"/>
    <n v="0"/>
    <n v="1.6676293263688302"/>
    <n v="6.6705173054753208"/>
  </r>
  <r>
    <n v="2015"/>
    <n v="11"/>
    <s v="2015-11"/>
    <x v="22"/>
    <s v="Лис"/>
    <x v="2"/>
    <x v="11"/>
    <s v="Маличенко"/>
    <s v="Володимир"/>
    <x v="0"/>
    <n v="23"/>
    <n v="213.5"/>
    <n v="309.98333000000002"/>
    <n v="200"/>
    <n v="173.59"/>
    <n v="3.5664809106278201"/>
    <n v="0"/>
    <n v="1.1888269702092735"/>
    <n v="4.7553078808370941"/>
  </r>
  <r>
    <n v="2015"/>
    <n v="12"/>
    <s v="2015-12"/>
    <x v="23"/>
    <s v="Гру"/>
    <x v="2"/>
    <x v="11"/>
    <s v="Маличенко"/>
    <s v="Володимир"/>
    <x v="0"/>
    <n v="2"/>
    <n v="20.6"/>
    <n v="31.433330000000002"/>
    <n v="0"/>
    <n v="19.36"/>
    <n v="0.33865181448469484"/>
    <n v="0.10159554434540845"/>
    <n v="0.11288393816156493"/>
    <n v="0.55313129699166819"/>
  </r>
  <r>
    <n v="2016"/>
    <n v="2"/>
    <s v="2016-02"/>
    <x v="25"/>
    <s v="Лют"/>
    <x v="2"/>
    <x v="11"/>
    <s v="Маличенко"/>
    <s v="Володимир"/>
    <x v="0"/>
    <n v="6"/>
    <n v="50.96"/>
    <n v="73.466660000000005"/>
    <n v="0"/>
    <n v="26.74"/>
    <n v="0.83247504226911218"/>
    <n v="0.24974251268073364"/>
    <n v="0"/>
    <n v="1.0822175549498458"/>
  </r>
  <r>
    <n v="2014"/>
    <n v="1"/>
    <s v="2014-01"/>
    <x v="0"/>
    <s v="Січ"/>
    <x v="2"/>
    <x v="11"/>
    <s v="Маличенко"/>
    <s v="Володимир"/>
    <x v="2"/>
    <n v="28"/>
    <n v="274.13000000000005"/>
    <n v="397.41665"/>
    <n v="400"/>
    <n v="143.07"/>
    <n v="7.4682946738170006"/>
    <n v="2.2404884021450999"/>
    <n v="1.8670736684542502"/>
    <n v="11.575856744416351"/>
  </r>
  <r>
    <n v="2014"/>
    <n v="2"/>
    <s v="2014-02"/>
    <x v="1"/>
    <s v="Лют"/>
    <x v="2"/>
    <x v="11"/>
    <s v="Маличенко"/>
    <s v="Володимир"/>
    <x v="2"/>
    <n v="50"/>
    <n v="473.12"/>
    <n v="678.88333"/>
    <n v="600"/>
    <n v="232.99"/>
    <n v="8.0282014691763699"/>
    <n v="0"/>
    <n v="2.0070503672940925"/>
    <n v="10.035251836470461"/>
  </r>
  <r>
    <n v="2014"/>
    <n v="3"/>
    <s v="2014-03"/>
    <x v="2"/>
    <s v="Бер"/>
    <x v="2"/>
    <x v="11"/>
    <s v="Маличенко"/>
    <s v="Володимир"/>
    <x v="2"/>
    <n v="2164"/>
    <n v="22065.439999999999"/>
    <n v="29557.741580000002"/>
    <n v="27600"/>
    <n v="10286.09"/>
    <n v="279.60316359100312"/>
    <n v="0"/>
    <n v="139.80158179550156"/>
    <n v="419.40474538650471"/>
  </r>
  <r>
    <n v="2014"/>
    <n v="4"/>
    <s v="2014-04"/>
    <x v="3"/>
    <s v="Кві"/>
    <x v="2"/>
    <x v="11"/>
    <s v="Маличенко"/>
    <s v="Володимир"/>
    <x v="2"/>
    <n v="30"/>
    <n v="253.49999999999997"/>
    <n v="356.75000999999997"/>
    <n v="300"/>
    <n v="119.87"/>
    <n v="3.2751627040349005"/>
    <n v="1.6375813520174503"/>
    <n v="0.81879067600872513"/>
    <n v="5.7315347320610757"/>
  </r>
  <r>
    <n v="2014"/>
    <n v="5"/>
    <s v="2014-05"/>
    <x v="4"/>
    <s v="Тра"/>
    <x v="2"/>
    <x v="11"/>
    <s v="Маличенко"/>
    <s v="Володимир"/>
    <x v="2"/>
    <n v="2160"/>
    <n v="22291.200000000001"/>
    <n v="32340.500100000001"/>
    <n v="31700"/>
    <n v="10866.41"/>
    <n v="265.04315999011169"/>
    <n v="0"/>
    <n v="66.260789997527922"/>
    <n v="331.30394998763961"/>
  </r>
  <r>
    <n v="2014"/>
    <n v="6"/>
    <s v="2014-06"/>
    <x v="5"/>
    <s v="Чер"/>
    <x v="2"/>
    <x v="11"/>
    <s v="Маличенко"/>
    <s v="Володимир"/>
    <x v="2"/>
    <n v="1295"/>
    <n v="12638.880000000001"/>
    <n v="18287.775079999999"/>
    <n v="16700"/>
    <n v="5705.79"/>
    <n v="147.50612863380155"/>
    <n v="44.251838590140473"/>
    <n v="36.876532158450388"/>
    <n v="228.63449938239239"/>
  </r>
  <r>
    <n v="2014"/>
    <n v="7"/>
    <s v="2014-07"/>
    <x v="6"/>
    <s v="Лип"/>
    <x v="2"/>
    <x v="11"/>
    <s v="Маличенко"/>
    <s v="Володимир"/>
    <x v="2"/>
    <n v="107"/>
    <n v="1334.5099999999998"/>
    <n v="1938.7166699999998"/>
    <n v="2000"/>
    <n v="628.14"/>
    <n v="16.537625927742376"/>
    <n v="0"/>
    <n v="4.1344064819355939"/>
    <n v="20.672032409677968"/>
  </r>
  <r>
    <n v="2014"/>
    <n v="8"/>
    <s v="2014-08"/>
    <x v="7"/>
    <s v="Сер"/>
    <x v="2"/>
    <x v="11"/>
    <s v="Маличенко"/>
    <s v="Володимир"/>
    <x v="2"/>
    <n v="2407"/>
    <n v="23534.29"/>
    <n v="32499.933320000004"/>
    <n v="34500"/>
    <n v="9749.98"/>
    <n v="255.49825840204505"/>
    <n v="0"/>
    <n v="127.74912920102253"/>
    <n v="383.24738760306758"/>
  </r>
  <r>
    <n v="2014"/>
    <n v="9"/>
    <s v="2014-09"/>
    <x v="8"/>
    <s v="Вер"/>
    <x v="2"/>
    <x v="11"/>
    <s v="Маличенко"/>
    <s v="Володимир"/>
    <x v="2"/>
    <n v="5908"/>
    <n v="64139.81"/>
    <n v="87459.775049999997"/>
    <n v="82100"/>
    <n v="25188.42"/>
    <n v="715.48036697286182"/>
    <n v="643.93233027557562"/>
    <n v="357.74018348643091"/>
    <n v="1717.1528807348682"/>
  </r>
  <r>
    <n v="2014"/>
    <n v="1"/>
    <s v="2014-01"/>
    <x v="0"/>
    <s v="Січ"/>
    <x v="2"/>
    <x v="11"/>
    <s v="Маличенко"/>
    <s v="Володимир"/>
    <x v="3"/>
    <n v="60"/>
    <n v="567.59"/>
    <n v="864.12493999999992"/>
    <n v="800"/>
    <n v="725.86"/>
    <n v="16.238724992811537"/>
    <n v="4.8716174978434612"/>
    <n v="4.0596812482028843"/>
    <n v="25.170023738857886"/>
  </r>
  <r>
    <n v="2014"/>
    <n v="2"/>
    <s v="2014-02"/>
    <x v="1"/>
    <s v="Лют"/>
    <x v="2"/>
    <x v="11"/>
    <s v="Маличенко"/>
    <s v="Володимир"/>
    <x v="3"/>
    <n v="59"/>
    <n v="695.52"/>
    <n v="1058.3666800000001"/>
    <n v="1000"/>
    <n v="847.54"/>
    <n v="12.515819080877002"/>
    <n v="0"/>
    <n v="3.1289547702192504"/>
    <n v="15.644773851096252"/>
  </r>
  <r>
    <n v="2014"/>
    <n v="3"/>
    <s v="2014-03"/>
    <x v="2"/>
    <s v="Бер"/>
    <x v="2"/>
    <x v="11"/>
    <s v="Маличенко"/>
    <s v="Володимир"/>
    <x v="3"/>
    <n v="129"/>
    <n v="1435.6400000000003"/>
    <n v="2132.3332500000001"/>
    <n v="2000"/>
    <n v="1731.45"/>
    <n v="20.170929531832158"/>
    <n v="0"/>
    <n v="10.085464765916079"/>
    <n v="30.256394297748237"/>
  </r>
  <r>
    <n v="2014"/>
    <n v="4"/>
    <s v="2014-04"/>
    <x v="3"/>
    <s v="Кві"/>
    <x v="2"/>
    <x v="11"/>
    <s v="Маличенко"/>
    <s v="Володимир"/>
    <x v="3"/>
    <n v="70"/>
    <n v="845.36999999999989"/>
    <n v="1294.9506199999998"/>
    <n v="1200"/>
    <n v="1015.24"/>
    <n v="11.888363995255029"/>
    <n v="5.9441819976275143"/>
    <n v="2.9720909988137572"/>
    <n v="20.804636991696302"/>
  </r>
  <r>
    <n v="2014"/>
    <n v="5"/>
    <s v="2014-05"/>
    <x v="4"/>
    <s v="Тра"/>
    <x v="2"/>
    <x v="11"/>
    <s v="Маличенко"/>
    <s v="Володимир"/>
    <x v="3"/>
    <n v="69"/>
    <n v="745.34"/>
    <n v="1117.7499700000001"/>
    <n v="1100"/>
    <n v="876.32"/>
    <n v="9.1604020720648194"/>
    <n v="0"/>
    <n v="2.2901005180162048"/>
    <n v="11.450502590081024"/>
  </r>
  <r>
    <n v="2014"/>
    <n v="6"/>
    <s v="2014-06"/>
    <x v="5"/>
    <s v="Чер"/>
    <x v="2"/>
    <x v="11"/>
    <s v="Маличенко"/>
    <s v="Володимир"/>
    <x v="3"/>
    <n v="110"/>
    <n v="1097.17"/>
    <n v="1609.7417299999997"/>
    <n v="1600"/>
    <n v="1171.8900000000001"/>
    <n v="12.983906989990071"/>
    <n v="3.8951720969970212"/>
    <n v="3.2459767474975179"/>
    <n v="20.125055834484613"/>
  </r>
  <r>
    <n v="2014"/>
    <n v="7"/>
    <s v="2014-07"/>
    <x v="6"/>
    <s v="Лип"/>
    <x v="2"/>
    <x v="11"/>
    <s v="Маличенко"/>
    <s v="Володимир"/>
    <x v="3"/>
    <n v="357"/>
    <n v="4651.16"/>
    <n v="6964.1167800000003"/>
    <n v="6600"/>
    <n v="4548.66"/>
    <n v="59.405255036443137"/>
    <n v="0"/>
    <n v="14.851313759110784"/>
    <n v="74.256568795553918"/>
  </r>
  <r>
    <n v="2014"/>
    <n v="8"/>
    <s v="2014-08"/>
    <x v="7"/>
    <s v="Сер"/>
    <x v="2"/>
    <x v="11"/>
    <s v="Маличенко"/>
    <s v="Володимир"/>
    <x v="3"/>
    <n v="66"/>
    <n v="981.61000000000013"/>
    <n v="1401.0624559999999"/>
    <n v="1300"/>
    <n v="980.74"/>
    <n v="11.014453903516248"/>
    <n v="0"/>
    <n v="5.507226951758124"/>
    <n v="16.521680855274372"/>
  </r>
  <r>
    <n v="2014"/>
    <n v="9"/>
    <s v="2014-09"/>
    <x v="8"/>
    <s v="Вер"/>
    <x v="2"/>
    <x v="11"/>
    <s v="Маличенко"/>
    <s v="Володимир"/>
    <x v="3"/>
    <n v="98"/>
    <n v="954.91000000000008"/>
    <n v="1370.31666"/>
    <n v="1300"/>
    <n v="920.85"/>
    <n v="11.210121066573979"/>
    <n v="10.089108959916581"/>
    <n v="5.6050605332869896"/>
    <n v="26.90429055977755"/>
  </r>
  <r>
    <n v="2014"/>
    <n v="11"/>
    <s v="2014-11"/>
    <x v="10"/>
    <s v="Лис"/>
    <x v="2"/>
    <x v="11"/>
    <s v="Маличенко"/>
    <s v="Володимир"/>
    <x v="3"/>
    <n v="20"/>
    <n v="174.06"/>
    <n v="233.89997"/>
    <n v="200"/>
    <n v="170.28"/>
    <n v="2.7533885125249933"/>
    <n v="0"/>
    <n v="0.68834712813124832"/>
    <n v="3.4417356406562414"/>
  </r>
  <r>
    <n v="2014"/>
    <n v="1"/>
    <s v="2014-01"/>
    <x v="0"/>
    <s v="Січ"/>
    <x v="2"/>
    <x v="11"/>
    <s v="Маличенко"/>
    <s v="Володимир"/>
    <x v="4"/>
    <n v="1354"/>
    <n v="13844.699999999999"/>
    <n v="20176.908269999996"/>
    <n v="21000"/>
    <n v="7610.2"/>
    <n v="379.1665411273915"/>
    <n v="113.74996233821746"/>
    <n v="94.791635281847874"/>
    <n v="587.70813874745681"/>
  </r>
  <r>
    <n v="2014"/>
    <n v="2"/>
    <s v="2014-02"/>
    <x v="1"/>
    <s v="Лют"/>
    <x v="2"/>
    <x v="11"/>
    <s v="Маличенко"/>
    <s v="Володимир"/>
    <x v="4"/>
    <n v="2751"/>
    <n v="28119.840000000007"/>
    <n v="41891.741710000002"/>
    <n v="45900"/>
    <n v="12903.12"/>
    <n v="495.39490436829408"/>
    <n v="0"/>
    <n v="123.84872609207352"/>
    <n v="619.24363046036763"/>
  </r>
  <r>
    <n v="2014"/>
    <n v="3"/>
    <s v="2014-03"/>
    <x v="2"/>
    <s v="Бер"/>
    <x v="2"/>
    <x v="11"/>
    <s v="Маличенко"/>
    <s v="Володимир"/>
    <x v="4"/>
    <n v="6611"/>
    <n v="69313.62"/>
    <n v="97142.250230000005"/>
    <n v="100300"/>
    <n v="39327.980000000003"/>
    <n v="918.92272652641714"/>
    <n v="0"/>
    <n v="459.46136326320857"/>
    <n v="1378.3840897896257"/>
  </r>
  <r>
    <n v="2014"/>
    <n v="4"/>
    <s v="2014-04"/>
    <x v="3"/>
    <s v="Кві"/>
    <x v="2"/>
    <x v="11"/>
    <s v="Маличенко"/>
    <s v="Володимир"/>
    <x v="4"/>
    <n v="7895"/>
    <n v="80341.400000000009"/>
    <n v="104856.22450999997"/>
    <n v="105300"/>
    <n v="41564.47"/>
    <n v="962.63822333477208"/>
    <n v="481.31911166738604"/>
    <n v="240.65955583369302"/>
    <n v="1684.6168908358511"/>
  </r>
  <r>
    <n v="2014"/>
    <n v="5"/>
    <s v="2014-05"/>
    <x v="4"/>
    <s v="Тра"/>
    <x v="2"/>
    <x v="11"/>
    <s v="Маличенко"/>
    <s v="Володимир"/>
    <x v="4"/>
    <n v="5612"/>
    <n v="54692.91"/>
    <n v="72712.066240000015"/>
    <n v="72300"/>
    <n v="26809.38"/>
    <n v="595.90407526381819"/>
    <n v="0"/>
    <n v="148.97601881595455"/>
    <n v="744.88009407977279"/>
  </r>
  <r>
    <n v="2014"/>
    <n v="6"/>
    <s v="2014-06"/>
    <x v="5"/>
    <s v="Чер"/>
    <x v="2"/>
    <x v="11"/>
    <s v="Маличенко"/>
    <s v="Володимир"/>
    <x v="4"/>
    <n v="5397"/>
    <n v="55985.479999999989"/>
    <n v="76634.557959999976"/>
    <n v="70000"/>
    <n v="24630.7"/>
    <n v="618.12150000711176"/>
    <n v="185.43645000213354"/>
    <n v="154.53037500177794"/>
    <n v="958.08832501102324"/>
  </r>
  <r>
    <n v="2014"/>
    <n v="7"/>
    <s v="2014-07"/>
    <x v="6"/>
    <s v="Лип"/>
    <x v="2"/>
    <x v="11"/>
    <s v="Маличенко"/>
    <s v="Володимир"/>
    <x v="4"/>
    <n v="3824"/>
    <n v="37905.30999999999"/>
    <n v="51220.549930000008"/>
    <n v="52700"/>
    <n v="13908.77"/>
    <n v="436.92113843308067"/>
    <n v="0"/>
    <n v="109.23028460827017"/>
    <n v="546.15142304135088"/>
  </r>
  <r>
    <n v="2014"/>
    <n v="8"/>
    <s v="2014-08"/>
    <x v="7"/>
    <s v="Сер"/>
    <x v="2"/>
    <x v="11"/>
    <s v="Маличенко"/>
    <s v="Володимир"/>
    <x v="4"/>
    <n v="6188"/>
    <n v="60790.340000000011"/>
    <n v="81277.908019999988"/>
    <n v="85400"/>
    <n v="27848.57"/>
    <n v="638.96635544455944"/>
    <n v="0"/>
    <n v="319.48317772227972"/>
    <n v="958.44953316683916"/>
  </r>
  <r>
    <n v="2014"/>
    <n v="9"/>
    <s v="2014-09"/>
    <x v="8"/>
    <s v="Вер"/>
    <x v="2"/>
    <x v="11"/>
    <s v="Маличенко"/>
    <s v="Володимир"/>
    <x v="4"/>
    <n v="1965"/>
    <n v="21376.990000000005"/>
    <n v="30351.269887000017"/>
    <n v="28800"/>
    <n v="7576.1"/>
    <n v="248.29400377977694"/>
    <n v="223.46460340179925"/>
    <n v="124.14700188988847"/>
    <n v="595.9056090714646"/>
  </r>
  <r>
    <n v="2014"/>
    <n v="10"/>
    <s v="2014-10"/>
    <x v="9"/>
    <s v="Жов"/>
    <x v="2"/>
    <x v="11"/>
    <s v="Маличенко"/>
    <s v="Володимир"/>
    <x v="4"/>
    <n v="4241"/>
    <n v="45243.25"/>
    <n v="63764.575030000007"/>
    <n v="66200"/>
    <n v="21466.25"/>
    <n v="595.67077999010132"/>
    <n v="536.10370199109127"/>
    <n v="148.91769499752533"/>
    <n v="1280.692176978718"/>
  </r>
  <r>
    <n v="2014"/>
    <n v="11"/>
    <s v="2014-11"/>
    <x v="10"/>
    <s v="Лис"/>
    <x v="2"/>
    <x v="11"/>
    <s v="Маличенко"/>
    <s v="Володимир"/>
    <x v="4"/>
    <n v="1063"/>
    <n v="11621.81"/>
    <n v="16136.391719999998"/>
    <n v="16300"/>
    <n v="4404.88"/>
    <n v="189.95195080808008"/>
    <n v="0"/>
    <n v="47.487987702020021"/>
    <n v="237.43993851010009"/>
  </r>
  <r>
    <n v="2014"/>
    <n v="12"/>
    <s v="2014-12"/>
    <x v="11"/>
    <s v="Гру"/>
    <x v="2"/>
    <x v="11"/>
    <s v="Маличенко"/>
    <s v="Володимир"/>
    <x v="4"/>
    <n v="1726"/>
    <n v="19179.36"/>
    <n v="27957.716670000005"/>
    <n v="25500"/>
    <n v="9232.51"/>
    <n v="307.95987110405804"/>
    <n v="0"/>
    <n v="76.98996777601451"/>
    <n v="384.94983888007255"/>
  </r>
  <r>
    <n v="2015"/>
    <n v="1"/>
    <s v="2015-01"/>
    <x v="12"/>
    <s v="Січ"/>
    <x v="2"/>
    <x v="11"/>
    <s v="Маличенко"/>
    <s v="Володимир"/>
    <x v="4"/>
    <n v="1884"/>
    <n v="19481.7"/>
    <n v="28693.666669999999"/>
    <n v="29100"/>
    <n v="6814.72"/>
    <n v="476.00376815216794"/>
    <n v="142.80113044565039"/>
    <n v="158.6679227173893"/>
    <n v="777.47282131520763"/>
  </r>
  <r>
    <n v="2015"/>
    <n v="2"/>
    <s v="2015-02"/>
    <x v="13"/>
    <s v="Лют"/>
    <x v="2"/>
    <x v="11"/>
    <s v="Маличенко"/>
    <s v="Володимир"/>
    <x v="4"/>
    <n v="2409"/>
    <n v="25113"/>
    <n v="37843.558069999999"/>
    <n v="36800"/>
    <n v="10942.76"/>
    <n v="424.34690576611257"/>
    <n v="0"/>
    <n v="0"/>
    <n v="424.34690576611257"/>
  </r>
  <r>
    <n v="2015"/>
    <n v="3"/>
    <s v="2015-03"/>
    <x v="14"/>
    <s v="Бер"/>
    <x v="2"/>
    <x v="11"/>
    <s v="Маличенко"/>
    <s v="Володимир"/>
    <x v="4"/>
    <n v="5023"/>
    <n v="51842.569999999992"/>
    <n v="65356.550170000002"/>
    <n v="59800"/>
    <n v="21623.67"/>
    <n v="743.61619314530765"/>
    <n v="0"/>
    <n v="247.87206438176923"/>
    <n v="991.48825752707694"/>
  </r>
  <r>
    <n v="2015"/>
    <n v="4"/>
    <s v="2015-04"/>
    <x v="15"/>
    <s v="Кві"/>
    <x v="2"/>
    <x v="11"/>
    <s v="Маличенко"/>
    <s v="Володимир"/>
    <x v="4"/>
    <n v="1655"/>
    <n v="18226.830000000002"/>
    <n v="26632.716409999994"/>
    <n v="24400"/>
    <n v="6846.63"/>
    <n v="334.17731821137403"/>
    <n v="0"/>
    <n v="111.39243940379133"/>
    <n v="445.56975761516537"/>
  </r>
  <r>
    <n v="2015"/>
    <n v="5"/>
    <s v="2015-05"/>
    <x v="16"/>
    <s v="Тра"/>
    <x v="2"/>
    <x v="11"/>
    <s v="Маличенко"/>
    <s v="Володимир"/>
    <x v="4"/>
    <n v="8284"/>
    <n v="80965.50999999998"/>
    <n v="99558.625780000119"/>
    <n v="98900"/>
    <n v="29032.65"/>
    <n v="820.08062922882948"/>
    <n v="615.06047192162214"/>
    <n v="273.36020974294314"/>
    <n v="1708.5013108933947"/>
  </r>
  <r>
    <n v="2015"/>
    <n v="6"/>
    <s v="2015-06"/>
    <x v="17"/>
    <s v="Чер"/>
    <x v="2"/>
    <x v="11"/>
    <s v="Маличенко"/>
    <s v="Володимир"/>
    <x v="4"/>
    <n v="1803"/>
    <n v="18377.600000000002"/>
    <n v="27929.141459999992"/>
    <n v="26300"/>
    <n v="8219.81"/>
    <n v="393.93478980786023"/>
    <n v="295.45109235589518"/>
    <n v="131.31159660262009"/>
    <n v="820.69747876637553"/>
  </r>
  <r>
    <n v="2015"/>
    <n v="7"/>
    <s v="2015-07"/>
    <x v="18"/>
    <s v="Лип"/>
    <x v="2"/>
    <x v="11"/>
    <s v="Маличенко"/>
    <s v="Володимир"/>
    <x v="4"/>
    <n v="15876"/>
    <n v="149777.43999999994"/>
    <n v="178338.25024999998"/>
    <n v="189500"/>
    <n v="52082.76"/>
    <n v="1211.9213651888344"/>
    <n v="0"/>
    <n v="403.97378839627817"/>
    <n v="1615.8951535851127"/>
  </r>
  <r>
    <n v="2015"/>
    <n v="8"/>
    <s v="2015-08"/>
    <x v="19"/>
    <s v="Сер"/>
    <x v="2"/>
    <x v="11"/>
    <s v="Маличенко"/>
    <s v="Володимир"/>
    <x v="4"/>
    <n v="952"/>
    <n v="11487.939999999999"/>
    <n v="17595.658149999981"/>
    <n v="17000"/>
    <n v="3546.34"/>
    <n v="200.77376385383533"/>
    <n v="100.38688192691767"/>
    <n v="66.924587951278454"/>
    <n v="368.08523373203144"/>
  </r>
  <r>
    <n v="2015"/>
    <n v="9"/>
    <s v="2015-09"/>
    <x v="20"/>
    <s v="Вер"/>
    <x v="2"/>
    <x v="11"/>
    <s v="Маличенко"/>
    <s v="Володимир"/>
    <x v="4"/>
    <n v="3596"/>
    <n v="33180.43"/>
    <n v="42702.008339999993"/>
    <n v="42300"/>
    <n v="9710.7199999999993"/>
    <n v="564.42384995504824"/>
    <n v="0"/>
    <n v="188.14128331834942"/>
    <n v="752.56513327339769"/>
  </r>
  <r>
    <n v="2015"/>
    <n v="10"/>
    <s v="2015-10"/>
    <x v="21"/>
    <s v="Жов"/>
    <x v="2"/>
    <x v="11"/>
    <s v="Маличенко"/>
    <s v="Володимир"/>
    <x v="4"/>
    <n v="9801"/>
    <n v="102667.22000000002"/>
    <n v="111584.41923"/>
    <n v="122100"/>
    <n v="30510.12"/>
    <n v="407.54455698629374"/>
    <n v="0"/>
    <n v="135.8481856620979"/>
    <n v="543.39274264839162"/>
  </r>
  <r>
    <n v="2015"/>
    <n v="11"/>
    <s v="2015-11"/>
    <x v="22"/>
    <s v="Лис"/>
    <x v="2"/>
    <x v="11"/>
    <s v="Маличенко"/>
    <s v="Володимир"/>
    <x v="4"/>
    <n v="4923"/>
    <n v="49242.520000000004"/>
    <n v="57443.21643"/>
    <n v="60700"/>
    <n v="15816.47"/>
    <n v="660.90694245609063"/>
    <n v="0"/>
    <n v="220.30231415203019"/>
    <n v="881.20925660812077"/>
  </r>
  <r>
    <n v="2015"/>
    <n v="12"/>
    <s v="2015-12"/>
    <x v="23"/>
    <s v="Гру"/>
    <x v="2"/>
    <x v="11"/>
    <s v="Маличенко"/>
    <s v="Володимир"/>
    <x v="4"/>
    <n v="4488"/>
    <n v="47321.65"/>
    <n v="59779.358419999997"/>
    <n v="57500"/>
    <n v="19381.14"/>
    <n v="644.04211064064532"/>
    <n v="193.21263319219361"/>
    <n v="214.68070354688177"/>
    <n v="1051.9354473797207"/>
  </r>
  <r>
    <n v="2016"/>
    <n v="1"/>
    <s v="2016-01"/>
    <x v="24"/>
    <s v="Січ"/>
    <x v="2"/>
    <x v="11"/>
    <s v="Маличенко"/>
    <s v="Володимир"/>
    <x v="4"/>
    <n v="2141"/>
    <n v="20134.150000000005"/>
    <n v="24081.442690000003"/>
    <n v="25500"/>
    <n v="3895.04"/>
    <n v="418.05756387548519"/>
    <n v="313.54317290661385"/>
    <n v="0"/>
    <n v="731.60073678209903"/>
  </r>
  <r>
    <n v="2016"/>
    <n v="2"/>
    <s v="2016-02"/>
    <x v="25"/>
    <s v="Лют"/>
    <x v="2"/>
    <x v="11"/>
    <s v="Маличенко"/>
    <s v="Володимир"/>
    <x v="4"/>
    <n v="2400"/>
    <n v="24397.07"/>
    <n v="33032.583159999973"/>
    <n v="35100"/>
    <n v="5488.14"/>
    <n v="374.30313372595049"/>
    <n v="112.29094011778514"/>
    <n v="0"/>
    <n v="486.5940738437356"/>
  </r>
  <r>
    <n v="2016"/>
    <n v="3"/>
    <s v="2016-03"/>
    <x v="26"/>
    <s v="Бер"/>
    <x v="2"/>
    <x v="11"/>
    <s v="Маличенко"/>
    <s v="Володимир"/>
    <x v="4"/>
    <n v="9553"/>
    <n v="99076.629999999976"/>
    <n v="125709.14144000002"/>
    <n v="133300"/>
    <n v="25675.15"/>
    <n v="1368.0074985335705"/>
    <n v="0"/>
    <n v="0"/>
    <n v="1368.0074985335705"/>
  </r>
  <r>
    <n v="2016"/>
    <n v="4"/>
    <s v="2016-04"/>
    <x v="27"/>
    <s v="Кві"/>
    <x v="2"/>
    <x v="11"/>
    <s v="Маличенко"/>
    <s v="Володимир"/>
    <x v="4"/>
    <n v="5974"/>
    <n v="63879.710000000014"/>
    <n v="82787.408189999987"/>
    <n v="78300"/>
    <n v="12056.92"/>
    <n v="924.18142392451944"/>
    <n v="0"/>
    <n v="393.26869103171038"/>
    <n v="1317.4501149562298"/>
  </r>
  <r>
    <n v="2016"/>
    <n v="5"/>
    <s v="2016-05"/>
    <x v="28"/>
    <s v="Тра"/>
    <x v="2"/>
    <x v="11"/>
    <s v="Маличенко"/>
    <s v="Володимир"/>
    <x v="4"/>
    <n v="6254"/>
    <n v="69620"/>
    <n v="95094.507798999999"/>
    <n v="95200"/>
    <n v="16291.77"/>
    <n v="820.28421835997062"/>
    <n v="0"/>
    <n v="0"/>
    <n v="820.28421835997062"/>
  </r>
  <r>
    <n v="2016"/>
    <n v="6"/>
    <s v="2016-06"/>
    <x v="29"/>
    <s v="Чер"/>
    <x v="2"/>
    <x v="11"/>
    <s v="Маличенко"/>
    <s v="Володимир"/>
    <x v="4"/>
    <n v="6484"/>
    <n v="69160.74000000002"/>
    <n v="92908.8273779999"/>
    <n v="93000"/>
    <n v="12020.96"/>
    <n v="759.84803206034462"/>
    <n v="0"/>
    <n v="323.33958811078497"/>
    <n v="1083.1876201711295"/>
  </r>
  <r>
    <n v="2016"/>
    <n v="7"/>
    <s v="2016-07"/>
    <x v="30"/>
    <s v="Лип"/>
    <x v="2"/>
    <x v="11"/>
    <s v="Маличенко"/>
    <s v="Володимир"/>
    <x v="4"/>
    <n v="6594"/>
    <n v="70993.130000000019"/>
    <n v="92158.84987000002"/>
    <n v="97000"/>
    <n v="10486.85"/>
    <n v="841.19364813576317"/>
    <n v="0"/>
    <n v="672.9549185086106"/>
    <n v="1514.1485666443737"/>
  </r>
  <r>
    <n v="2016"/>
    <n v="8"/>
    <s v="2016-08"/>
    <x v="31"/>
    <s v="Сер"/>
    <x v="2"/>
    <x v="11"/>
    <s v="Маличенко"/>
    <s v="Володимир"/>
    <x v="4"/>
    <n v="10809"/>
    <n v="118344.09"/>
    <n v="165192.81685999999"/>
    <n v="150700"/>
    <n v="12038.65"/>
    <n v="1471.4211657945145"/>
    <n v="735.71058289725727"/>
    <n v="1177.1369326356116"/>
    <n v="3384.2686813273835"/>
  </r>
  <r>
    <n v="2016"/>
    <n v="9"/>
    <s v="2016-09"/>
    <x v="32"/>
    <s v="Вер"/>
    <x v="2"/>
    <x v="11"/>
    <s v="Маличенко"/>
    <s v="Володимир"/>
    <x v="4"/>
    <n v="5490"/>
    <n v="66486.679999999993"/>
    <n v="90051.093611000033"/>
    <n v="95000"/>
    <n v="6934.44"/>
    <n v="762.99734690042499"/>
    <n v="228.8992040701275"/>
    <n v="610.39787752033988"/>
    <n v="1602.2944284908922"/>
  </r>
  <r>
    <n v="2016"/>
    <n v="10"/>
    <s v="2016-10"/>
    <x v="33"/>
    <s v="Жов"/>
    <x v="2"/>
    <x v="11"/>
    <s v="Маличенко"/>
    <s v="Володимир"/>
    <x v="4"/>
    <n v="7115"/>
    <n v="85695.34"/>
    <n v="118923.17544999998"/>
    <n v="119600"/>
    <n v="12105.18"/>
    <n v="1036.3136550202794"/>
    <n v="0"/>
    <n v="829.05092401622358"/>
    <n v="1865.3645790365031"/>
  </r>
  <r>
    <n v="2016"/>
    <n v="11"/>
    <s v="2016-11"/>
    <x v="34"/>
    <s v="Лис"/>
    <x v="2"/>
    <x v="11"/>
    <s v="Маличенко"/>
    <s v="Володимир"/>
    <x v="4"/>
    <n v="6735"/>
    <n v="86478.34"/>
    <n v="117430.60043000001"/>
    <n v="123500"/>
    <n v="12106.87"/>
    <n v="1550.1728816324921"/>
    <n v="775.08644081624607"/>
    <n v="1240.1383053059938"/>
    <n v="3565.3976277547317"/>
  </r>
  <r>
    <n v="2014"/>
    <n v="1"/>
    <s v="2014-01"/>
    <x v="0"/>
    <s v="Січ"/>
    <x v="2"/>
    <x v="11"/>
    <s v="Маличенко"/>
    <s v="Володимир"/>
    <x v="1"/>
    <n v="2164"/>
    <n v="23502.289999999994"/>
    <n v="35556.100540000109"/>
    <n v="38000"/>
    <n v="2593.56"/>
    <n v="668.17390837697565"/>
    <n v="200.45217251309268"/>
    <n v="167.04347709424391"/>
    <n v="1035.6695579843122"/>
  </r>
  <r>
    <n v="2014"/>
    <n v="2"/>
    <s v="2014-02"/>
    <x v="1"/>
    <s v="Лют"/>
    <x v="2"/>
    <x v="11"/>
    <s v="Маличенко"/>
    <s v="Володимир"/>
    <x v="1"/>
    <n v="3940"/>
    <n v="43210.1"/>
    <n v="64960.099410000024"/>
    <n v="65700"/>
    <n v="3384.54"/>
    <n v="768.19203311591889"/>
    <n v="0"/>
    <n v="192.04800827897972"/>
    <n v="960.24004139489864"/>
  </r>
  <r>
    <n v="2014"/>
    <n v="3"/>
    <s v="2014-03"/>
    <x v="2"/>
    <s v="Бер"/>
    <x v="2"/>
    <x v="11"/>
    <s v="Маличенко"/>
    <s v="Володимир"/>
    <x v="1"/>
    <n v="4202"/>
    <n v="49293.069999999992"/>
    <n v="72318.849470000001"/>
    <n v="78000"/>
    <n v="3110.3"/>
    <n v="684.10433335527989"/>
    <n v="0"/>
    <n v="342.05216667763995"/>
    <n v="1026.1565000329199"/>
  </r>
  <r>
    <n v="2014"/>
    <n v="4"/>
    <s v="2014-04"/>
    <x v="3"/>
    <s v="Кві"/>
    <x v="2"/>
    <x v="11"/>
    <s v="Маличенко"/>
    <s v="Володимир"/>
    <x v="1"/>
    <n v="4257"/>
    <n v="46197.439999999988"/>
    <n v="63413.757610000066"/>
    <n v="60300"/>
    <n v="4122.07"/>
    <n v="582.17342123405012"/>
    <n v="291.08671061702506"/>
    <n v="145.54335530851253"/>
    <n v="1018.8034871595877"/>
  </r>
  <r>
    <n v="2014"/>
    <n v="5"/>
    <s v="2014-05"/>
    <x v="4"/>
    <s v="Тра"/>
    <x v="2"/>
    <x v="11"/>
    <s v="Маличенко"/>
    <s v="Володимир"/>
    <x v="1"/>
    <n v="4680"/>
    <n v="49839.459999999992"/>
    <n v="70943.159079999998"/>
    <n v="71500"/>
    <n v="3349.88"/>
    <n v="581.40718307087604"/>
    <n v="0"/>
    <n v="145.35179576771901"/>
    <n v="726.75897883859511"/>
  </r>
  <r>
    <n v="2014"/>
    <n v="6"/>
    <s v="2014-06"/>
    <x v="5"/>
    <s v="Чер"/>
    <x v="2"/>
    <x v="11"/>
    <s v="Маличенко"/>
    <s v="Володимир"/>
    <x v="1"/>
    <n v="4254"/>
    <n v="45707.039999999994"/>
    <n v="64535.033730000003"/>
    <n v="67300"/>
    <n v="2485.0700000000002"/>
    <n v="520.5287655344514"/>
    <n v="156.15862966033541"/>
    <n v="130.13219138361285"/>
    <n v="806.81958657839971"/>
  </r>
  <r>
    <n v="2014"/>
    <n v="7"/>
    <s v="2014-07"/>
    <x v="6"/>
    <s v="Лип"/>
    <x v="2"/>
    <x v="11"/>
    <s v="Маличенко"/>
    <s v="Володимир"/>
    <x v="1"/>
    <n v="3704"/>
    <n v="38850.080000000002"/>
    <n v="57068.392169999999"/>
    <n v="60400"/>
    <n v="2738.81"/>
    <n v="486.80435703127375"/>
    <n v="0"/>
    <n v="121.70108925781844"/>
    <n v="608.50544628909222"/>
  </r>
  <r>
    <n v="2014"/>
    <n v="8"/>
    <s v="2014-08"/>
    <x v="7"/>
    <s v="Сер"/>
    <x v="2"/>
    <x v="11"/>
    <s v="Маличенко"/>
    <s v="Володимир"/>
    <x v="1"/>
    <n v="5434"/>
    <n v="57201.459999999992"/>
    <n v="82892.708639999881"/>
    <n v="80600"/>
    <n v="3425.01"/>
    <n v="651.66111213880242"/>
    <n v="0"/>
    <n v="325.83055606940121"/>
    <n v="977.49166820820369"/>
  </r>
  <r>
    <n v="2014"/>
    <n v="9"/>
    <s v="2014-09"/>
    <x v="8"/>
    <s v="Вер"/>
    <x v="2"/>
    <x v="11"/>
    <s v="Маличенко"/>
    <s v="Володимир"/>
    <x v="1"/>
    <n v="4567"/>
    <n v="49747.64"/>
    <n v="70453.142160000003"/>
    <n v="70100"/>
    <n v="3012.96"/>
    <n v="576.35455817500417"/>
    <n v="518.71910235750374"/>
    <n v="288.17727908750209"/>
    <n v="1383.2509396200098"/>
  </r>
  <r>
    <n v="2014"/>
    <n v="10"/>
    <s v="2014-10"/>
    <x v="9"/>
    <s v="Жов"/>
    <x v="2"/>
    <x v="11"/>
    <s v="Маличенко"/>
    <s v="Володимир"/>
    <x v="1"/>
    <n v="4486"/>
    <n v="48562.929999999993"/>
    <n v="69292.858479999981"/>
    <n v="65800"/>
    <n v="2329.4899999999998"/>
    <n v="647.31445381868934"/>
    <n v="582.58300843682048"/>
    <n v="161.82861345467234"/>
    <n v="1391.7260757101822"/>
  </r>
  <r>
    <n v="2014"/>
    <n v="11"/>
    <s v="2014-11"/>
    <x v="10"/>
    <s v="Лис"/>
    <x v="2"/>
    <x v="11"/>
    <s v="Маличенко"/>
    <s v="Володимир"/>
    <x v="1"/>
    <n v="2529"/>
    <n v="26833.899999999998"/>
    <n v="39677.79207000001"/>
    <n v="39100"/>
    <n v="2435.5100000000002"/>
    <n v="467.07306926073267"/>
    <n v="0"/>
    <n v="116.76826731518317"/>
    <n v="583.84133657591588"/>
  </r>
  <r>
    <n v="2014"/>
    <n v="12"/>
    <s v="2014-12"/>
    <x v="11"/>
    <s v="Гру"/>
    <x v="2"/>
    <x v="11"/>
    <s v="Маличенко"/>
    <s v="Володимир"/>
    <x v="1"/>
    <n v="3496"/>
    <n v="39317.42"/>
    <n v="57947.475300000006"/>
    <n v="61500"/>
    <n v="8457.2900000000009"/>
    <n v="638.30309301841794"/>
    <n v="0"/>
    <n v="159.57577325460448"/>
    <n v="797.87886627302237"/>
  </r>
  <r>
    <n v="2015"/>
    <n v="1"/>
    <s v="2015-01"/>
    <x v="12"/>
    <s v="Січ"/>
    <x v="2"/>
    <x v="11"/>
    <s v="Маличенко"/>
    <s v="Володимир"/>
    <x v="1"/>
    <n v="2774"/>
    <n v="28388.15"/>
    <n v="43253.766830000008"/>
    <n v="43300"/>
    <n v="196.13"/>
    <n v="717.5435692706908"/>
    <n v="215.2630707812072"/>
    <n v="239.18118975689691"/>
    <n v="1171.9878298087949"/>
  </r>
  <r>
    <n v="2015"/>
    <n v="2"/>
    <s v="2015-02"/>
    <x v="13"/>
    <s v="Лют"/>
    <x v="2"/>
    <x v="11"/>
    <s v="Маличенко"/>
    <s v="Володимир"/>
    <x v="1"/>
    <n v="4456"/>
    <n v="46522.589999999989"/>
    <n v="72120.216919999977"/>
    <n v="77600"/>
    <n v="3319.6"/>
    <n v="808.69750240117503"/>
    <n v="0"/>
    <n v="0"/>
    <n v="808.69750240117503"/>
  </r>
  <r>
    <n v="2015"/>
    <n v="3"/>
    <s v="2015-03"/>
    <x v="14"/>
    <s v="Бер"/>
    <x v="2"/>
    <x v="11"/>
    <s v="Маличенко"/>
    <s v="Володимир"/>
    <x v="1"/>
    <n v="4793"/>
    <n v="48782.380000000005"/>
    <n v="63723.250430000095"/>
    <n v="68100"/>
    <n v="3573.04"/>
    <n v="725.03277447090136"/>
    <n v="0"/>
    <n v="241.67759149030044"/>
    <n v="966.71036596120177"/>
  </r>
  <r>
    <n v="2015"/>
    <n v="4"/>
    <s v="2015-04"/>
    <x v="15"/>
    <s v="Кві"/>
    <x v="2"/>
    <x v="11"/>
    <s v="Маличенко"/>
    <s v="Володимир"/>
    <x v="1"/>
    <n v="2940"/>
    <n v="30203.290000000005"/>
    <n v="46364.625670000096"/>
    <n v="50100"/>
    <n v="843.81"/>
    <n v="581.76590129789417"/>
    <n v="0"/>
    <n v="193.92196709929806"/>
    <n v="775.68786839719223"/>
  </r>
  <r>
    <n v="2015"/>
    <n v="5"/>
    <s v="2015-05"/>
    <x v="16"/>
    <s v="Тра"/>
    <x v="2"/>
    <x v="11"/>
    <s v="Маличенко"/>
    <s v="Володимир"/>
    <x v="1"/>
    <n v="8791"/>
    <n v="85063.010000000009"/>
    <n v="105583.07582"/>
    <n v="100900"/>
    <n v="4767.96"/>
    <n v="869.70500623136172"/>
    <n v="652.27875467352123"/>
    <n v="289.90166874378724"/>
    <n v="1811.8854296486702"/>
  </r>
  <r>
    <n v="2015"/>
    <n v="6"/>
    <s v="2015-06"/>
    <x v="17"/>
    <s v="Чер"/>
    <x v="2"/>
    <x v="11"/>
    <s v="Маличенко"/>
    <s v="Володимир"/>
    <x v="1"/>
    <n v="3505"/>
    <n v="36335.649999999994"/>
    <n v="54718.992450000085"/>
    <n v="59900"/>
    <n v="913.37"/>
    <n v="771.80012211118935"/>
    <n v="578.85009158339199"/>
    <n v="257.26670737039649"/>
    <n v="1607.9169210649779"/>
  </r>
  <r>
    <n v="2015"/>
    <n v="7"/>
    <s v="2015-07"/>
    <x v="18"/>
    <s v="Лип"/>
    <x v="2"/>
    <x v="11"/>
    <s v="Маличенко"/>
    <s v="Володимир"/>
    <x v="1"/>
    <n v="8597"/>
    <n v="85133.849999999991"/>
    <n v="105202.63434000011"/>
    <n v="102200"/>
    <n v="3801.11"/>
    <n v="714.91853291184066"/>
    <n v="0"/>
    <n v="238.30617763728026"/>
    <n v="953.22471054912091"/>
  </r>
  <r>
    <n v="2015"/>
    <n v="8"/>
    <s v="2015-08"/>
    <x v="19"/>
    <s v="Сер"/>
    <x v="2"/>
    <x v="11"/>
    <s v="Маличенко"/>
    <s v="Володимир"/>
    <x v="1"/>
    <n v="3908"/>
    <n v="41779.430000000008"/>
    <n v="64058.460300000093"/>
    <n v="62800"/>
    <n v="2653.3"/>
    <n v="730.93362416298817"/>
    <n v="365.46681208149408"/>
    <n v="243.64454138766271"/>
    <n v="1340.044977632145"/>
  </r>
  <r>
    <n v="2015"/>
    <n v="9"/>
    <s v="2015-09"/>
    <x v="20"/>
    <s v="Вер"/>
    <x v="2"/>
    <x v="11"/>
    <s v="Маличенко"/>
    <s v="Володимир"/>
    <x v="1"/>
    <n v="4084"/>
    <n v="39986.53"/>
    <n v="55376.284769999991"/>
    <n v="57400"/>
    <n v="2004.19"/>
    <n v="731.94908298522682"/>
    <n v="0"/>
    <n v="243.98302766174226"/>
    <n v="975.93211064696902"/>
  </r>
  <r>
    <n v="2015"/>
    <n v="10"/>
    <s v="2015-10"/>
    <x v="21"/>
    <s v="Жов"/>
    <x v="2"/>
    <x v="11"/>
    <s v="Маличенко"/>
    <s v="Володимир"/>
    <x v="1"/>
    <n v="5453"/>
    <n v="56264.430000000008"/>
    <n v="70657.441344999999"/>
    <n v="75700"/>
    <n v="3078.5"/>
    <n v="258.06520148102453"/>
    <n v="0"/>
    <n v="86.021733827008177"/>
    <n v="344.08693530803271"/>
  </r>
  <r>
    <n v="2015"/>
    <n v="11"/>
    <s v="2015-11"/>
    <x v="22"/>
    <s v="Лис"/>
    <x v="2"/>
    <x v="11"/>
    <s v="Маличенко"/>
    <s v="Володимир"/>
    <x v="1"/>
    <n v="3718"/>
    <n v="37828.47"/>
    <n v="50730.350020000005"/>
    <n v="48100"/>
    <n v="1412.44"/>
    <n v="583.67275729245728"/>
    <n v="0"/>
    <n v="194.55758576415238"/>
    <n v="778.23034305660963"/>
  </r>
  <r>
    <n v="2015"/>
    <n v="12"/>
    <s v="2015-12"/>
    <x v="23"/>
    <s v="Гру"/>
    <x v="2"/>
    <x v="11"/>
    <s v="Маличенко"/>
    <s v="Володимир"/>
    <x v="1"/>
    <n v="3494"/>
    <n v="35583.500000000007"/>
    <n v="50397.676230000099"/>
    <n v="47600"/>
    <n v="1179.1600000000001"/>
    <n v="542.96711487779714"/>
    <n v="162.89013446333914"/>
    <n v="180.98903829259902"/>
    <n v="886.8462876337353"/>
  </r>
  <r>
    <n v="2016"/>
    <n v="1"/>
    <s v="2016-01"/>
    <x v="24"/>
    <s v="Січ"/>
    <x v="2"/>
    <x v="11"/>
    <s v="Маличенко"/>
    <s v="Володимир"/>
    <x v="1"/>
    <n v="3507"/>
    <n v="34199.61"/>
    <n v="46553.35125"/>
    <n v="48300"/>
    <n v="614.58000000000004"/>
    <n v="808.17336670184227"/>
    <n v="606.13002502638165"/>
    <n v="0"/>
    <n v="1414.3033917282239"/>
  </r>
  <r>
    <n v="2016"/>
    <n v="2"/>
    <s v="2016-02"/>
    <x v="25"/>
    <s v="Лют"/>
    <x v="2"/>
    <x v="11"/>
    <s v="Маличенко"/>
    <s v="Володимир"/>
    <x v="1"/>
    <n v="3374"/>
    <n v="34025.5"/>
    <n v="52304.317670000084"/>
    <n v="49800"/>
    <n v="1480.57"/>
    <n v="592.67753649329347"/>
    <n v="177.80326094798806"/>
    <n v="0"/>
    <n v="770.48079744128154"/>
  </r>
  <r>
    <n v="2016"/>
    <n v="3"/>
    <s v="2016-03"/>
    <x v="26"/>
    <s v="Бер"/>
    <x v="2"/>
    <x v="11"/>
    <s v="Маличенко"/>
    <s v="Володимир"/>
    <x v="1"/>
    <n v="5247"/>
    <n v="52986.599999999991"/>
    <n v="74925.799969999891"/>
    <n v="72000"/>
    <n v="1545.02"/>
    <n v="815.36676663652338"/>
    <n v="0"/>
    <n v="0"/>
    <n v="815.36676663652338"/>
  </r>
  <r>
    <n v="2016"/>
    <n v="4"/>
    <s v="2016-04"/>
    <x v="27"/>
    <s v="Кві"/>
    <x v="2"/>
    <x v="11"/>
    <s v="Маличенко"/>
    <s v="Володимир"/>
    <x v="1"/>
    <n v="3580"/>
    <n v="36786.67"/>
    <n v="55940.433940000097"/>
    <n v="57500"/>
    <n v="910.54"/>
    <n v="624.48035303839379"/>
    <n v="0"/>
    <n v="265.73632044186968"/>
    <n v="890.21667348026347"/>
  </r>
  <r>
    <n v="2016"/>
    <n v="5"/>
    <s v="2016-05"/>
    <x v="28"/>
    <s v="Тра"/>
    <x v="2"/>
    <x v="11"/>
    <s v="Маличенко"/>
    <s v="Володимир"/>
    <x v="1"/>
    <n v="4754"/>
    <n v="50691.869999999995"/>
    <n v="75934.55010000024"/>
    <n v="75700"/>
    <n v="1427.7"/>
    <n v="655.01062592333778"/>
    <n v="0"/>
    <n v="0"/>
    <n v="655.01062592333778"/>
  </r>
  <r>
    <n v="2016"/>
    <n v="6"/>
    <s v="2016-06"/>
    <x v="29"/>
    <s v="Чер"/>
    <x v="2"/>
    <x v="11"/>
    <s v="Маличенко"/>
    <s v="Володимир"/>
    <x v="1"/>
    <n v="8334"/>
    <n v="90895.73000000001"/>
    <n v="126699.78362999971"/>
    <n v="115200"/>
    <n v="1014.77"/>
    <n v="1036.2048900051382"/>
    <n v="0"/>
    <n v="440.93825106601622"/>
    <n v="1477.1431410711543"/>
  </r>
  <r>
    <n v="2016"/>
    <n v="7"/>
    <s v="2016-07"/>
    <x v="30"/>
    <s v="Лип"/>
    <x v="2"/>
    <x v="11"/>
    <s v="Маличенко"/>
    <s v="Володимир"/>
    <x v="1"/>
    <n v="5454"/>
    <n v="58048.31"/>
    <n v="83001.592651000145"/>
    <n v="89100"/>
    <n v="836.18"/>
    <n v="757.609417019229"/>
    <n v="0"/>
    <n v="606.08753361538322"/>
    <n v="1363.6969506346122"/>
  </r>
  <r>
    <n v="2016"/>
    <n v="8"/>
    <s v="2016-08"/>
    <x v="31"/>
    <s v="Сер"/>
    <x v="2"/>
    <x v="11"/>
    <s v="Маличенко"/>
    <s v="Володимир"/>
    <x v="1"/>
    <n v="6514"/>
    <n v="70764.359999999986"/>
    <n v="110755.20733"/>
    <n v="106900"/>
    <n v="991.18"/>
    <n v="986.52931395579901"/>
    <n v="493.26465697789951"/>
    <n v="789.2234511646393"/>
    <n v="2269.0174220983381"/>
  </r>
  <r>
    <n v="2016"/>
    <n v="9"/>
    <s v="2016-09"/>
    <x v="32"/>
    <s v="Вер"/>
    <x v="2"/>
    <x v="11"/>
    <s v="Маличенко"/>
    <s v="Володимир"/>
    <x v="1"/>
    <n v="4548"/>
    <n v="53940.23"/>
    <n v="81669.775629999567"/>
    <n v="89200"/>
    <n v="799.24"/>
    <n v="691.98295799520213"/>
    <n v="207.59488739856064"/>
    <n v="553.58636639616168"/>
    <n v="1453.1642117899246"/>
  </r>
  <r>
    <n v="2016"/>
    <n v="10"/>
    <s v="2016-10"/>
    <x v="33"/>
    <s v="Жов"/>
    <x v="2"/>
    <x v="11"/>
    <s v="Маличенко"/>
    <s v="Володимир"/>
    <x v="1"/>
    <n v="4768"/>
    <n v="56471.71"/>
    <n v="84066.44206999967"/>
    <n v="77700"/>
    <n v="528.21"/>
    <n v="732.5670670704576"/>
    <n v="0"/>
    <n v="586.05365365636612"/>
    <n v="1318.6207207268237"/>
  </r>
  <r>
    <n v="2016"/>
    <n v="11"/>
    <s v="2016-11"/>
    <x v="34"/>
    <s v="Лис"/>
    <x v="2"/>
    <x v="11"/>
    <s v="Маличенко"/>
    <s v="Володимир"/>
    <x v="1"/>
    <n v="3147"/>
    <n v="39380.620000000003"/>
    <n v="58807.416350000101"/>
    <n v="53600"/>
    <n v="442.67"/>
    <n v="776.30244357800564"/>
    <n v="388.15122178900282"/>
    <n v="621.0419548624044"/>
    <n v="1785.4956202294129"/>
  </r>
  <r>
    <n v="2014"/>
    <n v="1"/>
    <s v="2014-01"/>
    <x v="0"/>
    <s v="Січ"/>
    <x v="2"/>
    <x v="11"/>
    <s v="Маличенко"/>
    <s v="Володимир"/>
    <x v="5"/>
    <n v="8861"/>
    <n v="106672.13"/>
    <n v="155860.8161100001"/>
    <n v="149400"/>
    <n v="178370.43"/>
    <n v="2928.9525308290044"/>
    <n v="878.6857592487014"/>
    <n v="732.23813270725111"/>
    <n v="4539.876422784957"/>
  </r>
  <r>
    <n v="2014"/>
    <n v="2"/>
    <s v="2014-02"/>
    <x v="1"/>
    <s v="Лют"/>
    <x v="2"/>
    <x v="11"/>
    <s v="Маличенко"/>
    <s v="Володимир"/>
    <x v="5"/>
    <n v="12751"/>
    <n v="155371.43"/>
    <n v="229660.18306000013"/>
    <n v="234300"/>
    <n v="244928.34"/>
    <n v="2715.8690419657337"/>
    <n v="0"/>
    <n v="678.96726049143342"/>
    <n v="3394.8363024571672"/>
  </r>
  <r>
    <n v="2014"/>
    <n v="3"/>
    <s v="2014-03"/>
    <x v="2"/>
    <s v="Бер"/>
    <x v="2"/>
    <x v="11"/>
    <s v="Маличенко"/>
    <s v="Володимир"/>
    <x v="5"/>
    <n v="12277"/>
    <n v="152698.06999999998"/>
    <n v="221701.57435000001"/>
    <n v="221000"/>
    <n v="241492.89"/>
    <n v="2097.1988469954676"/>
    <n v="0"/>
    <n v="1048.5994234977338"/>
    <n v="3145.7982704932015"/>
  </r>
  <r>
    <n v="2014"/>
    <n v="4"/>
    <s v="2014-04"/>
    <x v="3"/>
    <s v="Кві"/>
    <x v="2"/>
    <x v="11"/>
    <s v="Маличенко"/>
    <s v="Володимир"/>
    <x v="5"/>
    <n v="14315"/>
    <n v="182589.86"/>
    <n v="265781.87428000011"/>
    <n v="250000"/>
    <n v="279692"/>
    <n v="2440.0248287318877"/>
    <n v="1220.0124143659439"/>
    <n v="610.00620718297193"/>
    <n v="4270.043450280803"/>
  </r>
  <r>
    <n v="2014"/>
    <n v="5"/>
    <s v="2014-05"/>
    <x v="4"/>
    <s v="Тра"/>
    <x v="2"/>
    <x v="11"/>
    <s v="Маличенко"/>
    <s v="Володимир"/>
    <x v="5"/>
    <n v="17815"/>
    <n v="212080.28999999998"/>
    <n v="310965.52429000032"/>
    <n v="312700"/>
    <n v="327378.03999999998"/>
    <n v="2548.4851796031289"/>
    <n v="0"/>
    <n v="637.12129490078223"/>
    <n v="3185.6064745039112"/>
  </r>
  <r>
    <n v="2014"/>
    <n v="6"/>
    <s v="2014-06"/>
    <x v="5"/>
    <s v="Чер"/>
    <x v="2"/>
    <x v="11"/>
    <s v="Маличенко"/>
    <s v="Володимир"/>
    <x v="5"/>
    <n v="18760"/>
    <n v="226933.34"/>
    <n v="334851.94922000013"/>
    <n v="336200"/>
    <n v="314590.11"/>
    <n v="2700.8596988346453"/>
    <n v="810.25790965039357"/>
    <n v="675.21492470866133"/>
    <n v="4186.3325331937003"/>
  </r>
  <r>
    <n v="2014"/>
    <n v="7"/>
    <s v="2014-07"/>
    <x v="6"/>
    <s v="Лип"/>
    <x v="2"/>
    <x v="11"/>
    <s v="Маличенко"/>
    <s v="Володимир"/>
    <x v="5"/>
    <n v="20764"/>
    <n v="237753.35000000003"/>
    <n v="351730.83244000003"/>
    <n v="376100"/>
    <n v="354453.69"/>
    <n v="3000.3316235714601"/>
    <n v="0"/>
    <n v="750.08290589286503"/>
    <n v="3750.4145294643249"/>
  </r>
  <r>
    <n v="2014"/>
    <n v="8"/>
    <s v="2014-08"/>
    <x v="7"/>
    <s v="Сер"/>
    <x v="2"/>
    <x v="11"/>
    <s v="Маличенко"/>
    <s v="Володимир"/>
    <x v="5"/>
    <n v="16992"/>
    <n v="212488.84000000005"/>
    <n v="310737.07414000022"/>
    <n v="326500"/>
    <n v="297715.40000000002"/>
    <n v="2442.8598201110772"/>
    <n v="0"/>
    <n v="1221.4299100555386"/>
    <n v="3664.2897301666158"/>
  </r>
  <r>
    <n v="2014"/>
    <n v="9"/>
    <s v="2014-09"/>
    <x v="8"/>
    <s v="Вер"/>
    <x v="2"/>
    <x v="11"/>
    <s v="Маличенко"/>
    <s v="Володимир"/>
    <x v="5"/>
    <n v="15683"/>
    <n v="196782.87000000002"/>
    <n v="292091.78266000008"/>
    <n v="265000"/>
    <n v="259118.97"/>
    <n v="2389.5091855411106"/>
    <n v="2150.5582669869996"/>
    <n v="1194.7545927705553"/>
    <n v="5734.8220452986652"/>
  </r>
  <r>
    <n v="2014"/>
    <n v="10"/>
    <s v="2014-10"/>
    <x v="9"/>
    <s v="Жов"/>
    <x v="2"/>
    <x v="11"/>
    <s v="Маличенко"/>
    <s v="Володимир"/>
    <x v="5"/>
    <n v="15696"/>
    <n v="199569.03"/>
    <n v="295129.25734000024"/>
    <n v="268100"/>
    <n v="282069.05"/>
    <n v="2757.0147661912092"/>
    <n v="2481.3132895720883"/>
    <n v="689.2536915478023"/>
    <n v="5927.5817473110992"/>
  </r>
  <r>
    <n v="2014"/>
    <n v="11"/>
    <s v="2014-11"/>
    <x v="10"/>
    <s v="Лис"/>
    <x v="2"/>
    <x v="11"/>
    <s v="Маличенко"/>
    <s v="Володимир"/>
    <x v="5"/>
    <n v="15558"/>
    <n v="189150.44"/>
    <n v="283048.60818000021"/>
    <n v="288600"/>
    <n v="270416.33"/>
    <n v="3331.9490645894498"/>
    <n v="0"/>
    <n v="832.98726614736245"/>
    <n v="4164.9363307368121"/>
  </r>
  <r>
    <n v="2014"/>
    <n v="12"/>
    <s v="2014-12"/>
    <x v="11"/>
    <s v="Гру"/>
    <x v="2"/>
    <x v="11"/>
    <s v="Маличенко"/>
    <s v="Володимир"/>
    <x v="5"/>
    <n v="14687"/>
    <n v="187165.86000000002"/>
    <n v="276798.22482000012"/>
    <n v="289300"/>
    <n v="288338.69"/>
    <n v="3048.9881074182622"/>
    <n v="0"/>
    <n v="762.24702685456555"/>
    <n v="3811.235134272828"/>
  </r>
  <r>
    <n v="2015"/>
    <n v="1"/>
    <s v="2015-01"/>
    <x v="12"/>
    <s v="Січ"/>
    <x v="2"/>
    <x v="11"/>
    <s v="Маличенко"/>
    <s v="Володимир"/>
    <x v="5"/>
    <n v="10641"/>
    <n v="129071.49"/>
    <n v="199146.04961000031"/>
    <n v="195300"/>
    <n v="137112.45000000001"/>
    <n v="3303.6652693149422"/>
    <n v="991.09958079448256"/>
    <n v="1101.2217564383138"/>
    <n v="5395.9866065477381"/>
  </r>
  <r>
    <n v="2015"/>
    <n v="2"/>
    <s v="2015-02"/>
    <x v="13"/>
    <s v="Лют"/>
    <x v="2"/>
    <x v="11"/>
    <s v="Маличенко"/>
    <s v="Володимир"/>
    <x v="5"/>
    <n v="16438"/>
    <n v="182919.68000000002"/>
    <n v="291108.44212000002"/>
    <n v="311300"/>
    <n v="268200.07"/>
    <n v="3264.2534940165442"/>
    <n v="0"/>
    <n v="0"/>
    <n v="3264.2534940165442"/>
  </r>
  <r>
    <n v="2015"/>
    <n v="3"/>
    <s v="2015-03"/>
    <x v="14"/>
    <s v="Бер"/>
    <x v="2"/>
    <x v="11"/>
    <s v="Маличенко"/>
    <s v="Володимир"/>
    <x v="5"/>
    <n v="14817"/>
    <n v="173575.61999999997"/>
    <n v="266135.30180000048"/>
    <n v="278200"/>
    <n v="239196.4"/>
    <n v="3028.0441588689482"/>
    <n v="0"/>
    <n v="1009.3480529563162"/>
    <n v="4037.3922118252644"/>
  </r>
  <r>
    <n v="2015"/>
    <n v="4"/>
    <s v="2015-04"/>
    <x v="15"/>
    <s v="Кві"/>
    <x v="2"/>
    <x v="11"/>
    <s v="Маличенко"/>
    <s v="Володимир"/>
    <x v="5"/>
    <n v="16011"/>
    <n v="186269.74"/>
    <n v="285506.36036000046"/>
    <n v="298000"/>
    <n v="215459.25"/>
    <n v="3582.4265301593814"/>
    <n v="0"/>
    <n v="1194.1421767197937"/>
    <n v="4776.5687068791749"/>
  </r>
  <r>
    <n v="2015"/>
    <n v="5"/>
    <s v="2015-05"/>
    <x v="16"/>
    <s v="Тра"/>
    <x v="2"/>
    <x v="11"/>
    <s v="Маличенко"/>
    <s v="Володимир"/>
    <x v="5"/>
    <n v="20651"/>
    <n v="226736.35000000003"/>
    <n v="342267.71005000052"/>
    <n v="313800"/>
    <n v="292050.25"/>
    <n v="2819.3149194602579"/>
    <n v="2114.4861895951935"/>
    <n v="939.77163982008597"/>
    <n v="5873.5727488755383"/>
  </r>
  <r>
    <n v="2015"/>
    <n v="6"/>
    <s v="2015-06"/>
    <x v="17"/>
    <s v="Чер"/>
    <x v="2"/>
    <x v="11"/>
    <s v="Маличенко"/>
    <s v="Володимир"/>
    <x v="5"/>
    <n v="13596"/>
    <n v="153484.35000000003"/>
    <n v="236249.35945000037"/>
    <n v="216300"/>
    <n v="198139.29"/>
    <n v="3332.2485723547029"/>
    <n v="2499.1864292660271"/>
    <n v="1110.7495241182344"/>
    <n v="6942.1845257389641"/>
  </r>
  <r>
    <n v="2015"/>
    <n v="7"/>
    <s v="2015-07"/>
    <x v="18"/>
    <s v="Лип"/>
    <x v="2"/>
    <x v="11"/>
    <s v="Маличенко"/>
    <s v="Володимир"/>
    <x v="5"/>
    <n v="22600"/>
    <n v="247148.39000000007"/>
    <n v="378649.04718000017"/>
    <n v="403300"/>
    <n v="278790.86"/>
    <n v="2573.1601018993247"/>
    <n v="0"/>
    <n v="857.72003396644152"/>
    <n v="3430.8801358657661"/>
  </r>
  <r>
    <n v="2015"/>
    <n v="8"/>
    <s v="2015-08"/>
    <x v="19"/>
    <s v="Сер"/>
    <x v="2"/>
    <x v="11"/>
    <s v="Маличенко"/>
    <s v="Володимир"/>
    <x v="5"/>
    <n v="18097"/>
    <n v="202647.12999999998"/>
    <n v="312300.5683700004"/>
    <n v="298800"/>
    <n v="218912.21"/>
    <n v="3563.4791282494366"/>
    <n v="1781.7395641247183"/>
    <n v="1187.8263760831455"/>
    <n v="6533.0450684573007"/>
  </r>
  <r>
    <n v="2015"/>
    <n v="9"/>
    <s v="2015-09"/>
    <x v="20"/>
    <s v="Вер"/>
    <x v="2"/>
    <x v="11"/>
    <s v="Маличенко"/>
    <s v="Володимир"/>
    <x v="5"/>
    <n v="13899"/>
    <n v="156926.44000000003"/>
    <n v="242373.36843000026"/>
    <n v="255500"/>
    <n v="167688.93"/>
    <n v="3203.6270670597251"/>
    <n v="0"/>
    <n v="1067.8756890199084"/>
    <n v="4271.5027560796334"/>
  </r>
  <r>
    <n v="2015"/>
    <n v="10"/>
    <s v="2015-10"/>
    <x v="21"/>
    <s v="Жов"/>
    <x v="2"/>
    <x v="11"/>
    <s v="Маличенко"/>
    <s v="Володимир"/>
    <x v="5"/>
    <n v="66528"/>
    <n v="709665.9"/>
    <n v="1048474.2257700011"/>
    <n v="1094500"/>
    <n v="783724.4"/>
    <n v="3829.3873535535754"/>
    <n v="0"/>
    <n v="1276.462451184525"/>
    <n v="5105.8498047380999"/>
  </r>
  <r>
    <n v="2015"/>
    <n v="11"/>
    <s v="2015-11"/>
    <x v="22"/>
    <s v="Лис"/>
    <x v="2"/>
    <x v="11"/>
    <s v="Маличенко"/>
    <s v="Володимир"/>
    <x v="5"/>
    <n v="16550"/>
    <n v="185529.36000000002"/>
    <n v="282637.2833200001"/>
    <n v="282400"/>
    <n v="210552.93"/>
    <n v="3251.8538193408244"/>
    <n v="0"/>
    <n v="1083.9512731136081"/>
    <n v="4335.8050924544323"/>
  </r>
  <r>
    <n v="2015"/>
    <n v="12"/>
    <s v="2015-12"/>
    <x v="23"/>
    <s v="Гру"/>
    <x v="2"/>
    <x v="11"/>
    <s v="Маличенко"/>
    <s v="Володимир"/>
    <x v="5"/>
    <n v="17371"/>
    <n v="200174.07"/>
    <n v="307477.12811000034"/>
    <n v="308200"/>
    <n v="256308.46"/>
    <n v="3312.6521226670725"/>
    <n v="993.79563680012177"/>
    <n v="1104.2173742223574"/>
    <n v="5410.665133689552"/>
  </r>
  <r>
    <n v="2016"/>
    <n v="1"/>
    <s v="2016-01"/>
    <x v="24"/>
    <s v="Січ"/>
    <x v="2"/>
    <x v="11"/>
    <s v="Маличенко"/>
    <s v="Володимир"/>
    <x v="5"/>
    <n v="11725"/>
    <n v="130423.14000000001"/>
    <n v="200100.1249400003"/>
    <n v="183100"/>
    <n v="93026.29"/>
    <n v="3473.7690694226726"/>
    <n v="2605.3268020670043"/>
    <n v="0"/>
    <n v="6079.0958714896769"/>
  </r>
  <r>
    <n v="2016"/>
    <n v="2"/>
    <s v="2016-02"/>
    <x v="25"/>
    <s v="Лют"/>
    <x v="2"/>
    <x v="11"/>
    <s v="Маличенко"/>
    <s v="Володимир"/>
    <x v="5"/>
    <n v="19269"/>
    <n v="214913.55000000002"/>
    <n v="329368.79641000053"/>
    <n v="321800"/>
    <n v="157173.62"/>
    <n v="3732.1868547384865"/>
    <n v="1119.6560564215461"/>
    <n v="0"/>
    <n v="4851.8429111600326"/>
  </r>
  <r>
    <n v="2016"/>
    <n v="3"/>
    <s v="2016-03"/>
    <x v="26"/>
    <s v="Бер"/>
    <x v="2"/>
    <x v="11"/>
    <s v="Маличенко"/>
    <s v="Володимир"/>
    <x v="5"/>
    <n v="13403"/>
    <n v="150783.84"/>
    <n v="231258.13330000048"/>
    <n v="250200"/>
    <n v="125083.49"/>
    <n v="2516.6257348299064"/>
    <n v="0"/>
    <n v="0"/>
    <n v="2516.6257348299064"/>
  </r>
  <r>
    <n v="2016"/>
    <n v="4"/>
    <s v="2016-04"/>
    <x v="27"/>
    <s v="Кві"/>
    <x v="2"/>
    <x v="11"/>
    <s v="Маличенко"/>
    <s v="Володимир"/>
    <x v="5"/>
    <n v="16080"/>
    <n v="183296.33000000002"/>
    <n v="282294.2736800001"/>
    <n v="310400"/>
    <n v="106421.26"/>
    <n v="3151.3382230370862"/>
    <n v="0"/>
    <n v="1340.9949885264198"/>
    <n v="4492.3332115635058"/>
  </r>
  <r>
    <n v="2016"/>
    <n v="5"/>
    <s v="2016-05"/>
    <x v="28"/>
    <s v="Тра"/>
    <x v="2"/>
    <x v="11"/>
    <s v="Маличенко"/>
    <s v="Володимир"/>
    <x v="5"/>
    <n v="21230"/>
    <n v="242347.38999999996"/>
    <n v="373835.97381999908"/>
    <n v="403800"/>
    <n v="165168.13"/>
    <n v="3224.705155716691"/>
    <n v="0"/>
    <n v="0"/>
    <n v="3224.705155716691"/>
  </r>
  <r>
    <n v="2016"/>
    <n v="6"/>
    <s v="2016-06"/>
    <x v="29"/>
    <s v="Чер"/>
    <x v="2"/>
    <x v="11"/>
    <s v="Маличенко"/>
    <s v="Володимир"/>
    <x v="5"/>
    <n v="19703"/>
    <n v="227287.61"/>
    <n v="355074.04953999864"/>
    <n v="376400"/>
    <n v="134497.57"/>
    <n v="2903.947077934517"/>
    <n v="0"/>
    <n v="1235.7221608231989"/>
    <n v="4139.6692387577159"/>
  </r>
  <r>
    <n v="2016"/>
    <n v="7"/>
    <s v="2016-07"/>
    <x v="30"/>
    <s v="Лип"/>
    <x v="2"/>
    <x v="11"/>
    <s v="Маличенко"/>
    <s v="Володимир"/>
    <x v="5"/>
    <n v="19802"/>
    <n v="236146.81"/>
    <n v="372625.73058099992"/>
    <n v="401100"/>
    <n v="114174.15"/>
    <n v="3401.1969348450084"/>
    <n v="0"/>
    <n v="2720.9575478760066"/>
    <n v="6122.1544827210146"/>
  </r>
  <r>
    <n v="2016"/>
    <n v="8"/>
    <s v="2016-08"/>
    <x v="31"/>
    <s v="Сер"/>
    <x v="2"/>
    <x v="11"/>
    <s v="Маличенко"/>
    <s v="Володимир"/>
    <x v="5"/>
    <n v="15097"/>
    <n v="182630.77"/>
    <n v="285389.61556999973"/>
    <n v="286300"/>
    <n v="53148.93"/>
    <n v="2542.0495202496868"/>
    <n v="1271.0247601248434"/>
    <n v="2033.6396161997495"/>
    <n v="5846.7138965742797"/>
  </r>
  <r>
    <n v="2016"/>
    <n v="9"/>
    <s v="2016-09"/>
    <x v="32"/>
    <s v="Вер"/>
    <x v="2"/>
    <x v="11"/>
    <s v="Маличенко"/>
    <s v="Володимир"/>
    <x v="5"/>
    <n v="22250"/>
    <n v="276600.34999999998"/>
    <n v="418393.19849999977"/>
    <n v="395000"/>
    <n v="88531.66"/>
    <n v="3545.0196951043727"/>
    <n v="1063.5059085313119"/>
    <n v="2836.0157560834982"/>
    <n v="7444.5413597191819"/>
  </r>
  <r>
    <n v="2016"/>
    <n v="10"/>
    <s v="2016-10"/>
    <x v="33"/>
    <s v="Жов"/>
    <x v="2"/>
    <x v="11"/>
    <s v="Маличенко"/>
    <s v="Володимир"/>
    <x v="5"/>
    <n v="18966"/>
    <n v="239112.85999999996"/>
    <n v="370790.21677000012"/>
    <n v="391100"/>
    <n v="98374.13"/>
    <n v="3231.119277909263"/>
    <n v="0"/>
    <n v="2584.89542232741"/>
    <n v="5816.014700236673"/>
  </r>
  <r>
    <n v="2016"/>
    <n v="11"/>
    <s v="2016-11"/>
    <x v="34"/>
    <s v="Лис"/>
    <x v="2"/>
    <x v="11"/>
    <s v="Маличенко"/>
    <s v="Володимир"/>
    <x v="5"/>
    <n v="9282"/>
    <n v="128648.78000000001"/>
    <n v="202528.12544"/>
    <n v="186200"/>
    <n v="55349.96"/>
    <n v="2673.5246747895017"/>
    <n v="1336.7623373947508"/>
    <n v="2138.8197398316011"/>
    <n v="6149.106752015854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7DEAE77-F11F-4BB8-B656-F95FDB5F10C1}" name="Зведена таблиця2" cacheId="0" applyNumberFormats="0" applyBorderFormats="0" applyFontFormats="0" applyPatternFormats="0" applyAlignmentFormats="0" applyWidthHeightFormats="1" dataCaption="Значення" updatedVersion="7" minRefreshableVersion="5" useAutoFormatting="1" itemPrintTitles="1" createdVersion="7" indent="0" outline="1" outlineData="1" multipleFieldFilters="0">
  <location ref="A1:G2" firstHeaderRow="0" firstDataRow="1" firstDataCol="0"/>
  <pivotFields count="25">
    <pivotField subtotalTop="0" showAll="0" defaultSubtotal="0"/>
    <pivotField subtotalTop="0" showAll="0" defaultSubtotal="0"/>
    <pivotField subtotalTop="0" multipleItemSelectionAllowed="1" showAll="0" defaultSubtotal="0"/>
    <pivotField numFmtId="14" subtotalTop="0" showAll="0" defaultSubtotal="0">
      <items count="3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</items>
    </pivotField>
    <pivotField subtotalTop="0" showAll="0" defaultSubtotal="0"/>
    <pivotField subtotalTop="0" showAll="0" defaultSubtotal="0">
      <items count="4">
        <item x="0"/>
        <item x="2"/>
        <item x="1"/>
        <item x="3"/>
      </items>
    </pivotField>
    <pivotField subtotalTop="0" showAll="0" defaultSubtotal="0">
      <items count="12">
        <item x="1"/>
        <item x="5"/>
        <item x="6"/>
        <item x="8"/>
        <item x="2"/>
        <item x="0"/>
        <item x="3"/>
        <item x="7"/>
        <item x="11"/>
        <item x="4"/>
        <item x="9"/>
        <item x="10"/>
      </items>
    </pivotField>
    <pivotField subtotalTop="0" multipleItemSelectionAllowed="1" showAll="0" defaultSubtotal="0"/>
    <pivotField subtotalTop="0" showAll="0" defaultSubtotal="0"/>
    <pivotField subtotalTop="0" showAll="0" defaultSubtotal="0">
      <items count="6">
        <item x="1"/>
        <item x="2"/>
        <item x="4"/>
        <item x="3"/>
        <item x="5"/>
        <item x="0"/>
      </items>
    </pivotField>
    <pivotField dataField="1" numFmtId="4" subtotalTop="0" showAll="0" defaultSubtotal="0"/>
    <pivotField numFmtId="4" subtotalTop="0" showAll="0" defaultSubtotal="0"/>
    <pivotField dataField="1" numFmtId="4" subtotalTop="0" showAll="0" defaultSubtotal="0"/>
    <pivotField numFmtId="4" subtotalTop="0" showAll="0" defaultSubtotal="0"/>
    <pivotField numFmtId="4" subtotalTop="0" showAll="0" defaultSubtotal="0"/>
    <pivotField numFmtId="4" subtotalTop="0" showAll="0" defaultSubtotal="0"/>
    <pivotField numFmtId="4" subtotalTop="0" showAll="0" defaultSubtotal="0"/>
    <pivotField numFmtId="4" subtotalTop="0" showAll="0" defaultSubtotal="0"/>
    <pivotField numFmtId="4" subtotalTop="0" showAll="0" defaultSubtotal="0"/>
    <pivotField dataField="1" subtotalTop="0" dragToRow="0" dragToCol="0" dragToPage="0" showAll="0" defaultSubtotal="0"/>
    <pivotField dataField="1" subtotalTop="0" dragToRow="0" dragToCol="0" dragToPage="0" showAll="0" defaultSubtotal="0"/>
    <pivotField dataField="1" subtotalTop="0" dragToRow="0" dragToCol="0" dragToPage="0" showAll="0" defaultSubtotal="0"/>
    <pivotField dataField="1" subtotalTop="0" dragToRow="0" dragToCol="0" dragToPage="0" showAll="0" defaultSubtotal="0"/>
    <pivotField dataField="1" subtotalTop="0" dragToRow="0" dragToCol="0" dragToPage="0" showAll="0" defaultSubtotal="0"/>
    <pivotField subtotalTop="0" showAll="0" defaultSubtotal="0">
      <items count="2">
        <item n="ТТ" x="1"/>
        <item n="МТ" x="0"/>
      </items>
    </pivotField>
  </pivotFields>
  <rowItems count="1">
    <i/>
  </rowItems>
  <colFields count="1">
    <field x="-2"/>
  </colFields>
  <colItems count="7">
    <i>
      <x/>
    </i>
    <i i="1">
      <x v="1"/>
    </i>
    <i i="2">
      <x v="2"/>
    </i>
    <i i="3">
      <x v="3"/>
    </i>
    <i i="4">
      <x v="4"/>
    </i>
    <i i="5">
      <x v="5"/>
    </i>
    <i i="6">
      <x v="6"/>
    </i>
  </colItems>
  <dataFields count="7">
    <dataField name="Продажі_UAH" fld="12" baseField="0" baseItem="0" numFmtId="166"/>
    <dataField name="Продажі_шт" fld="10" baseField="0" baseItem="0" numFmtId="166"/>
    <dataField name="Частка_з/п_у_продажах" fld="19" baseField="0" baseItem="0" numFmtId="10"/>
    <dataField name="Дебіторка_в_днях" fld="20" baseField="0" baseItem="0" numFmtId="3"/>
    <dataField name="_Націнка" fld="21" baseField="0" baseItem="0" numFmtId="164"/>
    <dataField name="Середня_ціна" fld="22" baseField="0" baseItem="0" numFmtId="4"/>
    <dataField name="Виконання_плану" fld="23" baseField="0" baseItem="0" numFmtId="164"/>
  </dataFields>
  <formats count="5">
    <format dxfId="64">
      <pivotArea outline="0" collapsedLevelsAreSubtotals="1" fieldPosition="0">
        <references count="1">
          <reference field="4294967294" count="1" selected="0">
            <x v="2"/>
          </reference>
        </references>
      </pivotArea>
    </format>
    <format dxfId="63">
      <pivotArea outline="0" collapsedLevelsAreSubtotals="1" fieldPosition="0">
        <references count="1">
          <reference field="4294967294" count="2" selected="0">
            <x v="0"/>
            <x v="1"/>
          </reference>
        </references>
      </pivotArea>
    </format>
    <format dxfId="62">
      <pivotArea outline="0" collapsedLevelsAreSubtotals="1" fieldPosition="0">
        <references count="1">
          <reference field="4294967294" count="1" selected="0">
            <x v="3"/>
          </reference>
        </references>
      </pivotArea>
    </format>
    <format dxfId="61">
      <pivotArea outline="0" collapsedLevelsAreSubtotals="1" fieldPosition="0">
        <references count="1">
          <reference field="4294967294" count="1" selected="0">
            <x v="4"/>
          </reference>
        </references>
      </pivotArea>
    </format>
    <format dxfId="60">
      <pivotArea outline="0" collapsedLevelsAreSubtotals="1" fieldPosition="0">
        <references count="1">
          <reference field="4294967294" count="1" selected="0">
            <x v="6"/>
          </reference>
        </references>
      </pivotArea>
    </format>
  </formats>
  <pivotTableStyleInfo name="PivotStyleLight16" showRowHeaders="1" showColHeaders="1" showRowStripes="0" showColStripes="0" showLastColumn="1"/>
  <filters count="1">
    <filter fld="3" type="dateBetween" evalOrder="-1" id="22" name="Дата">
      <autoFilter ref="A1">
        <filterColumn colId="0">
          <customFilters and="1">
            <customFilter operator="greaterThanOrEqual" val="41640"/>
            <customFilter operator="lessThanOrEqual" val="42735"/>
          </customFilters>
        </filterColumn>
      </autoFilter>
      <extLst>
        <ext xmlns:x15="http://schemas.microsoft.com/office/spreadsheetml/2010/11/main" uri="{0605FD5F-26C8-4aeb-8148-2DB25E43C511}">
          <x15:pivotFilter useWholeDay="1"/>
        </ext>
      </extLst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1E946E0-2057-4B32-8260-D3EE1D48AF99}" name="Зведена таблиця5" cacheId="0" applyNumberFormats="0" applyBorderFormats="0" applyFontFormats="0" applyPatternFormats="0" applyAlignmentFormats="0" applyWidthHeightFormats="1" dataCaption="Значення" updatedVersion="7" minRefreshableVersion="5" useAutoFormatting="1" itemPrintTitles="1" createdVersion="7" indent="0" outline="1" outlineData="1" multipleFieldFilters="0" chartFormat="2" rowHeaderCaption="Тип клієнта">
  <location ref="A42:D46" firstHeaderRow="0" firstDataRow="1" firstDataCol="1"/>
  <pivotFields count="25">
    <pivotField subtotalTop="0" showAll="0" defaultSubtotal="0"/>
    <pivotField subtotalTop="0" showAll="0" defaultSubtotal="0"/>
    <pivotField subtotalTop="0" multipleItemSelectionAllowed="1" showAll="0" defaultSubtotal="0"/>
    <pivotField numFmtId="14" subtotalTop="0" showAll="0" defaultSubtotal="0">
      <items count="3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</items>
    </pivotField>
    <pivotField subtotalTop="0" showAll="0" defaultSubtotal="0"/>
    <pivotField subtotalTop="0" showAll="0" defaultSubtotal="0">
      <items count="4">
        <item x="0"/>
        <item x="2"/>
        <item x="1"/>
        <item x="3"/>
      </items>
    </pivotField>
    <pivotField subtotalTop="0" showAll="0" sortType="descending" defaultSubtotal="0">
      <items count="12">
        <item x="1"/>
        <item x="5"/>
        <item x="6"/>
        <item x="8"/>
        <item x="2"/>
        <item x="0"/>
        <item x="3"/>
        <item x="7"/>
        <item x="11"/>
        <item x="4"/>
        <item x="9"/>
        <item x="10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ubtotalTop="0" multipleItemSelectionAllowed="1" showAll="0" defaultSubtotal="0"/>
    <pivotField subtotalTop="0" showAll="0" defaultSubtotal="0"/>
    <pivotField axis="axisRow" subtotalTop="0" showAll="0" measureFilter="1" sortType="descending" defaultSubtotal="0">
      <items count="6">
        <item x="1"/>
        <item x="2"/>
        <item x="4"/>
        <item x="3"/>
        <item x="5"/>
        <item x="0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numFmtId="4" subtotalTop="0" showAll="0" defaultSubtotal="0"/>
    <pivotField numFmtId="4" subtotalTop="0" showAll="0" defaultSubtotal="0"/>
    <pivotField dataField="1" numFmtId="4" subtotalTop="0" showAll="0" defaultSubtotal="0"/>
    <pivotField numFmtId="4" subtotalTop="0" showAll="0" defaultSubtotal="0"/>
    <pivotField numFmtId="4" subtotalTop="0" showAll="0" defaultSubtotal="0"/>
    <pivotField numFmtId="4" subtotalTop="0" showAll="0" defaultSubtotal="0"/>
    <pivotField numFmtId="4" subtotalTop="0" showAll="0" defaultSubtotal="0"/>
    <pivotField numFmtId="4" subtotalTop="0" showAll="0" defaultSubtotal="0"/>
    <pivotField numFmtId="4" subtotalTop="0" showAll="0" defaultSubtotal="0"/>
    <pivotField subtotalTop="0" dragToRow="0" dragToCol="0" dragToPage="0" showAll="0" defaultSubtotal="0"/>
    <pivotField dataField="1" subtotalTop="0" dragToRow="0" dragToCol="0" dragToPage="0" showAll="0" defaultSubtotal="0"/>
    <pivotField dataField="1" subtotalTop="0" dragToRow="0" dragToCol="0" dragToPage="0" showAll="0" defaultSubtotal="0"/>
    <pivotField subtotalTop="0" dragToRow="0" dragToCol="0" dragToPage="0" showAll="0" defaultSubtotal="0"/>
    <pivotField subtotalTop="0" dragToRow="0" dragToCol="0" dragToPage="0" showAll="0" defaultSubtotal="0"/>
    <pivotField subtotalTop="0" showAll="0" defaultSubtotal="0">
      <items count="2">
        <item n="ТТ" x="1"/>
        <item n="МТ" x="0"/>
      </items>
    </pivotField>
  </pivotFields>
  <rowFields count="1">
    <field x="9"/>
  </rowFields>
  <rowItems count="4">
    <i>
      <x v="4"/>
    </i>
    <i>
      <x/>
    </i>
    <i>
      <x v="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Продажі_UAH" fld="12" baseField="0" baseItem="0" numFmtId="166"/>
    <dataField name=" Націнка" fld="21" baseField="0" baseItem="0" numFmtId="164"/>
    <dataField name=" Дебіторка в днях" fld="20" baseField="0" baseItem="0" numFmtId="3"/>
  </dataFields>
  <formats count="8">
    <format dxfId="7">
      <pivotArea outline="0" collapsedLevelsAreSubtotals="1" fieldPosition="0">
        <references count="1">
          <reference field="4294967294" count="1" selected="0">
            <x v="0"/>
          </reference>
        </references>
      </pivotArea>
    </format>
    <format dxfId="6">
      <pivotArea field="6" type="button" dataOnly="0" labelOnly="1" outline="0"/>
    </format>
    <format dxfId="5">
      <pivotArea field="6" type="button" dataOnly="0" labelOnly="1" outline="0"/>
    </format>
    <format dxfId="4">
      <pivotArea dataOnly="0" labelOnly="1" outline="0" fieldPosition="0">
        <references count="1">
          <reference field="4294967294" count="3">
            <x v="0"/>
            <x v="1"/>
            <x v="2"/>
          </reference>
        </references>
      </pivotArea>
    </format>
    <format dxfId="3">
      <pivotArea dataOnly="0" labelOnly="1" outline="0" fieldPosition="0">
        <references count="1">
          <reference field="4294967294" count="3">
            <x v="0"/>
            <x v="1"/>
            <x v="2"/>
          </reference>
        </references>
      </pivotArea>
    </format>
    <format dxfId="2">
      <pivotArea dataOnly="0" labelOnly="1" outline="0" fieldPosition="0">
        <references count="1">
          <reference field="4294967294" count="3">
            <x v="0"/>
            <x v="1"/>
            <x v="2"/>
          </reference>
        </references>
      </pivotArea>
    </format>
    <format dxfId="1">
      <pivotArea outline="0" collapsedLevelsAreSubtotals="1" fieldPosition="0">
        <references count="1">
          <reference field="4294967294" count="1" selected="0">
            <x v="1"/>
          </reference>
        </references>
      </pivotArea>
    </format>
    <format dxfId="0">
      <pivotArea outline="0" collapsedLevelsAreSubtotals="1" fieldPosition="0">
        <references count="1">
          <reference field="4294967294" count="1" selected="0">
            <x v="2"/>
          </reference>
        </references>
      </pivotArea>
    </format>
  </formats>
  <chartFormats count="15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1" format="3">
      <pivotArea type="data" outline="0" fieldPosition="0">
        <references count="2">
          <reference field="4294967294" count="1" selected="0">
            <x v="0"/>
          </reference>
          <reference field="9" count="1" selected="0">
            <x v="2"/>
          </reference>
        </references>
      </pivotArea>
    </chartFormat>
    <chartFormat chart="1" format="4">
      <pivotArea type="data" outline="0" fieldPosition="0">
        <references count="2">
          <reference field="4294967294" count="1" selected="0">
            <x v="0"/>
          </reference>
          <reference field="9" count="1" selected="0">
            <x v="0"/>
          </reference>
        </references>
      </pivotArea>
    </chartFormat>
    <chartFormat chart="1" format="5">
      <pivotArea type="data" outline="0" fieldPosition="0">
        <references count="2">
          <reference field="4294967294" count="1" selected="0">
            <x v="0"/>
          </reference>
          <reference field="9" count="1" selected="0">
            <x v="4"/>
          </reference>
        </references>
      </pivotArea>
    </chartFormat>
    <chartFormat chart="1" format="6">
      <pivotArea type="data" outline="0" fieldPosition="0">
        <references count="2">
          <reference field="4294967294" count="1" selected="0">
            <x v="1"/>
          </reference>
          <reference field="9" count="1" selected="0">
            <x v="4"/>
          </reference>
        </references>
      </pivotArea>
    </chartFormat>
    <chartFormat chart="1" format="7">
      <pivotArea type="data" outline="0" fieldPosition="0">
        <references count="2">
          <reference field="4294967294" count="1" selected="0">
            <x v="1"/>
          </reference>
          <reference field="9" count="1" selected="0">
            <x v="0"/>
          </reference>
        </references>
      </pivotArea>
    </chartFormat>
    <chartFormat chart="1" format="8">
      <pivotArea type="data" outline="0" fieldPosition="0">
        <references count="2">
          <reference field="4294967294" count="1" selected="0">
            <x v="1"/>
          </reference>
          <reference field="9" count="1" selected="0">
            <x v="2"/>
          </reference>
        </references>
      </pivotArea>
    </chartFormat>
    <chartFormat chart="1" format="9">
      <pivotArea type="data" outline="0" fieldPosition="0">
        <references count="2">
          <reference field="4294967294" count="1" selected="0">
            <x v="2"/>
          </reference>
          <reference field="9" count="1" selected="0">
            <x v="4"/>
          </reference>
        </references>
      </pivotArea>
    </chartFormat>
    <chartFormat chart="1" format="10">
      <pivotArea type="data" outline="0" fieldPosition="0">
        <references count="2">
          <reference field="4294967294" count="1" selected="0">
            <x v="2"/>
          </reference>
          <reference field="9" count="1" selected="0">
            <x v="0"/>
          </reference>
        </references>
      </pivotArea>
    </chartFormat>
    <chartFormat chart="1" format="11">
      <pivotArea type="data" outline="0" fieldPosition="0">
        <references count="2">
          <reference field="4294967294" count="1" selected="0">
            <x v="2"/>
          </reference>
          <reference field="9" count="1" selected="0">
            <x v="2"/>
          </reference>
        </references>
      </pivotArea>
    </chartFormat>
  </chartFormats>
  <pivotTableStyleInfo name="PivotStyleMedium14" showRowHeaders="1" showColHeaders="1" showRowStripes="0" showColStripes="0" showLastColumn="1"/>
  <filters count="2">
    <filter fld="3" type="dateBetween" evalOrder="-1" id="30" name="Дата">
      <autoFilter ref="A1">
        <filterColumn colId="0">
          <customFilters and="1">
            <customFilter operator="greaterThanOrEqual" val="41640"/>
            <customFilter operator="lessThanOrEqual" val="42735"/>
          </customFilters>
        </filterColumn>
      </autoFilter>
      <extLst>
        <ext xmlns:x15="http://schemas.microsoft.com/office/spreadsheetml/2010/11/main" uri="{0605FD5F-26C8-4aeb-8148-2DB25E43C511}">
          <x15:pivotFilter useWholeDay="1"/>
        </ext>
      </extLst>
    </filter>
    <filter fld="9" type="count" evalOrder="-1" id="28" iMeasureFld="0">
      <autoFilter ref="A1">
        <filterColumn colId="0">
          <top10 val="3" filterVal="3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85410A1-E118-48CC-A093-1FCE1C603BF8}" name="Зведена таблиця4" cacheId="0" applyNumberFormats="0" applyBorderFormats="0" applyFontFormats="0" applyPatternFormats="0" applyAlignmentFormats="0" applyWidthHeightFormats="1" dataCaption="Значення" updatedVersion="7" minRefreshableVersion="5" useAutoFormatting="1" itemPrintTitles="1" createdVersion="7" indent="0" outline="1" outlineData="1" multipleFieldFilters="0" rowHeaderCaption="Менеджер">
  <location ref="F25:I31" firstHeaderRow="0" firstDataRow="1" firstDataCol="1"/>
  <pivotFields count="25">
    <pivotField subtotalTop="0" showAll="0" defaultSubtotal="0"/>
    <pivotField subtotalTop="0" showAll="0" defaultSubtotal="0"/>
    <pivotField subtotalTop="0" multipleItemSelectionAllowed="1" showAll="0" defaultSubtotal="0"/>
    <pivotField numFmtId="14" subtotalTop="0" showAll="0" defaultSubtotal="0">
      <items count="3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</items>
    </pivotField>
    <pivotField subtotalTop="0" showAll="0" defaultSubtotal="0"/>
    <pivotField subtotalTop="0" showAll="0" defaultSubtotal="0">
      <items count="4">
        <item x="0"/>
        <item x="2"/>
        <item x="1"/>
        <item x="3"/>
      </items>
    </pivotField>
    <pivotField axis="axisRow" subtotalTop="0" showAll="0" measureFilter="1" sortType="descending" defaultSubtotal="0">
      <items count="12">
        <item x="1"/>
        <item x="5"/>
        <item x="6"/>
        <item x="8"/>
        <item x="2"/>
        <item x="0"/>
        <item x="3"/>
        <item x="7"/>
        <item x="11"/>
        <item x="4"/>
        <item x="9"/>
        <item x="10"/>
      </items>
      <autoSortScope>
        <pivotArea dataOnly="0" outline="0" fieldPosition="0">
          <references count="1">
            <reference field="4294967294" count="1" selected="0">
              <x v="1"/>
            </reference>
          </references>
        </pivotArea>
      </autoSortScope>
    </pivotField>
    <pivotField subtotalTop="0" multipleItemSelectionAllowed="1" showAll="0" defaultSubtotal="0"/>
    <pivotField subtotalTop="0" showAll="0" defaultSubtotal="0"/>
    <pivotField subtotalTop="0" showAll="0" defaultSubtotal="0">
      <items count="6">
        <item x="1"/>
        <item x="2"/>
        <item x="4"/>
        <item x="3"/>
        <item x="5"/>
        <item x="0"/>
      </items>
    </pivotField>
    <pivotField numFmtId="4" subtotalTop="0" showAll="0" defaultSubtotal="0"/>
    <pivotField numFmtId="4" subtotalTop="0" showAll="0" defaultSubtotal="0"/>
    <pivotField dataField="1" numFmtId="4" subtotalTop="0" showAll="0" defaultSubtotal="0"/>
    <pivotField numFmtId="4" subtotalTop="0" showAll="0" defaultSubtotal="0"/>
    <pivotField numFmtId="4" subtotalTop="0" showAll="0" defaultSubtotal="0"/>
    <pivotField numFmtId="4" subtotalTop="0" showAll="0" defaultSubtotal="0"/>
    <pivotField numFmtId="4" subtotalTop="0" showAll="0" defaultSubtotal="0"/>
    <pivotField numFmtId="4" subtotalTop="0" showAll="0" defaultSubtotal="0"/>
    <pivotField numFmtId="4" subtotalTop="0" showAll="0" defaultSubtotal="0"/>
    <pivotField dataField="1" subtotalTop="0" dragToRow="0" dragToCol="0" dragToPage="0" showAll="0" defaultSubtotal="0"/>
    <pivotField subtotalTop="0" dragToRow="0" dragToCol="0" dragToPage="0" showAll="0" defaultSubtotal="0"/>
    <pivotField subtotalTop="0" dragToRow="0" dragToCol="0" dragToPage="0" showAll="0" defaultSubtotal="0"/>
    <pivotField subtotalTop="0" dragToRow="0" dragToCol="0" dragToPage="0" showAll="0" defaultSubtotal="0"/>
    <pivotField dataField="1" subtotalTop="0" dragToRow="0" dragToCol="0" dragToPage="0" showAll="0" defaultSubtotal="0"/>
    <pivotField subtotalTop="0" showAll="0" defaultSubtotal="0">
      <items count="2">
        <item n="ТТ" x="1"/>
        <item n="МТ" x="0"/>
      </items>
    </pivotField>
  </pivotFields>
  <rowFields count="1">
    <field x="6"/>
  </rowFields>
  <rowItems count="6">
    <i>
      <x v="5"/>
    </i>
    <i>
      <x v="2"/>
    </i>
    <i>
      <x v="4"/>
    </i>
    <i>
      <x v="9"/>
    </i>
    <i>
      <x v="7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Продажі_UAH" fld="12" baseField="0" baseItem="0" numFmtId="166"/>
    <dataField name=" Виконання плану" fld="23" baseField="0" baseItem="0" numFmtId="164"/>
    <dataField name=" Частка з/п у продажах" fld="19" baseField="0" baseItem="0" numFmtId="10"/>
  </dataFields>
  <formats count="8">
    <format dxfId="15">
      <pivotArea outline="0" collapsedLevelsAreSubtotals="1" fieldPosition="0">
        <references count="1">
          <reference field="4294967294" count="1" selected="0">
            <x v="0"/>
          </reference>
        </references>
      </pivotArea>
    </format>
    <format dxfId="14">
      <pivotArea dataOnly="0" labelOnly="1" outline="0" fieldPosition="0">
        <references count="1">
          <reference field="4294967294" count="3">
            <x v="0"/>
            <x v="1"/>
            <x v="2"/>
          </reference>
        </references>
      </pivotArea>
    </format>
    <format dxfId="13">
      <pivotArea dataOnly="0" labelOnly="1" outline="0" fieldPosition="0">
        <references count="1">
          <reference field="4294967294" count="3">
            <x v="0"/>
            <x v="1"/>
            <x v="2"/>
          </reference>
        </references>
      </pivotArea>
    </format>
    <format dxfId="12">
      <pivotArea dataOnly="0" labelOnly="1" outline="0" fieldPosition="0">
        <references count="1">
          <reference field="4294967294" count="3">
            <x v="0"/>
            <x v="1"/>
            <x v="2"/>
          </reference>
        </references>
      </pivotArea>
    </format>
    <format dxfId="11">
      <pivotArea field="6" type="button" dataOnly="0" labelOnly="1" outline="0" axis="axisRow" fieldPosition="0"/>
    </format>
    <format dxfId="10">
      <pivotArea field="6" type="button" dataOnly="0" labelOnly="1" outline="0" axis="axisRow" fieldPosition="0"/>
    </format>
    <format dxfId="9">
      <pivotArea outline="0" collapsedLevelsAreSubtotals="1" fieldPosition="0">
        <references count="1">
          <reference field="4294967294" count="1" selected="0">
            <x v="1"/>
          </reference>
        </references>
      </pivotArea>
    </format>
    <format dxfId="8">
      <pivotArea outline="0" collapsedLevelsAreSubtotals="1" fieldPosition="0">
        <references count="1">
          <reference field="4294967294" count="1" selected="0">
            <x v="2"/>
          </reference>
        </references>
      </pivotArea>
    </format>
  </formats>
  <pivotTableStyleInfo name="PivotStyleMedium10" showRowHeaders="1" showColHeaders="1" showRowStripes="0" showColStripes="0" showLastColumn="1"/>
  <filters count="2">
    <filter fld="3" type="dateBetween" evalOrder="-1" id="31" name="Дата">
      <autoFilter ref="A1">
        <filterColumn colId="0">
          <customFilters and="1">
            <customFilter operator="greaterThanOrEqual" val="41640"/>
            <customFilter operator="lessThanOrEqual" val="42735"/>
          </customFilters>
        </filterColumn>
      </autoFilter>
      <extLst>
        <ext xmlns:x15="http://schemas.microsoft.com/office/spreadsheetml/2010/11/main" uri="{0605FD5F-26C8-4aeb-8148-2DB25E43C511}">
          <x15:pivotFilter useWholeDay="1"/>
        </ext>
      </extLst>
    </filter>
    <filter fld="6" type="count" evalOrder="-1" id="29" iMeasureFld="1">
      <autoFilter ref="A1">
        <filterColumn colId="0">
          <top10 val="5" filterVal="5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07047C7-EFC9-4FEF-8BC6-B7203808087E}" name="Зведена таблиця1" cacheId="0" applyNumberFormats="0" applyBorderFormats="0" applyFontFormats="0" applyPatternFormats="0" applyAlignmentFormats="0" applyWidthHeightFormats="1" dataCaption="Значення" updatedVersion="7" minRefreshableVersion="5" useAutoFormatting="1" itemPrintTitles="1" createdVersion="7" indent="0" outline="1" outlineData="1" multipleFieldFilters="0" chartFormat="2" rowHeaderCaption="Менеджер">
  <location ref="A25:D31" firstHeaderRow="0" firstDataRow="1" firstDataCol="1"/>
  <pivotFields count="25">
    <pivotField subtotalTop="0" showAll="0" defaultSubtotal="0"/>
    <pivotField subtotalTop="0" showAll="0" defaultSubtotal="0"/>
    <pivotField subtotalTop="0" multipleItemSelectionAllowed="1" showAll="0" defaultSubtotal="0"/>
    <pivotField numFmtId="14" subtotalTop="0" showAll="0" defaultSubtotal="0">
      <items count="3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</items>
    </pivotField>
    <pivotField subtotalTop="0" showAll="0" defaultSubtotal="0"/>
    <pivotField subtotalTop="0" showAll="0" defaultSubtotal="0">
      <items count="4">
        <item x="0"/>
        <item x="2"/>
        <item x="1"/>
        <item x="3"/>
      </items>
    </pivotField>
    <pivotField axis="axisRow" subtotalTop="0" showAll="0" measureFilter="1" sortType="descending" defaultSubtotal="0">
      <items count="12">
        <item x="1"/>
        <item x="5"/>
        <item x="6"/>
        <item x="8"/>
        <item x="2"/>
        <item x="0"/>
        <item x="3"/>
        <item x="7"/>
        <item x="11"/>
        <item x="4"/>
        <item x="9"/>
        <item x="10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ubtotalTop="0" multipleItemSelectionAllowed="1" showAll="0" defaultSubtotal="0"/>
    <pivotField subtotalTop="0" showAll="0" defaultSubtotal="0"/>
    <pivotField subtotalTop="0" showAll="0" defaultSubtotal="0">
      <items count="6">
        <item x="1"/>
        <item x="2"/>
        <item x="4"/>
        <item x="3"/>
        <item x="5"/>
        <item x="0"/>
      </items>
    </pivotField>
    <pivotField numFmtId="4" subtotalTop="0" showAll="0" defaultSubtotal="0"/>
    <pivotField numFmtId="4" subtotalTop="0" showAll="0" defaultSubtotal="0"/>
    <pivotField dataField="1" numFmtId="4" subtotalTop="0" showAll="0" defaultSubtotal="0"/>
    <pivotField numFmtId="4" subtotalTop="0" showAll="0" defaultSubtotal="0"/>
    <pivotField numFmtId="4" subtotalTop="0" showAll="0" defaultSubtotal="0"/>
    <pivotField numFmtId="4" subtotalTop="0" showAll="0" defaultSubtotal="0"/>
    <pivotField numFmtId="4" subtotalTop="0" showAll="0" defaultSubtotal="0"/>
    <pivotField numFmtId="4" subtotalTop="0" showAll="0" defaultSubtotal="0"/>
    <pivotField numFmtId="4" subtotalTop="0" showAll="0" defaultSubtotal="0"/>
    <pivotField dataField="1" subtotalTop="0" dragToRow="0" dragToCol="0" dragToPage="0" showAll="0" defaultSubtotal="0"/>
    <pivotField subtotalTop="0" dragToRow="0" dragToCol="0" dragToPage="0" showAll="0" defaultSubtotal="0"/>
    <pivotField subtotalTop="0" dragToRow="0" dragToCol="0" dragToPage="0" showAll="0" defaultSubtotal="0"/>
    <pivotField subtotalTop="0" dragToRow="0" dragToCol="0" dragToPage="0" showAll="0" defaultSubtotal="0"/>
    <pivotField dataField="1" subtotalTop="0" dragToRow="0" dragToCol="0" dragToPage="0" showAll="0" defaultSubtotal="0"/>
    <pivotField subtotalTop="0" showAll="0" defaultSubtotal="0">
      <items count="2">
        <item n="ТТ" x="1"/>
        <item n="МТ" x="0"/>
      </items>
    </pivotField>
  </pivotFields>
  <rowFields count="1">
    <field x="6"/>
  </rowFields>
  <rowItems count="6">
    <i>
      <x/>
    </i>
    <i>
      <x v="1"/>
    </i>
    <i>
      <x v="2"/>
    </i>
    <i>
      <x v="3"/>
    </i>
    <i>
      <x v="1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Продажі_UAH" fld="12" baseField="0" baseItem="0" numFmtId="166"/>
    <dataField name=" Виконання плану" fld="23" baseField="0" baseItem="0" numFmtId="164"/>
    <dataField name=" Частка з/п у продажах" fld="19" baseField="0" baseItem="0" numFmtId="10"/>
  </dataFields>
  <formats count="9">
    <format dxfId="24">
      <pivotArea outline="0" collapsedLevelsAreSubtotals="1" fieldPosition="0">
        <references count="1">
          <reference field="4294967294" count="1" selected="0">
            <x v="0"/>
          </reference>
        </references>
      </pivotArea>
    </format>
    <format dxfId="23">
      <pivotArea dataOnly="0" labelOnly="1" outline="0" fieldPosition="0">
        <references count="1">
          <reference field="4294967294" count="3">
            <x v="0"/>
            <x v="1"/>
            <x v="2"/>
          </reference>
        </references>
      </pivotArea>
    </format>
    <format dxfId="22">
      <pivotArea dataOnly="0" labelOnly="1" outline="0" fieldPosition="0">
        <references count="1">
          <reference field="4294967294" count="3">
            <x v="0"/>
            <x v="1"/>
            <x v="2"/>
          </reference>
        </references>
      </pivotArea>
    </format>
    <format dxfId="21">
      <pivotArea dataOnly="0" labelOnly="1" outline="0" fieldPosition="0">
        <references count="1">
          <reference field="4294967294" count="3">
            <x v="0"/>
            <x v="1"/>
            <x v="2"/>
          </reference>
        </references>
      </pivotArea>
    </format>
    <format dxfId="20">
      <pivotArea field="6" type="button" dataOnly="0" labelOnly="1" outline="0" axis="axisRow" fieldPosition="0"/>
    </format>
    <format dxfId="19">
      <pivotArea field="6" type="button" dataOnly="0" labelOnly="1" outline="0" axis="axisRow" fieldPosition="0"/>
    </format>
    <format dxfId="18">
      <pivotArea outline="0" collapsedLevelsAreSubtotals="1" fieldPosition="0">
        <references count="1">
          <reference field="4294967294" count="1" selected="0">
            <x v="1"/>
          </reference>
        </references>
      </pivotArea>
    </format>
    <format dxfId="17">
      <pivotArea outline="0" collapsedLevelsAreSubtotals="1" fieldPosition="0">
        <references count="1">
          <reference field="4294967294" count="1" selected="0">
            <x v="2"/>
          </reference>
        </references>
      </pivotArea>
    </format>
    <format dxfId="16">
      <pivotArea dataOnly="0" labelOnly="1" outline="0" fieldPosition="0">
        <references count="1">
          <reference field="4294967294" count="1">
            <x v="1"/>
          </reference>
        </references>
      </pivotArea>
    </format>
  </formats>
  <chartFormats count="2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1" format="3">
      <pivotArea type="data" outline="0" fieldPosition="0">
        <references count="2">
          <reference field="4294967294" count="1" selected="0">
            <x v="0"/>
          </reference>
          <reference field="6" count="1" selected="0">
            <x v="1"/>
          </reference>
        </references>
      </pivotArea>
    </chartFormat>
    <chartFormat chart="1" format="4">
      <pivotArea type="data" outline="0" fieldPosition="0">
        <references count="2">
          <reference field="4294967294" count="1" selected="0">
            <x v="0"/>
          </reference>
          <reference field="6" count="1" selected="0">
            <x v="2"/>
          </reference>
        </references>
      </pivotArea>
    </chartFormat>
    <chartFormat chart="1" format="5">
      <pivotArea type="data" outline="0" fieldPosition="0">
        <references count="2">
          <reference field="4294967294" count="1" selected="0">
            <x v="0"/>
          </reference>
          <reference field="6" count="1" selected="0">
            <x v="3"/>
          </reference>
        </references>
      </pivotArea>
    </chartFormat>
    <chartFormat chart="1" format="6">
      <pivotArea type="data" outline="0" fieldPosition="0">
        <references count="2">
          <reference field="4294967294" count="1" selected="0">
            <x v="0"/>
          </reference>
          <reference field="6" count="1" selected="0">
            <x v="0"/>
          </reference>
        </references>
      </pivotArea>
    </chartFormat>
    <chartFormat chart="1" format="7">
      <pivotArea type="data" outline="0" fieldPosition="0">
        <references count="2">
          <reference field="4294967294" count="1" selected="0">
            <x v="0"/>
          </reference>
          <reference field="6" count="1" selected="0">
            <x v="11"/>
          </reference>
        </references>
      </pivotArea>
    </chartFormat>
    <chartFormat chart="1" format="8">
      <pivotArea type="data" outline="0" fieldPosition="0">
        <references count="2">
          <reference field="4294967294" count="1" selected="0">
            <x v="1"/>
          </reference>
          <reference field="6" count="1" selected="0">
            <x v="0"/>
          </reference>
        </references>
      </pivotArea>
    </chartFormat>
    <chartFormat chart="1" format="9">
      <pivotArea type="data" outline="0" fieldPosition="0">
        <references count="2">
          <reference field="4294967294" count="1" selected="0">
            <x v="1"/>
          </reference>
          <reference field="6" count="1" selected="0">
            <x v="1"/>
          </reference>
        </references>
      </pivotArea>
    </chartFormat>
    <chartFormat chart="1" format="10">
      <pivotArea type="data" outline="0" fieldPosition="0">
        <references count="2">
          <reference field="4294967294" count="1" selected="0">
            <x v="1"/>
          </reference>
          <reference field="6" count="1" selected="0">
            <x v="2"/>
          </reference>
        </references>
      </pivotArea>
    </chartFormat>
    <chartFormat chart="1" format="11">
      <pivotArea type="data" outline="0" fieldPosition="0">
        <references count="2">
          <reference field="4294967294" count="1" selected="0">
            <x v="1"/>
          </reference>
          <reference field="6" count="1" selected="0">
            <x v="3"/>
          </reference>
        </references>
      </pivotArea>
    </chartFormat>
    <chartFormat chart="1" format="12">
      <pivotArea type="data" outline="0" fieldPosition="0">
        <references count="2">
          <reference field="4294967294" count="1" selected="0">
            <x v="1"/>
          </reference>
          <reference field="6" count="1" selected="0">
            <x v="11"/>
          </reference>
        </references>
      </pivotArea>
    </chartFormat>
    <chartFormat chart="1" format="13">
      <pivotArea type="data" outline="0" fieldPosition="0">
        <references count="2">
          <reference field="4294967294" count="1" selected="0">
            <x v="2"/>
          </reference>
          <reference field="6" count="1" selected="0">
            <x v="0"/>
          </reference>
        </references>
      </pivotArea>
    </chartFormat>
    <chartFormat chart="1" format="14">
      <pivotArea type="data" outline="0" fieldPosition="0">
        <references count="2">
          <reference field="4294967294" count="1" selected="0">
            <x v="2"/>
          </reference>
          <reference field="6" count="1" selected="0">
            <x v="1"/>
          </reference>
        </references>
      </pivotArea>
    </chartFormat>
    <chartFormat chart="1" format="15">
      <pivotArea type="data" outline="0" fieldPosition="0">
        <references count="2">
          <reference field="4294967294" count="1" selected="0">
            <x v="2"/>
          </reference>
          <reference field="6" count="1" selected="0">
            <x v="2"/>
          </reference>
        </references>
      </pivotArea>
    </chartFormat>
    <chartFormat chart="1" format="16">
      <pivotArea type="data" outline="0" fieldPosition="0">
        <references count="2">
          <reference field="4294967294" count="1" selected="0">
            <x v="2"/>
          </reference>
          <reference field="6" count="1" selected="0">
            <x v="3"/>
          </reference>
        </references>
      </pivotArea>
    </chartFormat>
    <chartFormat chart="1" format="17">
      <pivotArea type="data" outline="0" fieldPosition="0">
        <references count="2">
          <reference field="4294967294" count="1" selected="0">
            <x v="2"/>
          </reference>
          <reference field="6" count="1" selected="0">
            <x v="11"/>
          </reference>
        </references>
      </pivotArea>
    </chartFormat>
  </chartFormats>
  <pivotTableStyleInfo name="PivotStyleMedium10" showRowHeaders="1" showColHeaders="1" showRowStripes="0" showColStripes="0" showLastColumn="1"/>
  <filters count="2">
    <filter fld="3" type="dateBetween" evalOrder="-1" id="29" name="Дата">
      <autoFilter ref="A1">
        <filterColumn colId="0">
          <customFilters and="1">
            <customFilter operator="greaterThanOrEqual" val="41640"/>
            <customFilter operator="lessThanOrEqual" val="42735"/>
          </customFilters>
        </filterColumn>
      </autoFilter>
      <extLst>
        <ext xmlns:x15="http://schemas.microsoft.com/office/spreadsheetml/2010/11/main" uri="{0605FD5F-26C8-4aeb-8148-2DB25E43C511}">
          <x15:pivotFilter useWholeDay="1"/>
        </ext>
      </extLst>
    </filter>
    <filter fld="6" type="count" evalOrder="-1" id="27" iMeasureFld="0">
      <autoFilter ref="A1">
        <filterColumn colId="0">
          <top10 val="5" filterVal="5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C843C1D-126C-48B1-99C0-4CAC599BDC7C}" name="Зведена таблиця6" cacheId="0" applyNumberFormats="0" applyBorderFormats="0" applyFontFormats="0" applyPatternFormats="0" applyAlignmentFormats="0" applyWidthHeightFormats="1" dataCaption="Значення" updatedVersion="7" minRefreshableVersion="5" useAutoFormatting="1" itemPrintTitles="1" createdVersion="7" indent="0" outline="1" outlineData="1" multipleFieldFilters="0" rowHeaderCaption="Тип клієнта">
  <location ref="F42:I46" firstHeaderRow="0" firstDataRow="1" firstDataCol="1"/>
  <pivotFields count="25">
    <pivotField subtotalTop="0" showAll="0" defaultSubtotal="0"/>
    <pivotField subtotalTop="0" showAll="0" defaultSubtotal="0"/>
    <pivotField subtotalTop="0" multipleItemSelectionAllowed="1" showAll="0" defaultSubtotal="0"/>
    <pivotField numFmtId="14" subtotalTop="0" showAll="0" defaultSubtotal="0">
      <items count="3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</items>
    </pivotField>
    <pivotField subtotalTop="0" showAll="0" defaultSubtotal="0"/>
    <pivotField subtotalTop="0" showAll="0" defaultSubtotal="0">
      <items count="4">
        <item x="0"/>
        <item x="2"/>
        <item x="1"/>
        <item x="3"/>
      </items>
    </pivotField>
    <pivotField subtotalTop="0" showAll="0" sortType="descending" defaultSubtotal="0">
      <items count="12">
        <item x="1"/>
        <item x="5"/>
        <item x="6"/>
        <item x="8"/>
        <item x="2"/>
        <item x="0"/>
        <item x="3"/>
        <item x="7"/>
        <item x="11"/>
        <item x="4"/>
        <item x="9"/>
        <item x="10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ubtotalTop="0" multipleItemSelectionAllowed="1" showAll="0" defaultSubtotal="0"/>
    <pivotField subtotalTop="0" showAll="0" defaultSubtotal="0"/>
    <pivotField axis="axisRow" subtotalTop="0" showAll="0" measureFilter="1" sortType="descending" defaultSubtotal="0">
      <items count="6">
        <item x="1"/>
        <item x="2"/>
        <item x="4"/>
        <item x="3"/>
        <item x="5"/>
        <item x="0"/>
      </items>
      <autoSortScope>
        <pivotArea dataOnly="0" outline="0" fieldPosition="0">
          <references count="1">
            <reference field="4294967294" count="1" selected="0">
              <x v="1"/>
            </reference>
          </references>
        </pivotArea>
      </autoSortScope>
    </pivotField>
    <pivotField numFmtId="4" subtotalTop="0" showAll="0" defaultSubtotal="0"/>
    <pivotField numFmtId="4" subtotalTop="0" showAll="0" defaultSubtotal="0"/>
    <pivotField dataField="1" numFmtId="4" subtotalTop="0" showAll="0" defaultSubtotal="0"/>
    <pivotField numFmtId="4" subtotalTop="0" showAll="0" defaultSubtotal="0"/>
    <pivotField numFmtId="4" subtotalTop="0" showAll="0" defaultSubtotal="0"/>
    <pivotField numFmtId="4" subtotalTop="0" showAll="0" defaultSubtotal="0"/>
    <pivotField numFmtId="4" subtotalTop="0" showAll="0" defaultSubtotal="0"/>
    <pivotField numFmtId="4" subtotalTop="0" showAll="0" defaultSubtotal="0"/>
    <pivotField numFmtId="4" subtotalTop="0" showAll="0" defaultSubtotal="0"/>
    <pivotField subtotalTop="0" dragToRow="0" dragToCol="0" dragToPage="0" showAll="0" defaultSubtotal="0"/>
    <pivotField dataField="1" subtotalTop="0" dragToRow="0" dragToCol="0" dragToPage="0" showAll="0" defaultSubtotal="0"/>
    <pivotField dataField="1" subtotalTop="0" dragToRow="0" dragToCol="0" dragToPage="0" showAll="0" defaultSubtotal="0"/>
    <pivotField subtotalTop="0" dragToRow="0" dragToCol="0" dragToPage="0" showAll="0" defaultSubtotal="0"/>
    <pivotField subtotalTop="0" dragToRow="0" dragToCol="0" dragToPage="0" showAll="0" defaultSubtotal="0"/>
    <pivotField subtotalTop="0" showAll="0" defaultSubtotal="0">
      <items count="2">
        <item n="ТТ" x="1"/>
        <item n="МТ" x="0"/>
      </items>
    </pivotField>
  </pivotFields>
  <rowFields count="1">
    <field x="9"/>
  </rowFields>
  <rowItems count="4">
    <i>
      <x v="5"/>
    </i>
    <i>
      <x/>
    </i>
    <i>
      <x v="4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Продажі_UAH" fld="12" baseField="0" baseItem="0" numFmtId="166"/>
    <dataField name=" Націнка" fld="21" baseField="0" baseItem="0" numFmtId="164"/>
    <dataField name=" Дебіторка в днях" fld="20" baseField="0" baseItem="0" numFmtId="3"/>
  </dataFields>
  <formats count="8">
    <format dxfId="32">
      <pivotArea outline="0" collapsedLevelsAreSubtotals="1" fieldPosition="0">
        <references count="1">
          <reference field="4294967294" count="1" selected="0">
            <x v="0"/>
          </reference>
        </references>
      </pivotArea>
    </format>
    <format dxfId="31">
      <pivotArea field="6" type="button" dataOnly="0" labelOnly="1" outline="0"/>
    </format>
    <format dxfId="30">
      <pivotArea field="6" type="button" dataOnly="0" labelOnly="1" outline="0"/>
    </format>
    <format dxfId="29">
      <pivotArea dataOnly="0" labelOnly="1" outline="0" fieldPosition="0">
        <references count="1">
          <reference field="4294967294" count="3">
            <x v="0"/>
            <x v="1"/>
            <x v="2"/>
          </reference>
        </references>
      </pivotArea>
    </format>
    <format dxfId="28">
      <pivotArea dataOnly="0" labelOnly="1" outline="0" fieldPosition="0">
        <references count="1">
          <reference field="4294967294" count="3">
            <x v="0"/>
            <x v="1"/>
            <x v="2"/>
          </reference>
        </references>
      </pivotArea>
    </format>
    <format dxfId="27">
      <pivotArea dataOnly="0" labelOnly="1" outline="0" fieldPosition="0">
        <references count="1">
          <reference field="4294967294" count="3">
            <x v="0"/>
            <x v="1"/>
            <x v="2"/>
          </reference>
        </references>
      </pivotArea>
    </format>
    <format dxfId="26">
      <pivotArea outline="0" collapsedLevelsAreSubtotals="1" fieldPosition="0">
        <references count="1">
          <reference field="4294967294" count="1" selected="0">
            <x v="1"/>
          </reference>
        </references>
      </pivotArea>
    </format>
    <format dxfId="25">
      <pivotArea outline="0" collapsedLevelsAreSubtotals="1" fieldPosition="0">
        <references count="1">
          <reference field="4294967294" count="1" selected="0">
            <x v="2"/>
          </reference>
        </references>
      </pivotArea>
    </format>
  </formats>
  <pivotTableStyleInfo name="PivotStyleMedium14" showRowHeaders="1" showColHeaders="1" showRowStripes="0" showColStripes="0" showLastColumn="1"/>
  <filters count="2">
    <filter fld="3" type="dateBetween" evalOrder="-1" id="32" name="Дата">
      <autoFilter ref="A1">
        <filterColumn colId="0">
          <customFilters and="1">
            <customFilter operator="greaterThanOrEqual" val="41640"/>
            <customFilter operator="lessThanOrEqual" val="42735"/>
          </customFilters>
        </filterColumn>
      </autoFilter>
      <extLst>
        <ext xmlns:x15="http://schemas.microsoft.com/office/spreadsheetml/2010/11/main" uri="{0605FD5F-26C8-4aeb-8148-2DB25E43C511}">
          <x15:pivotFilter useWholeDay="1"/>
        </ext>
      </extLst>
    </filter>
    <filter fld="9" type="count" evalOrder="-1" id="30" iMeasureFld="1">
      <autoFilter ref="A1">
        <filterColumn colId="0">
          <top10 val="3" filterVal="3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8" xr16:uid="{3377F917-C9F6-48C4-A2BD-2287E3EA21A8}" autoFormatId="16" applyNumberFormats="0" applyBorderFormats="0" applyFontFormats="0" applyPatternFormats="0" applyAlignmentFormats="0" applyWidthHeightFormats="0">
  <queryTableRefresh nextId="43" unboundColumnsRight="4">
    <queryTableFields count="19">
      <queryTableField id="1" name="Рік" tableColumnId="1"/>
      <queryTableField id="2" name="МісяцьНом" tableColumnId="2"/>
      <queryTableField id="3" name="Рік_Місяць" tableColumnId="3"/>
      <queryTableField id="42" dataBound="0" tableColumnId="28"/>
      <queryTableField id="4" name="МісяцьНазва" tableColumnId="4"/>
      <queryTableField id="5" name="Регіон" tableColumnId="5"/>
      <queryTableField id="6" name="Менеджер" tableColumnId="6"/>
      <queryTableField id="7" name="МенеджерПрізвище" tableColumnId="7"/>
      <queryTableField id="8" name="МенеджерІм'я" tableColumnId="8"/>
      <queryTableField id="9" name="ТипКлиієнту" tableColumnId="9"/>
      <queryTableField id="10" name="Продажі, шт" tableColumnId="10"/>
      <queryTableField id="11" name="Собівартість, грн" tableColumnId="11"/>
      <queryTableField id="12" name="ФактПродажів, грн" tableColumnId="12"/>
      <queryTableField id="13" name="ПланПродажів, грн" tableColumnId="13"/>
      <queryTableField id="14" name="ДебіторськаЗаборгованість" tableColumnId="14"/>
      <queryTableField id="31" dataBound="0" tableColumnId="16"/>
      <queryTableField id="32" dataBound="0" tableColumnId="17"/>
      <queryTableField id="34" dataBound="0" tableColumnId="19"/>
      <queryTableField id="35" dataBound="0" tableColumnId="20"/>
    </queryTableFields>
  </queryTableRefresh>
</queryTable>
</file>

<file path=xl/slicerCaches/slicerCache1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Роздільник_Регіон" xr10:uid="{FDBAB07F-C3BA-4F33-B3DC-A0105B8F963F}" sourceName="Регіон">
  <pivotTables>
    <pivotTable tabId="10" name="Зведена таблиця1"/>
    <pivotTable tabId="11" name="Зведена таблиця2"/>
    <pivotTable tabId="10" name="Зведена таблиця4"/>
    <pivotTable tabId="10" name="Зведена таблиця5"/>
    <pivotTable tabId="10" name="Зведена таблиця6"/>
  </pivotTables>
  <data>
    <tabular pivotCacheId="1360021027">
      <items count="4">
        <i x="0" s="1"/>
        <i x="2" s="1"/>
        <i x="1" s="1"/>
        <i x="3" s="1"/>
      </items>
    </tabular>
  </data>
</slicerCacheDefinition>
</file>

<file path=xl/slicerCaches/slicerCache2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Роздільник_Менеджер" xr10:uid="{5685A08B-CC06-4DD1-842E-A4ED0D037A6A}" sourceName="Менеджер">
  <pivotTables>
    <pivotTable tabId="10" name="Зведена таблиця1"/>
    <pivotTable tabId="11" name="Зведена таблиця2"/>
    <pivotTable tabId="10" name="Зведена таблиця4"/>
    <pivotTable tabId="10" name="Зведена таблиця5"/>
    <pivotTable tabId="10" name="Зведена таблиця6"/>
  </pivotTables>
  <data>
    <tabular pivotCacheId="1360021027">
      <items count="12">
        <i x="1" s="1"/>
        <i x="5" s="1"/>
        <i x="6" s="1"/>
        <i x="8" s="1"/>
        <i x="2" s="1"/>
        <i x="0" s="1"/>
        <i x="3" s="1"/>
        <i x="7" s="1"/>
        <i x="11" s="1"/>
        <i x="4" s="1"/>
        <i x="9" s="1"/>
        <i x="10" s="1"/>
      </items>
    </tabular>
  </data>
</slicerCacheDefinition>
</file>

<file path=xl/slicerCaches/slicerCache3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Роздільник_ТипКлиієнту" xr10:uid="{9F477F6C-F496-4278-B8FD-BEBA5BF14259}" sourceName="ТипКлиієнту">
  <pivotTables>
    <pivotTable tabId="10" name="Зведена таблиця1"/>
    <pivotTable tabId="11" name="Зведена таблиця2"/>
    <pivotTable tabId="10" name="Зведена таблиця4"/>
    <pivotTable tabId="10" name="Зведена таблиця5"/>
    <pivotTable tabId="10" name="Зведена таблиця6"/>
  </pivotTables>
  <data>
    <tabular pivotCacheId="1360021027">
      <items count="6">
        <i x="0" s="1"/>
        <i x="1" s="1"/>
        <i x="2" s="1"/>
        <i x="3" s="1"/>
        <i x="4" s="1"/>
        <i x="5" s="1"/>
      </items>
    </tabular>
  </data>
</slicerCacheDefinition>
</file>

<file path=xl/slicerCaches/slicerCache4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Роздільник_ТипКлиієнту2" xr10:uid="{1E16EE67-A0FC-4F34-B3D4-30D61F136091}" sourceName="ТипКлиієнту2">
  <pivotTables>
    <pivotTable tabId="10" name="Зведена таблиця1"/>
    <pivotTable tabId="11" name="Зведена таблиця2"/>
    <pivotTable tabId="10" name="Зведена таблиця4"/>
    <pivotTable tabId="10" name="Зведена таблиця5"/>
    <pivotTable tabId="10" name="Зведена таблиця6"/>
  </pivotTables>
  <data>
    <tabular pivotCacheId="1360021027">
      <items count="2">
        <i x="0" s="1"/>
        <i x="1" s="1"/>
      </items>
    </tabular>
  </data>
</slicerCacheDefinition>
</file>

<file path=xl/slicers/slicer1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Регіон" xr10:uid="{541FC82F-20FB-4967-AC4D-DADBFB1326A8}" cache="Роздільник_Регіон" caption="Регіон" columnCount="4" style="SlicerStyleLight6" rowHeight="241300"/>
  <slicer name="Менеджер" xr10:uid="{CE7CC5A5-DF71-4FAF-9CA7-3AFE1BB695BA}" cache="Роздільник_Менеджер" caption="Менеджер" style="SlicerStyleDark6" rowHeight="241300"/>
  <slicer name="ТипКлиієнту" xr10:uid="{19484A80-586E-490A-A8B1-A2A561E13A67}" cache="Роздільник_ТипКлиієнту" caption="ТипКлиієнту" columnCount="6" style="SlicerStyleLight2" rowHeight="241300"/>
  <slicer name="ТипКлиієнту2" xr10:uid="{E1096302-F00F-4827-BF4C-A327B27DA434}" cache="Роздільник_ТипКлиієнту2" caption="ТипКлиієнту2" columnCount="2" showCaption="0" style="SlicerStyleDark2" rowHeight="241300"/>
</slicer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7A6DCC2A-9035-4D96-9E98-152CA0E5A5A6}" name="Таблиця1" displayName="Таблиця1" ref="B3:E15" totalsRowShown="0" headerRowDxfId="88" headerRowBorderDxfId="87" tableBorderDxfId="86" totalsRowBorderDxfId="85">
  <autoFilter ref="B3:E15" xr:uid="{7A6DCC2A-9035-4D96-9E98-152CA0E5A5A6}"/>
  <tableColumns count="4">
    <tableColumn id="1" xr3:uid="{B6ED2110-16B2-4277-B3A6-9E6D07E7CA40}" name="Номер місяця" dataDxfId="84"/>
    <tableColumn id="2" xr3:uid="{1E2F6ED1-9358-4C34-AA6C-94CFF1B76F40}" name="Місяць" dataDxfId="83"/>
    <tableColumn id="3" xr3:uid="{1EC89798-FDFD-472F-82EF-D26A8335258A}" name="Номер" dataDxfId="82"/>
    <tableColumn id="4" xr3:uid="{B6ED19E7-C2D8-42C3-ABEF-837E2220985E}" name="Стовпець1"/>
  </tableColumns>
  <tableStyleInfo name="TableStyleMedium3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44877787-1A3A-4BFF-990D-83EE98C4D931}" name="План_Факт_Дебіторка" displayName="План_Факт_Дебіторка" ref="A1:S2168" tableType="queryTable" totalsRowShown="0">
  <autoFilter ref="A1:S2168" xr:uid="{44877787-1A3A-4BFF-990D-83EE98C4D931}"/>
  <tableColumns count="19">
    <tableColumn id="1" xr3:uid="{0822A0CC-F182-4A18-B6D6-9E1C7DDDC078}" uniqueName="1" name="Рік" queryTableFieldId="1"/>
    <tableColumn id="2" xr3:uid="{2DFB6E80-465C-4D0F-AF49-3D5780438E9F}" uniqueName="2" name="МісяцьНом" queryTableFieldId="2"/>
    <tableColumn id="3" xr3:uid="{A0062AA3-B6C0-4BB6-BAD5-3338FBD66CB4}" uniqueName="3" name="Рік_Місяць" queryTableFieldId="3" dataDxfId="81"/>
    <tableColumn id="28" xr3:uid="{C1D8C7F9-886F-4556-90E0-81BB748D553F}" uniqueName="28" name="Дата" queryTableFieldId="42" dataDxfId="80">
      <calculatedColumnFormula>DATE(План_Факт_Дебіторка[[#This Row],[Рік]],План_Факт_Дебіторка[[#This Row],[МісяцьНом]],1)</calculatedColumnFormula>
    </tableColumn>
    <tableColumn id="4" xr3:uid="{136676E3-5703-489F-8577-5B178373C25D}" uniqueName="4" name="МісяцьНазва" queryTableFieldId="4" dataDxfId="79"/>
    <tableColumn id="5" xr3:uid="{733BC479-E1E9-43F3-B124-C57CC3BABBAE}" uniqueName="5" name="Регіон" queryTableFieldId="5" dataDxfId="78"/>
    <tableColumn id="6" xr3:uid="{ABCEBEDC-AFA9-4A70-822C-DE48012FF0FE}" uniqueName="6" name="Менеджер" queryTableFieldId="6" dataDxfId="77"/>
    <tableColumn id="7" xr3:uid="{DDF9353F-56DC-4BBE-9480-4D12208DCA42}" uniqueName="7" name="МенеджерПрізвище" queryTableFieldId="7" dataDxfId="76"/>
    <tableColumn id="8" xr3:uid="{2FF8CA3C-220E-4C64-BCAC-AE855EB67E31}" uniqueName="8" name="МенеджерІм'я" queryTableFieldId="8" dataDxfId="75"/>
    <tableColumn id="9" xr3:uid="{D012CB10-D7EF-45AF-B945-55158A48F781}" uniqueName="9" name="ТипКлиієнту" queryTableFieldId="9" dataDxfId="74"/>
    <tableColumn id="10" xr3:uid="{64E91BF2-99E8-406A-8E3F-5F5162DE4C30}" uniqueName="10" name="Продажі, шт" queryTableFieldId="10" dataDxfId="73"/>
    <tableColumn id="11" xr3:uid="{130E864A-0D97-4C81-8809-79AFBC981A8D}" uniqueName="11" name="Собівартість, грн" queryTableFieldId="11" dataDxfId="72"/>
    <tableColumn id="12" xr3:uid="{43462678-8756-4498-AA08-50FFDAA25294}" uniqueName="12" name="ФактПродажів, грн" queryTableFieldId="12" dataDxfId="71"/>
    <tableColumn id="13" xr3:uid="{1518E473-CF62-4966-9710-8CF0AEDB531E}" uniqueName="13" name="ПланПродажів, грн" queryTableFieldId="13" dataDxfId="70"/>
    <tableColumn id="14" xr3:uid="{BF2CD191-059F-4DEC-B865-0BB93645CE19}" uniqueName="14" name="ДебіторськаЗаборгованість" queryTableFieldId="14" dataDxfId="69"/>
    <tableColumn id="16" xr3:uid="{7A2B5009-F6E6-4EAA-9632-F58CD0CCFE26}" uniqueName="16" name="Оклад" queryTableFieldId="31" dataDxfId="68">
      <calculatedColumnFormula array="1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calculatedColumnFormula>
    </tableColumn>
    <tableColumn id="17" xr3:uid="{BD5CB9D4-CFE9-4165-958E-180255169B4B}" uniqueName="17" name="Бонус_за_виконання_плану2222" queryTableFieldId="32" dataDxfId="67">
      <calculatedColumnFormula array="1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calculatedColumnFormula>
    </tableColumn>
    <tableColumn id="19" xr3:uid="{8BF64ACD-3AF0-4BC4-B61B-E62478D68172}" uniqueName="19" name="Бонус за низьку дебіторську заборгованість2" queryTableFieldId="34" dataDxfId="66">
      <calculatedColumnFormula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calculatedColumnFormula>
    </tableColumn>
    <tableColumn id="20" xr3:uid="{FF0013B8-ADC0-419F-87EC-5B19C484E9CB}" uniqueName="20" name="Зарплата" queryTableFieldId="35" dataDxfId="65">
      <calculatedColumnFormula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calculatedColumnFormula>
    </tableColumn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imelineCaches/timelineCache1.xml><?xml version="1.0" encoding="utf-8"?>
<timelineCacheDefinition xmlns="http://schemas.microsoft.com/office/spreadsheetml/2010/11/main" xmlns:x15="http://schemas.microsoft.com/office/spreadsheetml/2010/11/main" xmlns:mc="http://schemas.openxmlformats.org/markup-compatibility/2006" xmlns:xr10="http://schemas.microsoft.com/office/spreadsheetml/2016/revision10" mc:Ignorable="xr10" name="Власна_часова_шкала_Дата" xr10:uid="{F9CB20E5-06DA-4B1B-BBB1-B0DD1EEAA74D}" sourceName="Дата">
  <pivotTables>
    <pivotTable tabId="10" name="Зведена таблиця1"/>
    <pivotTable tabId="11" name="Зведена таблиця2"/>
    <pivotTable tabId="10" name="Зведена таблиця4"/>
    <pivotTable tabId="10" name="Зведена таблиця5"/>
    <pivotTable tabId="10" name="Зведена таблиця6"/>
  </pivotTables>
  <state minimalRefreshVersion="6" lastRefreshVersion="6" pivotCacheId="1360021027" filterType="dateBetween">
    <selection startDate="2014-01-01T00:00:00" endDate="2016-12-31T00:00:00"/>
    <bounds startDate="2014-01-01T00:00:00" endDate="2017-01-01T00:00:00"/>
  </state>
</timelineCacheDefinition>
</file>

<file path=xl/timelines/timeline1.xml><?xml version="1.0" encoding="utf-8"?>
<timelines xmlns="http://schemas.microsoft.com/office/spreadsheetml/2010/11/main" xmlns:mc="http://schemas.openxmlformats.org/markup-compatibility/2006" xmlns:x="http://schemas.openxmlformats.org/spreadsheetml/2006/main" xmlns:xr10="http://schemas.microsoft.com/office/spreadsheetml/2016/revision10" mc:Ignorable="x xr10">
  <timeline name="Дата" xr10:uid="{95B1DBFF-1D17-4186-B44D-A5AFB9A75A20}" cache="Власна_часова_шкала_Дата" caption="Дата" showHeader="0" level="1" selectionLevel="0" scrollPosition="2014-01-01T00:00:00" style="TimeSlicerStyleDark4"/>
</timelines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4.bin"/></Relationships>
</file>

<file path=xl/worksheets/_rels/sheet8.xml.rels><?xml version="1.0" encoding="UTF-8" standalone="yes"?>
<Relationships xmlns="http://schemas.openxmlformats.org/package/2006/relationships"><Relationship Id="rId8" Type="http://schemas.microsoft.com/office/2011/relationships/timeline" Target="../timelines/timeline1.xml"/><Relationship Id="rId3" Type="http://schemas.openxmlformats.org/officeDocument/2006/relationships/pivotTable" Target="../pivotTables/pivotTable4.xml"/><Relationship Id="rId7" Type="http://schemas.microsoft.com/office/2007/relationships/slicer" Target="../slicers/slicer1.xml"/><Relationship Id="rId2" Type="http://schemas.openxmlformats.org/officeDocument/2006/relationships/pivotTable" Target="../pivotTables/pivotTable3.xml"/><Relationship Id="rId1" Type="http://schemas.openxmlformats.org/officeDocument/2006/relationships/pivotTable" Target="../pivotTables/pivotTable2.xml"/><Relationship Id="rId6" Type="http://schemas.openxmlformats.org/officeDocument/2006/relationships/drawing" Target="../drawings/drawing6.xml"/><Relationship Id="rId5" Type="http://schemas.openxmlformats.org/officeDocument/2006/relationships/printerSettings" Target="../printerSettings/printerSettings5.bin"/><Relationship Id="rId4" Type="http://schemas.openxmlformats.org/officeDocument/2006/relationships/pivotTable" Target="../pivotTables/pivotTable5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B3:E15"/>
  <sheetViews>
    <sheetView workbookViewId="0">
      <selection activeCell="A4" sqref="A3:A4"/>
    </sheetView>
  </sheetViews>
  <sheetFormatPr defaultRowHeight="15" x14ac:dyDescent="0.25"/>
  <cols>
    <col min="2" max="2" width="16" customWidth="1"/>
    <col min="3" max="3" width="9.5703125" customWidth="1"/>
  </cols>
  <sheetData>
    <row r="3" spans="2:5" x14ac:dyDescent="0.25">
      <c r="B3" s="4" t="s">
        <v>0</v>
      </c>
      <c r="C3" s="5" t="s">
        <v>1</v>
      </c>
      <c r="D3" s="7" t="s">
        <v>116</v>
      </c>
      <c r="E3" s="7" t="s">
        <v>154</v>
      </c>
    </row>
    <row r="4" spans="2:5" x14ac:dyDescent="0.25">
      <c r="B4" s="1">
        <v>1</v>
      </c>
      <c r="C4" s="2" t="s">
        <v>2</v>
      </c>
      <c r="D4" s="8" t="s">
        <v>104</v>
      </c>
      <c r="E4" t="s">
        <v>165</v>
      </c>
    </row>
    <row r="5" spans="2:5" x14ac:dyDescent="0.25">
      <c r="B5" s="1">
        <v>2</v>
      </c>
      <c r="C5" s="2" t="s">
        <v>3</v>
      </c>
      <c r="D5" s="8" t="s">
        <v>105</v>
      </c>
      <c r="E5" t="s">
        <v>167</v>
      </c>
    </row>
    <row r="6" spans="2:5" x14ac:dyDescent="0.25">
      <c r="B6" s="1">
        <v>3</v>
      </c>
      <c r="C6" s="2" t="s">
        <v>4</v>
      </c>
      <c r="D6" s="8" t="s">
        <v>106</v>
      </c>
      <c r="E6" t="s">
        <v>168</v>
      </c>
    </row>
    <row r="7" spans="2:5" x14ac:dyDescent="0.25">
      <c r="B7" s="1">
        <v>4</v>
      </c>
      <c r="C7" s="2" t="s">
        <v>5</v>
      </c>
      <c r="D7" s="8" t="s">
        <v>107</v>
      </c>
      <c r="E7" t="s">
        <v>169</v>
      </c>
    </row>
    <row r="8" spans="2:5" x14ac:dyDescent="0.25">
      <c r="B8" s="1">
        <v>5</v>
      </c>
      <c r="C8" s="2" t="s">
        <v>6</v>
      </c>
      <c r="D8" s="8" t="s">
        <v>108</v>
      </c>
      <c r="E8" t="s">
        <v>170</v>
      </c>
    </row>
    <row r="9" spans="2:5" x14ac:dyDescent="0.25">
      <c r="B9" s="1">
        <v>6</v>
      </c>
      <c r="C9" s="2" t="s">
        <v>7</v>
      </c>
      <c r="D9" s="8" t="s">
        <v>109</v>
      </c>
      <c r="E9" t="s">
        <v>171</v>
      </c>
    </row>
    <row r="10" spans="2:5" x14ac:dyDescent="0.25">
      <c r="B10" s="1">
        <v>7</v>
      </c>
      <c r="C10" s="2" t="s">
        <v>8</v>
      </c>
      <c r="D10" s="8" t="s">
        <v>110</v>
      </c>
      <c r="E10" t="s">
        <v>166</v>
      </c>
    </row>
    <row r="11" spans="2:5" x14ac:dyDescent="0.25">
      <c r="B11" s="1">
        <v>8</v>
      </c>
      <c r="C11" s="2" t="s">
        <v>9</v>
      </c>
      <c r="D11" s="8" t="s">
        <v>111</v>
      </c>
      <c r="E11" t="s">
        <v>172</v>
      </c>
    </row>
    <row r="12" spans="2:5" x14ac:dyDescent="0.25">
      <c r="B12" s="1">
        <v>9</v>
      </c>
      <c r="C12" s="2" t="s">
        <v>10</v>
      </c>
      <c r="D12" s="8" t="s">
        <v>112</v>
      </c>
      <c r="E12" t="s">
        <v>173</v>
      </c>
    </row>
    <row r="13" spans="2:5" x14ac:dyDescent="0.25">
      <c r="B13" s="1">
        <v>10</v>
      </c>
      <c r="C13" s="2" t="s">
        <v>11</v>
      </c>
      <c r="D13" s="8" t="s">
        <v>113</v>
      </c>
      <c r="E13" t="s">
        <v>174</v>
      </c>
    </row>
    <row r="14" spans="2:5" x14ac:dyDescent="0.25">
      <c r="B14" s="1">
        <v>11</v>
      </c>
      <c r="C14" s="2" t="s">
        <v>12</v>
      </c>
      <c r="D14" s="8" t="s">
        <v>114</v>
      </c>
      <c r="E14" t="s">
        <v>175</v>
      </c>
    </row>
    <row r="15" spans="2:5" x14ac:dyDescent="0.25">
      <c r="B15" s="3">
        <v>12</v>
      </c>
      <c r="C15" s="2" t="s">
        <v>13</v>
      </c>
      <c r="D15" s="8" t="s">
        <v>115</v>
      </c>
      <c r="E15" t="s">
        <v>176</v>
      </c>
    </row>
  </sheetData>
  <phoneticPr fontId="3" type="noConversion"/>
  <pageMargins left="0.7" right="0.7" top="0.75" bottom="0.75" header="0.3" footer="0.3"/>
  <pageSetup paperSize="9" orientation="portrait"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FEF3F4-3678-45C3-B387-21B468B3D818}">
  <dimension ref="A2:Q15"/>
  <sheetViews>
    <sheetView workbookViewId="0">
      <selection activeCell="A4" sqref="A3:A4"/>
    </sheetView>
  </sheetViews>
  <sheetFormatPr defaultRowHeight="15" x14ac:dyDescent="0.25"/>
  <cols>
    <col min="1" max="1" width="18.7109375" customWidth="1"/>
    <col min="2" max="2" width="18.85546875" bestFit="1" customWidth="1"/>
    <col min="3" max="3" width="4.7109375" customWidth="1"/>
    <col min="4" max="4" width="14.140625" bestFit="1" customWidth="1"/>
    <col min="7" max="7" width="5.140625" customWidth="1"/>
    <col min="8" max="8" width="18.28515625" bestFit="1" customWidth="1"/>
    <col min="9" max="9" width="5.140625" customWidth="1"/>
    <col min="10" max="10" width="13.7109375" customWidth="1"/>
    <col min="14" max="14" width="4.42578125" customWidth="1"/>
    <col min="15" max="15" width="11" customWidth="1"/>
  </cols>
  <sheetData>
    <row r="2" spans="1:17" x14ac:dyDescent="0.25">
      <c r="B2" s="10" t="s">
        <v>142</v>
      </c>
      <c r="D2" s="10" t="s">
        <v>143</v>
      </c>
      <c r="F2" s="10" t="s">
        <v>14</v>
      </c>
      <c r="H2" s="10" t="s">
        <v>129</v>
      </c>
      <c r="J2" s="10" t="s">
        <v>152</v>
      </c>
      <c r="O2" s="10" t="s">
        <v>195</v>
      </c>
      <c r="Q2" s="10" t="s">
        <v>14</v>
      </c>
    </row>
    <row r="3" spans="1:17" x14ac:dyDescent="0.25">
      <c r="A3" t="s">
        <v>123</v>
      </c>
      <c r="B3" t="s">
        <v>157</v>
      </c>
      <c r="D3" t="s">
        <v>126</v>
      </c>
      <c r="F3">
        <v>2014</v>
      </c>
      <c r="H3">
        <v>-100000</v>
      </c>
      <c r="J3" t="str">
        <f>"ПО ПІДПРИЄМСТВУ: "&amp;KPI!$D$3&amp;" та "&amp;KPI!$D$5</f>
        <v>ПО ПІДПРИЄМСТВУ: ФактПродажів, грн та Викон_План</v>
      </c>
      <c r="O3" t="s">
        <v>155</v>
      </c>
      <c r="Q3" t="s">
        <v>198</v>
      </c>
    </row>
    <row r="4" spans="1:17" x14ac:dyDescent="0.25">
      <c r="A4" t="s">
        <v>124</v>
      </c>
      <c r="B4" t="s">
        <v>156</v>
      </c>
      <c r="D4" t="s">
        <v>127</v>
      </c>
      <c r="F4">
        <v>2015</v>
      </c>
      <c r="H4">
        <v>0</v>
      </c>
      <c r="O4" t="s">
        <v>156</v>
      </c>
      <c r="Q4">
        <v>2014</v>
      </c>
    </row>
    <row r="5" spans="1:17" x14ac:dyDescent="0.25">
      <c r="A5" t="s">
        <v>125</v>
      </c>
      <c r="B5" t="s">
        <v>155</v>
      </c>
      <c r="D5" t="s">
        <v>128</v>
      </c>
      <c r="F5">
        <v>2016</v>
      </c>
      <c r="H5">
        <v>1000</v>
      </c>
      <c r="J5" t="str">
        <f>"Рік: "&amp;KPI!$H$3</f>
        <v>Рік: 2015</v>
      </c>
      <c r="O5" t="s">
        <v>157</v>
      </c>
      <c r="Q5">
        <v>2015</v>
      </c>
    </row>
    <row r="6" spans="1:17" x14ac:dyDescent="0.25">
      <c r="A6" s="30"/>
      <c r="H6">
        <v>10000</v>
      </c>
      <c r="O6" t="s">
        <v>118</v>
      </c>
      <c r="Q6">
        <v>2016</v>
      </c>
    </row>
    <row r="7" spans="1:17" x14ac:dyDescent="0.25">
      <c r="H7">
        <v>20000</v>
      </c>
      <c r="J7" t="str">
        <f>"Ціль: "&amp;IF(KPI!$D$5=Довідник_Списки!$D$5,TEXT(KPI!$M$5,"###0,00"),TEXT(KPI!$M$5,"0,0%"))</f>
        <v>Ціль: 100,0%</v>
      </c>
      <c r="O7" t="s">
        <v>76</v>
      </c>
    </row>
    <row r="8" spans="1:17" x14ac:dyDescent="0.25">
      <c r="H8">
        <v>50000</v>
      </c>
      <c r="O8" t="s">
        <v>194</v>
      </c>
    </row>
    <row r="9" spans="1:17" x14ac:dyDescent="0.25">
      <c r="H9">
        <v>100000</v>
      </c>
      <c r="J9" t="str">
        <f>KPI!$D$3</f>
        <v>ФактПродажів, грн</v>
      </c>
      <c r="O9" t="s">
        <v>119</v>
      </c>
    </row>
    <row r="10" spans="1:17" x14ac:dyDescent="0.25">
      <c r="H10">
        <v>500000</v>
      </c>
      <c r="O10" t="s">
        <v>196</v>
      </c>
    </row>
    <row r="11" spans="1:17" x14ac:dyDescent="0.25">
      <c r="J11" t="str">
        <f>IF(KPI!$D$5=Довідник_Списки!$D$5,TEXT(KPI!$R$10,"###0,00"),TEXT(KPI!$R$10,"0,0%"))</f>
        <v>99,8%</v>
      </c>
      <c r="O11" t="s">
        <v>197</v>
      </c>
    </row>
    <row r="12" spans="1:17" x14ac:dyDescent="0.25">
      <c r="O12" t="s">
        <v>158</v>
      </c>
    </row>
    <row r="13" spans="1:17" x14ac:dyDescent="0.25">
      <c r="B13" s="21" t="s">
        <v>130</v>
      </c>
      <c r="C13" s="21" t="s">
        <v>131</v>
      </c>
      <c r="D13" s="21" t="s">
        <v>132</v>
      </c>
      <c r="E13" s="21" t="s">
        <v>133</v>
      </c>
      <c r="F13" s="21" t="s">
        <v>134</v>
      </c>
      <c r="G13" s="21" t="s">
        <v>135</v>
      </c>
      <c r="H13" s="21" t="s">
        <v>136</v>
      </c>
      <c r="I13" s="21" t="s">
        <v>137</v>
      </c>
      <c r="J13" s="21" t="s">
        <v>138</v>
      </c>
      <c r="K13" s="21" t="s">
        <v>139</v>
      </c>
      <c r="L13" s="21" t="s">
        <v>140</v>
      </c>
      <c r="M13" s="19" t="s">
        <v>141</v>
      </c>
      <c r="O13" t="s">
        <v>127</v>
      </c>
    </row>
    <row r="14" spans="1:17" x14ac:dyDescent="0.25">
      <c r="A14" t="str">
        <f>"Ціль з "&amp;KPI!$D$5</f>
        <v>Ціль з Викон_План</v>
      </c>
      <c r="B14" s="31" cm="1">
        <f t="array" ref="B14">_xlfn.XLOOKUP(KPI!$K$5,Цілі!$B$4:$B$6,_xlfn.XLOOKUP(KPI!$H$3,Цілі!$C$3:$E$3,Цілі!$C$4:$E$6,,0))</f>
        <v>1</v>
      </c>
      <c r="C14" s="31" cm="1">
        <f t="array" ref="C14">_xlfn.XLOOKUP(KPI!$K$5,Цілі!$B$4:$B$6,_xlfn.XLOOKUP(KPI!$H$3,Цілі!$C$3:$E$3,Цілі!$C$4:$E$6,,0))</f>
        <v>1</v>
      </c>
      <c r="D14" s="31" cm="1">
        <f t="array" ref="D14">_xlfn.XLOOKUP(KPI!$K$5,Цілі!$B$4:$B$6,_xlfn.XLOOKUP(KPI!$H$3,Цілі!$C$3:$E$3,Цілі!$C$4:$E$6,,0))</f>
        <v>1</v>
      </c>
      <c r="E14" s="31" cm="1">
        <f t="array" ref="E14">_xlfn.XLOOKUP(KPI!$K$5,Цілі!$B$4:$B$6,_xlfn.XLOOKUP(KPI!$H$3,Цілі!$C$3:$E$3,Цілі!$C$4:$E$6,,0))</f>
        <v>1</v>
      </c>
      <c r="F14" s="31" cm="1">
        <f t="array" ref="F14">_xlfn.XLOOKUP(KPI!$K$5,Цілі!$B$4:$B$6,_xlfn.XLOOKUP(KPI!$H$3,Цілі!$C$3:$E$3,Цілі!$C$4:$E$6,,0))</f>
        <v>1</v>
      </c>
      <c r="G14" s="31" cm="1">
        <f t="array" ref="G14">_xlfn.XLOOKUP(KPI!$K$5,Цілі!$B$4:$B$6,_xlfn.XLOOKUP(KPI!$H$3,Цілі!$C$3:$E$3,Цілі!$C$4:$E$6,,0))</f>
        <v>1</v>
      </c>
      <c r="H14" s="31" cm="1">
        <f t="array" ref="H14">_xlfn.XLOOKUP(KPI!$K$5,Цілі!$B$4:$B$6,_xlfn.XLOOKUP(KPI!$H$3,Цілі!$C$3:$E$3,Цілі!$C$4:$E$6,,0))</f>
        <v>1</v>
      </c>
      <c r="I14" s="31" cm="1">
        <f t="array" ref="I14">_xlfn.XLOOKUP(KPI!$K$5,Цілі!$B$4:$B$6,_xlfn.XLOOKUP(KPI!$H$3,Цілі!$C$3:$E$3,Цілі!$C$4:$E$6,,0))</f>
        <v>1</v>
      </c>
      <c r="J14" s="31" cm="1">
        <f t="array" ref="J14">_xlfn.XLOOKUP(KPI!$K$5,Цілі!$B$4:$B$6,_xlfn.XLOOKUP(KPI!$H$3,Цілі!$C$3:$E$3,Цілі!$C$4:$E$6,,0))</f>
        <v>1</v>
      </c>
      <c r="K14" s="31" cm="1">
        <f t="array" ref="K14">_xlfn.XLOOKUP(KPI!$K$5,Цілі!$B$4:$B$6,_xlfn.XLOOKUP(KPI!$H$3,Цілі!$C$3:$E$3,Цілі!$C$4:$E$6,,0))</f>
        <v>1</v>
      </c>
      <c r="L14" s="31" cm="1">
        <f t="array" ref="L14">_xlfn.XLOOKUP(KPI!$K$5,Цілі!$B$4:$B$6,_xlfn.XLOOKUP(KPI!$H$3,Цілі!$C$3:$E$3,Цілі!$C$4:$E$6,,0))</f>
        <v>1</v>
      </c>
      <c r="M14" s="31" cm="1">
        <f t="array" ref="M14">_xlfn.XLOOKUP(KPI!$K$5,Цілі!$B$4:$B$6,_xlfn.XLOOKUP(KPI!$H$3,Цілі!$C$3:$E$3,Цілі!$C$4:$E$6,,0))</f>
        <v>1</v>
      </c>
      <c r="N14" s="25"/>
      <c r="O14" t="s">
        <v>128</v>
      </c>
    </row>
    <row r="15" spans="1:17" x14ac:dyDescent="0.25">
      <c r="O15" t="s">
        <v>126</v>
      </c>
    </row>
  </sheetData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090C11-C300-4853-8604-762ED277E446}">
  <dimension ref="A1:S2168"/>
  <sheetViews>
    <sheetView workbookViewId="0">
      <selection activeCell="A4" sqref="A3:A4"/>
    </sheetView>
  </sheetViews>
  <sheetFormatPr defaultRowHeight="15" x14ac:dyDescent="0.25"/>
  <cols>
    <col min="1" max="1" width="6" bestFit="1" customWidth="1"/>
    <col min="2" max="2" width="13.7109375" bestFit="1" customWidth="1"/>
    <col min="3" max="3" width="13.42578125" style="38" bestFit="1" customWidth="1"/>
    <col min="4" max="4" width="10.140625" style="38" bestFit="1" customWidth="1"/>
    <col min="5" max="5" width="14.85546875" bestFit="1" customWidth="1"/>
    <col min="6" max="6" width="9.140625" bestFit="1" customWidth="1"/>
    <col min="7" max="8" width="22.85546875" bestFit="1" customWidth="1"/>
    <col min="9" max="9" width="17.5703125" bestFit="1" customWidth="1"/>
    <col min="10" max="10" width="14.5703125" bestFit="1" customWidth="1"/>
    <col min="11" max="11" width="14.7109375" style="9" bestFit="1" customWidth="1"/>
    <col min="12" max="12" width="18.7109375" style="9" bestFit="1" customWidth="1"/>
    <col min="13" max="13" width="21" style="9" bestFit="1" customWidth="1"/>
    <col min="14" max="14" width="21.140625" style="9" bestFit="1" customWidth="1"/>
    <col min="15" max="15" width="28.85546875" style="9" bestFit="1" customWidth="1"/>
    <col min="16" max="16" width="9.140625" bestFit="1" customWidth="1"/>
    <col min="17" max="17" width="33.28515625" bestFit="1" customWidth="1"/>
    <col min="18" max="18" width="45.140625" bestFit="1" customWidth="1"/>
    <col min="19" max="19" width="11.5703125" bestFit="1" customWidth="1"/>
  </cols>
  <sheetData>
    <row r="1" spans="1:19" x14ac:dyDescent="0.25">
      <c r="A1" t="s">
        <v>14</v>
      </c>
      <c r="B1" t="s">
        <v>15</v>
      </c>
      <c r="C1" s="38" t="s">
        <v>117</v>
      </c>
      <c r="D1" s="38" t="s">
        <v>177</v>
      </c>
      <c r="E1" t="s">
        <v>16</v>
      </c>
      <c r="F1" t="s">
        <v>17</v>
      </c>
      <c r="G1" t="s">
        <v>18</v>
      </c>
      <c r="H1" t="s">
        <v>19</v>
      </c>
      <c r="I1" t="s">
        <v>20</v>
      </c>
      <c r="J1" t="s">
        <v>21</v>
      </c>
      <c r="K1" s="9" t="s">
        <v>155</v>
      </c>
      <c r="L1" s="9" t="s">
        <v>156</v>
      </c>
      <c r="M1" s="9" t="s">
        <v>157</v>
      </c>
      <c r="N1" s="9" t="s">
        <v>118</v>
      </c>
      <c r="O1" s="9" t="s">
        <v>76</v>
      </c>
      <c r="P1" s="9" t="s">
        <v>119</v>
      </c>
      <c r="Q1" s="9" t="s">
        <v>120</v>
      </c>
      <c r="R1" s="9" t="s">
        <v>121</v>
      </c>
      <c r="S1" t="s">
        <v>158</v>
      </c>
    </row>
    <row r="2" spans="1:19" x14ac:dyDescent="0.25">
      <c r="A2">
        <v>2014</v>
      </c>
      <c r="B2">
        <v>1</v>
      </c>
      <c r="C2" s="38" t="s">
        <v>77</v>
      </c>
      <c r="D2" s="38">
        <f>DATE(План_Факт_Дебіторка[[#This Row],[Рік]],План_Факт_Дебіторка[[#This Row],[МісяцьНом]],1)</f>
        <v>41640</v>
      </c>
      <c r="E2" s="6" t="s">
        <v>2</v>
      </c>
      <c r="F2" s="6" t="s">
        <v>22</v>
      </c>
      <c r="G2" s="6" t="s">
        <v>23</v>
      </c>
      <c r="H2" s="6" t="s">
        <v>24</v>
      </c>
      <c r="I2" s="6" t="s">
        <v>25</v>
      </c>
      <c r="J2" s="6" t="s">
        <v>26</v>
      </c>
      <c r="K2" s="9">
        <v>353</v>
      </c>
      <c r="L2" s="9">
        <v>4016.8</v>
      </c>
      <c r="M2" s="9">
        <v>6282.5399999999981</v>
      </c>
      <c r="N2" s="9">
        <v>5800</v>
      </c>
      <c r="O2" s="9">
        <v>6596.66</v>
      </c>
      <c r="P2" s="9" cm="1">
        <f t="array" ref="P2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68.576270720224599</v>
      </c>
      <c r="Q2" s="9" cm="1">
        <f t="array" ref="Q2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20.57288121606738</v>
      </c>
      <c r="R2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19.593220205778454</v>
      </c>
      <c r="S2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108.74237214207044</v>
      </c>
    </row>
    <row r="3" spans="1:19" x14ac:dyDescent="0.25">
      <c r="A3">
        <v>2014</v>
      </c>
      <c r="B3">
        <v>1</v>
      </c>
      <c r="C3" s="38" t="s">
        <v>77</v>
      </c>
      <c r="D3" s="38">
        <f>DATE(План_Факт_Дебіторка[[#This Row],[Рік]],План_Факт_Дебіторка[[#This Row],[МісяцьНом]],1)</f>
        <v>41640</v>
      </c>
      <c r="E3" s="6" t="s">
        <v>2</v>
      </c>
      <c r="F3" s="6" t="s">
        <v>28</v>
      </c>
      <c r="G3" s="6" t="s">
        <v>55</v>
      </c>
      <c r="H3" s="6" t="s">
        <v>56</v>
      </c>
      <c r="I3" s="6" t="s">
        <v>57</v>
      </c>
      <c r="J3" s="6" t="s">
        <v>26</v>
      </c>
      <c r="K3" s="9">
        <v>385</v>
      </c>
      <c r="L3" s="9">
        <v>5797.52</v>
      </c>
      <c r="M3" s="9">
        <v>8837.5336800000005</v>
      </c>
      <c r="N3" s="9">
        <v>8500</v>
      </c>
      <c r="O3" s="9">
        <v>8722.11</v>
      </c>
      <c r="P3" s="9" cm="1">
        <f t="array" ref="P3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75.511965106838417</v>
      </c>
      <c r="Q3" s="9" cm="1">
        <f t="array" ref="Q3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0</v>
      </c>
      <c r="R3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15.102393021367682</v>
      </c>
      <c r="S3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90.614358128206106</v>
      </c>
    </row>
    <row r="4" spans="1:19" x14ac:dyDescent="0.25">
      <c r="A4">
        <v>2014</v>
      </c>
      <c r="B4">
        <v>1</v>
      </c>
      <c r="C4" s="38" t="s">
        <v>77</v>
      </c>
      <c r="D4" s="38">
        <f>DATE(План_Факт_Дебіторка[[#This Row],[Рік]],План_Факт_Дебіторка[[#This Row],[МісяцьНом]],1)</f>
        <v>41640</v>
      </c>
      <c r="E4" s="6" t="s">
        <v>2</v>
      </c>
      <c r="F4" s="6" t="s">
        <v>22</v>
      </c>
      <c r="G4" s="6" t="s">
        <v>23</v>
      </c>
      <c r="H4" s="6" t="s">
        <v>24</v>
      </c>
      <c r="I4" s="6" t="s">
        <v>25</v>
      </c>
      <c r="J4" s="6" t="s">
        <v>27</v>
      </c>
      <c r="K4" s="9">
        <v>10209</v>
      </c>
      <c r="L4" s="9">
        <v>113219.71</v>
      </c>
      <c r="M4" s="9">
        <v>173545.14000000025</v>
      </c>
      <c r="N4" s="9">
        <v>166000</v>
      </c>
      <c r="O4" s="9">
        <v>163493.1</v>
      </c>
      <c r="P4" s="9" cm="1">
        <f t="array" ref="P4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1894.3100247382902</v>
      </c>
      <c r="Q4" s="9" cm="1">
        <f t="array" ref="Q4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568.29300742148712</v>
      </c>
      <c r="R4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541.23143563951146</v>
      </c>
      <c r="S4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3003.8344677992886</v>
      </c>
    </row>
    <row r="5" spans="1:19" x14ac:dyDescent="0.25">
      <c r="A5">
        <v>2014</v>
      </c>
      <c r="B5">
        <v>2</v>
      </c>
      <c r="C5" s="38" t="s">
        <v>78</v>
      </c>
      <c r="D5" s="38">
        <f>DATE(План_Факт_Дебіторка[[#This Row],[Рік]],План_Факт_Дебіторка[[#This Row],[МісяцьНом]],1)</f>
        <v>41671</v>
      </c>
      <c r="E5" s="6" t="s">
        <v>3</v>
      </c>
      <c r="F5" s="6" t="s">
        <v>28</v>
      </c>
      <c r="G5" s="6" t="s">
        <v>55</v>
      </c>
      <c r="H5" s="6" t="s">
        <v>56</v>
      </c>
      <c r="I5" s="6" t="s">
        <v>57</v>
      </c>
      <c r="J5" s="6" t="s">
        <v>26</v>
      </c>
      <c r="K5" s="9">
        <v>751</v>
      </c>
      <c r="L5" s="9">
        <v>8452.2200000000012</v>
      </c>
      <c r="M5" s="9">
        <v>12508.941900000002</v>
      </c>
      <c r="N5" s="9">
        <v>11300</v>
      </c>
      <c r="O5" s="9">
        <v>11465.95</v>
      </c>
      <c r="P5" s="9" cm="1">
        <f t="array" ref="P5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81.18571216535463</v>
      </c>
      <c r="Q5" s="9" cm="1">
        <f t="array" ref="Q5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0</v>
      </c>
      <c r="R5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32.474284866141851</v>
      </c>
      <c r="S5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113.65999703149649</v>
      </c>
    </row>
    <row r="6" spans="1:19" x14ac:dyDescent="0.25">
      <c r="A6">
        <v>2014</v>
      </c>
      <c r="B6">
        <v>1</v>
      </c>
      <c r="C6" s="38" t="s">
        <v>77</v>
      </c>
      <c r="D6" s="38">
        <f>DATE(План_Факт_Дебіторка[[#This Row],[Рік]],План_Факт_Дебіторка[[#This Row],[МісяцьНом]],1)</f>
        <v>41640</v>
      </c>
      <c r="E6" s="6" t="s">
        <v>2</v>
      </c>
      <c r="F6" s="6" t="s">
        <v>28</v>
      </c>
      <c r="G6" s="6" t="s">
        <v>29</v>
      </c>
      <c r="H6" s="6" t="s">
        <v>30</v>
      </c>
      <c r="I6" s="6" t="s">
        <v>31</v>
      </c>
      <c r="J6" s="6" t="s">
        <v>32</v>
      </c>
      <c r="K6" s="9">
        <v>1769</v>
      </c>
      <c r="L6" s="9">
        <v>17894.8</v>
      </c>
      <c r="M6" s="9">
        <v>25130.28559000001</v>
      </c>
      <c r="N6" s="9">
        <v>22900</v>
      </c>
      <c r="O6" s="9">
        <v>10177.77</v>
      </c>
      <c r="P6" s="9" cm="1">
        <f t="array" ref="P6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737.86286394248634</v>
      </c>
      <c r="Q6" s="9" cm="1">
        <f t="array" ref="Q6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0</v>
      </c>
      <c r="R6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129.44962525306778</v>
      </c>
      <c r="S6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867.31248919555412</v>
      </c>
    </row>
    <row r="7" spans="1:19" x14ac:dyDescent="0.25">
      <c r="A7">
        <v>2014</v>
      </c>
      <c r="B7">
        <v>3</v>
      </c>
      <c r="C7" s="38" t="s">
        <v>79</v>
      </c>
      <c r="D7" s="38">
        <f>DATE(План_Факт_Дебіторка[[#This Row],[Рік]],План_Факт_Дебіторка[[#This Row],[МісяцьНом]],1)</f>
        <v>41699</v>
      </c>
      <c r="E7" s="6" t="s">
        <v>4</v>
      </c>
      <c r="F7" s="6" t="s">
        <v>28</v>
      </c>
      <c r="G7" s="6" t="s">
        <v>55</v>
      </c>
      <c r="H7" s="6" t="s">
        <v>56</v>
      </c>
      <c r="I7" s="6" t="s">
        <v>57</v>
      </c>
      <c r="J7" s="6" t="s">
        <v>26</v>
      </c>
      <c r="K7" s="9">
        <v>1036</v>
      </c>
      <c r="L7" s="9">
        <v>12490.280000000002</v>
      </c>
      <c r="M7" s="9">
        <v>18408.058640000003</v>
      </c>
      <c r="N7" s="9">
        <v>19200</v>
      </c>
      <c r="O7" s="9">
        <v>17387.05</v>
      </c>
      <c r="P7" s="9" cm="1">
        <f t="array" ref="P7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70.569724256109126</v>
      </c>
      <c r="Q7" s="9" cm="1">
        <f t="array" ref="Q7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21.170917276832736</v>
      </c>
      <c r="R7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28.227889702443651</v>
      </c>
      <c r="S7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119.96853123538551</v>
      </c>
    </row>
    <row r="8" spans="1:19" x14ac:dyDescent="0.25">
      <c r="A8">
        <v>2014</v>
      </c>
      <c r="B8">
        <v>1</v>
      </c>
      <c r="C8" s="38" t="s">
        <v>77</v>
      </c>
      <c r="D8" s="38">
        <f>DATE(План_Факт_Дебіторка[[#This Row],[Рік]],План_Факт_Дебіторка[[#This Row],[МісяцьНом]],1)</f>
        <v>41640</v>
      </c>
      <c r="E8" s="6" t="s">
        <v>2</v>
      </c>
      <c r="F8" s="6" t="s">
        <v>22</v>
      </c>
      <c r="G8" s="6" t="s">
        <v>23</v>
      </c>
      <c r="H8" s="6" t="s">
        <v>24</v>
      </c>
      <c r="I8" s="6" t="s">
        <v>25</v>
      </c>
      <c r="J8" s="6" t="s">
        <v>32</v>
      </c>
      <c r="K8" s="9">
        <v>538</v>
      </c>
      <c r="L8" s="9">
        <v>6857.43</v>
      </c>
      <c r="M8" s="9">
        <v>10176.06</v>
      </c>
      <c r="N8" s="9">
        <v>11000</v>
      </c>
      <c r="O8" s="9">
        <v>2829.68</v>
      </c>
      <c r="P8" s="9" cm="1">
        <f t="array" ref="P8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111.07549580667197</v>
      </c>
      <c r="Q8" s="9" cm="1">
        <f t="array" ref="Q8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33.32264874200159</v>
      </c>
      <c r="R8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31.735855944763419</v>
      </c>
      <c r="S8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176.13400049343696</v>
      </c>
    </row>
    <row r="9" spans="1:19" x14ac:dyDescent="0.25">
      <c r="A9">
        <v>2014</v>
      </c>
      <c r="B9">
        <v>4</v>
      </c>
      <c r="C9" s="38" t="s">
        <v>80</v>
      </c>
      <c r="D9" s="38">
        <f>DATE(План_Факт_Дебіторка[[#This Row],[Рік]],План_Факт_Дебіторка[[#This Row],[МісяцьНом]],1)</f>
        <v>41730</v>
      </c>
      <c r="E9" s="6" t="s">
        <v>5</v>
      </c>
      <c r="F9" s="6" t="s">
        <v>28</v>
      </c>
      <c r="G9" s="6" t="s">
        <v>55</v>
      </c>
      <c r="H9" s="6" t="s">
        <v>56</v>
      </c>
      <c r="I9" s="6" t="s">
        <v>57</v>
      </c>
      <c r="J9" s="6" t="s">
        <v>26</v>
      </c>
      <c r="K9" s="9">
        <v>1011</v>
      </c>
      <c r="L9" s="9">
        <v>12388.449999999999</v>
      </c>
      <c r="M9" s="9">
        <v>18331.84158</v>
      </c>
      <c r="N9" s="9">
        <v>17000</v>
      </c>
      <c r="O9" s="9">
        <v>16763.2</v>
      </c>
      <c r="P9" s="9" cm="1">
        <f t="array" ref="P9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66.273568348272605</v>
      </c>
      <c r="Q9" s="9" cm="1">
        <f t="array" ref="Q9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33.136784174136302</v>
      </c>
      <c r="R9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26.509427339309042</v>
      </c>
      <c r="S9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125.91977986171796</v>
      </c>
    </row>
    <row r="10" spans="1:19" x14ac:dyDescent="0.25">
      <c r="A10">
        <v>2014</v>
      </c>
      <c r="B10">
        <v>1</v>
      </c>
      <c r="C10" s="38" t="s">
        <v>77</v>
      </c>
      <c r="D10" s="38">
        <f>DATE(План_Факт_Дебіторка[[#This Row],[Рік]],План_Факт_Дебіторка[[#This Row],[МісяцьНом]],1)</f>
        <v>41640</v>
      </c>
      <c r="E10" s="6" t="s">
        <v>2</v>
      </c>
      <c r="F10" s="6" t="s">
        <v>28</v>
      </c>
      <c r="G10" s="6" t="s">
        <v>29</v>
      </c>
      <c r="H10" s="6" t="s">
        <v>30</v>
      </c>
      <c r="I10" s="6" t="s">
        <v>31</v>
      </c>
      <c r="J10" s="6" t="s">
        <v>33</v>
      </c>
      <c r="K10" s="9">
        <v>7346</v>
      </c>
      <c r="L10" s="9">
        <v>87287.48</v>
      </c>
      <c r="M10" s="9">
        <v>126656.63320400022</v>
      </c>
      <c r="N10" s="9">
        <v>134300</v>
      </c>
      <c r="O10" s="9">
        <v>126342.21</v>
      </c>
      <c r="P10" s="9" cm="1">
        <f t="array" ref="P10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3718.8286531214299</v>
      </c>
      <c r="Q10" s="9" cm="1">
        <f t="array" ref="Q10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0</v>
      </c>
      <c r="R10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652.42607949498768</v>
      </c>
      <c r="S10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4371.2547326164176</v>
      </c>
    </row>
    <row r="11" spans="1:19" x14ac:dyDescent="0.25">
      <c r="A11">
        <v>2014</v>
      </c>
      <c r="B11">
        <v>5</v>
      </c>
      <c r="C11" s="38" t="s">
        <v>81</v>
      </c>
      <c r="D11" s="38">
        <f>DATE(План_Факт_Дебіторка[[#This Row],[Рік]],План_Факт_Дебіторка[[#This Row],[МісяцьНом]],1)</f>
        <v>41760</v>
      </c>
      <c r="E11" s="6" t="s">
        <v>6</v>
      </c>
      <c r="F11" s="6" t="s">
        <v>28</v>
      </c>
      <c r="G11" s="6" t="s">
        <v>55</v>
      </c>
      <c r="H11" s="6" t="s">
        <v>56</v>
      </c>
      <c r="I11" s="6" t="s">
        <v>57</v>
      </c>
      <c r="J11" s="6" t="s">
        <v>26</v>
      </c>
      <c r="K11" s="9">
        <v>1015</v>
      </c>
      <c r="L11" s="9">
        <v>11856.779999999999</v>
      </c>
      <c r="M11" s="9">
        <v>17596.390850000003</v>
      </c>
      <c r="N11" s="9">
        <v>17800</v>
      </c>
      <c r="O11" s="9">
        <v>16043.14</v>
      </c>
      <c r="P11" s="9" cm="1">
        <f t="array" ref="P11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73.683960348110858</v>
      </c>
      <c r="Q11" s="9" cm="1">
        <f t="array" ref="Q11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36.841980174055429</v>
      </c>
      <c r="R11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29.473584139244348</v>
      </c>
      <c r="S11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139.99952466141062</v>
      </c>
    </row>
    <row r="12" spans="1:19" x14ac:dyDescent="0.25">
      <c r="A12">
        <v>2014</v>
      </c>
      <c r="B12">
        <v>1</v>
      </c>
      <c r="C12" s="38" t="s">
        <v>77</v>
      </c>
      <c r="D12" s="38">
        <f>DATE(План_Факт_Дебіторка[[#This Row],[Рік]],План_Факт_Дебіторка[[#This Row],[МісяцьНом]],1)</f>
        <v>41640</v>
      </c>
      <c r="E12" s="6" t="s">
        <v>2</v>
      </c>
      <c r="F12" s="6" t="s">
        <v>22</v>
      </c>
      <c r="G12" s="6" t="s">
        <v>23</v>
      </c>
      <c r="H12" s="6" t="s">
        <v>24</v>
      </c>
      <c r="I12" s="6" t="s">
        <v>25</v>
      </c>
      <c r="J12" s="6" t="s">
        <v>33</v>
      </c>
      <c r="K12" s="9">
        <v>2</v>
      </c>
      <c r="L12" s="9">
        <v>16.14</v>
      </c>
      <c r="M12" s="9">
        <v>25.1</v>
      </c>
      <c r="N12" s="9">
        <v>0</v>
      </c>
      <c r="O12" s="9">
        <v>37.65</v>
      </c>
      <c r="P12" s="9" cm="1">
        <f t="array" ref="P12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0.27397587521569905</v>
      </c>
      <c r="Q12" s="9" cm="1">
        <f t="array" ref="Q12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8.2192762564709712E-2</v>
      </c>
      <c r="R12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7.8278821490199726E-2</v>
      </c>
      <c r="S12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0.43444745927060846</v>
      </c>
    </row>
    <row r="13" spans="1:19" x14ac:dyDescent="0.25">
      <c r="A13">
        <v>2014</v>
      </c>
      <c r="B13">
        <v>6</v>
      </c>
      <c r="C13" s="38" t="s">
        <v>82</v>
      </c>
      <c r="D13" s="38">
        <f>DATE(План_Факт_Дебіторка[[#This Row],[Рік]],План_Факт_Дебіторка[[#This Row],[МісяцьНом]],1)</f>
        <v>41791</v>
      </c>
      <c r="E13" s="6" t="s">
        <v>7</v>
      </c>
      <c r="F13" s="6" t="s">
        <v>28</v>
      </c>
      <c r="G13" s="6" t="s">
        <v>55</v>
      </c>
      <c r="H13" s="6" t="s">
        <v>56</v>
      </c>
      <c r="I13" s="6" t="s">
        <v>57</v>
      </c>
      <c r="J13" s="6" t="s">
        <v>26</v>
      </c>
      <c r="K13" s="9">
        <v>1809</v>
      </c>
      <c r="L13" s="9">
        <v>22538.34</v>
      </c>
      <c r="M13" s="9">
        <v>34424.357719999985</v>
      </c>
      <c r="N13" s="9">
        <v>32900</v>
      </c>
      <c r="O13" s="9">
        <v>28992.01</v>
      </c>
      <c r="P13" s="9" cm="1">
        <f t="array" ref="P13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143.86986012882761</v>
      </c>
      <c r="Q13" s="9" cm="1">
        <f t="array" ref="Q13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71.934930064413805</v>
      </c>
      <c r="R13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57.54794405153104</v>
      </c>
      <c r="S13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273.35273424477248</v>
      </c>
    </row>
    <row r="14" spans="1:19" x14ac:dyDescent="0.25">
      <c r="A14">
        <v>2014</v>
      </c>
      <c r="B14">
        <v>1</v>
      </c>
      <c r="C14" s="38" t="s">
        <v>77</v>
      </c>
      <c r="D14" s="38">
        <f>DATE(План_Факт_Дебіторка[[#This Row],[Рік]],План_Факт_Дебіторка[[#This Row],[МісяцьНом]],1)</f>
        <v>41640</v>
      </c>
      <c r="E14" s="6" t="s">
        <v>2</v>
      </c>
      <c r="F14" s="6" t="s">
        <v>28</v>
      </c>
      <c r="G14" s="6" t="s">
        <v>29</v>
      </c>
      <c r="H14" s="6" t="s">
        <v>30</v>
      </c>
      <c r="I14" s="6" t="s">
        <v>31</v>
      </c>
      <c r="J14" s="6" t="s">
        <v>34</v>
      </c>
      <c r="K14" s="9">
        <v>2159</v>
      </c>
      <c r="L14" s="9">
        <v>22305.399999999998</v>
      </c>
      <c r="M14" s="9">
        <v>27057.63138000001</v>
      </c>
      <c r="N14" s="9">
        <v>25700</v>
      </c>
      <c r="O14" s="9">
        <v>11839.56</v>
      </c>
      <c r="P14" s="9" cm="1">
        <f t="array" ref="P14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794.45262609715087</v>
      </c>
      <c r="Q14" s="9" cm="1">
        <f t="array" ref="Q14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0</v>
      </c>
      <c r="R14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139.37765370125453</v>
      </c>
      <c r="S14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933.8302797984054</v>
      </c>
    </row>
    <row r="15" spans="1:19" x14ac:dyDescent="0.25">
      <c r="A15">
        <v>2014</v>
      </c>
      <c r="B15">
        <v>7</v>
      </c>
      <c r="C15" s="38" t="s">
        <v>83</v>
      </c>
      <c r="D15" s="38">
        <f>DATE(План_Факт_Дебіторка[[#This Row],[Рік]],План_Факт_Дебіторка[[#This Row],[МісяцьНом]],1)</f>
        <v>41821</v>
      </c>
      <c r="E15" s="6" t="s">
        <v>8</v>
      </c>
      <c r="F15" s="6" t="s">
        <v>28</v>
      </c>
      <c r="G15" s="6" t="s">
        <v>55</v>
      </c>
      <c r="H15" s="6" t="s">
        <v>56</v>
      </c>
      <c r="I15" s="6" t="s">
        <v>57</v>
      </c>
      <c r="J15" s="6" t="s">
        <v>26</v>
      </c>
      <c r="K15" s="9">
        <v>1361</v>
      </c>
      <c r="L15" s="9">
        <v>15884.830000000002</v>
      </c>
      <c r="M15" s="9">
        <v>22699.257539999995</v>
      </c>
      <c r="N15" s="9">
        <v>24000</v>
      </c>
      <c r="O15" s="9">
        <v>19958.98</v>
      </c>
      <c r="P15" s="9" cm="1">
        <f t="array" ref="P15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87.117171042283999</v>
      </c>
      <c r="Q15" s="9" cm="1">
        <f t="array" ref="Q15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0</v>
      </c>
      <c r="R15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34.846868416913601</v>
      </c>
      <c r="S15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121.96403945919761</v>
      </c>
    </row>
    <row r="16" spans="1:19" x14ac:dyDescent="0.25">
      <c r="A16">
        <v>2014</v>
      </c>
      <c r="B16">
        <v>1</v>
      </c>
      <c r="C16" s="38" t="s">
        <v>77</v>
      </c>
      <c r="D16" s="38">
        <f>DATE(План_Факт_Дебіторка[[#This Row],[Рік]],План_Факт_Дебіторка[[#This Row],[МісяцьНом]],1)</f>
        <v>41640</v>
      </c>
      <c r="E16" s="6" t="s">
        <v>2</v>
      </c>
      <c r="F16" s="6" t="s">
        <v>22</v>
      </c>
      <c r="G16" s="6" t="s">
        <v>23</v>
      </c>
      <c r="H16" s="6" t="s">
        <v>24</v>
      </c>
      <c r="I16" s="6" t="s">
        <v>25</v>
      </c>
      <c r="J16" s="6" t="s">
        <v>34</v>
      </c>
      <c r="K16" s="9">
        <v>4329</v>
      </c>
      <c r="L16" s="9">
        <v>45251.95</v>
      </c>
      <c r="M16" s="9">
        <v>69397.420000000202</v>
      </c>
      <c r="N16" s="9">
        <v>71300</v>
      </c>
      <c r="O16" s="9">
        <v>38931.94</v>
      </c>
      <c r="P16" s="9" cm="1">
        <f t="array" ref="P16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757.49876024747061</v>
      </c>
      <c r="Q16" s="9" cm="1">
        <f t="array" ref="Q16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227.24962807424117</v>
      </c>
      <c r="R16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216.42821721356304</v>
      </c>
      <c r="S16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1201.1766055352748</v>
      </c>
    </row>
    <row r="17" spans="1:19" x14ac:dyDescent="0.25">
      <c r="A17">
        <v>2014</v>
      </c>
      <c r="B17">
        <v>8</v>
      </c>
      <c r="C17" s="38" t="s">
        <v>84</v>
      </c>
      <c r="D17" s="38">
        <f>DATE(План_Факт_Дебіторка[[#This Row],[Рік]],План_Факт_Дебіторка[[#This Row],[МісяцьНом]],1)</f>
        <v>41852</v>
      </c>
      <c r="E17" s="6" t="s">
        <v>9</v>
      </c>
      <c r="F17" s="6" t="s">
        <v>28</v>
      </c>
      <c r="G17" s="6" t="s">
        <v>55</v>
      </c>
      <c r="H17" s="6" t="s">
        <v>56</v>
      </c>
      <c r="I17" s="6" t="s">
        <v>57</v>
      </c>
      <c r="J17" s="6" t="s">
        <v>26</v>
      </c>
      <c r="K17" s="9">
        <v>1409</v>
      </c>
      <c r="L17" s="9">
        <v>17502.940000000002</v>
      </c>
      <c r="M17" s="9">
        <v>25632.399250000009</v>
      </c>
      <c r="N17" s="9">
        <v>27400</v>
      </c>
      <c r="O17" s="9">
        <v>20658.810000000001</v>
      </c>
      <c r="P17" s="9" cm="1">
        <f t="array" ref="P17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92.014864376563253</v>
      </c>
      <c r="Q17" s="9" cm="1">
        <f t="array" ref="Q17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27.604459312968977</v>
      </c>
      <c r="R17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36.805945750625305</v>
      </c>
      <c r="S17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156.42526944015754</v>
      </c>
    </row>
    <row r="18" spans="1:19" x14ac:dyDescent="0.25">
      <c r="A18">
        <v>2014</v>
      </c>
      <c r="B18">
        <v>1</v>
      </c>
      <c r="C18" s="38" t="s">
        <v>77</v>
      </c>
      <c r="D18" s="38">
        <f>DATE(План_Факт_Дебіторка[[#This Row],[Рік]],План_Факт_Дебіторка[[#This Row],[МісяцьНом]],1)</f>
        <v>41640</v>
      </c>
      <c r="E18" s="6" t="s">
        <v>2</v>
      </c>
      <c r="F18" s="6" t="s">
        <v>28</v>
      </c>
      <c r="G18" s="6" t="s">
        <v>29</v>
      </c>
      <c r="H18" s="6" t="s">
        <v>30</v>
      </c>
      <c r="I18" s="6" t="s">
        <v>31</v>
      </c>
      <c r="J18" s="6" t="s">
        <v>27</v>
      </c>
      <c r="K18" s="9">
        <v>829</v>
      </c>
      <c r="L18" s="9">
        <v>8816.14</v>
      </c>
      <c r="M18" s="9">
        <v>12508.52534</v>
      </c>
      <c r="N18" s="9">
        <v>13200</v>
      </c>
      <c r="O18" s="9">
        <v>0</v>
      </c>
      <c r="P18" s="9" cm="1">
        <f t="array" ref="P18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367.26905860322768</v>
      </c>
      <c r="Q18" s="9" cm="1">
        <f t="array" ref="Q18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0</v>
      </c>
      <c r="R18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64.433168176004855</v>
      </c>
      <c r="S18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431.70222677923255</v>
      </c>
    </row>
    <row r="19" spans="1:19" x14ac:dyDescent="0.25">
      <c r="A19">
        <v>2014</v>
      </c>
      <c r="B19">
        <v>9</v>
      </c>
      <c r="C19" s="38" t="s">
        <v>85</v>
      </c>
      <c r="D19" s="38">
        <f>DATE(План_Факт_Дебіторка[[#This Row],[Рік]],План_Факт_Дебіторка[[#This Row],[МісяцьНом]],1)</f>
        <v>41883</v>
      </c>
      <c r="E19" s="6" t="s">
        <v>10</v>
      </c>
      <c r="F19" s="6" t="s">
        <v>28</v>
      </c>
      <c r="G19" s="6" t="s">
        <v>55</v>
      </c>
      <c r="H19" s="6" t="s">
        <v>56</v>
      </c>
      <c r="I19" s="6" t="s">
        <v>57</v>
      </c>
      <c r="J19" s="6" t="s">
        <v>26</v>
      </c>
      <c r="K19" s="9">
        <v>1164</v>
      </c>
      <c r="L19" s="9">
        <v>13568.300000000001</v>
      </c>
      <c r="M19" s="9">
        <v>20035.66599999999</v>
      </c>
      <c r="N19" s="9">
        <v>21500</v>
      </c>
      <c r="O19" s="9">
        <v>15828.24</v>
      </c>
      <c r="P19" s="9" cm="1">
        <f t="array" ref="P19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92.464849486959338</v>
      </c>
      <c r="Q19" s="9" cm="1">
        <f t="array" ref="Q19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0</v>
      </c>
      <c r="R19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36.985939794783732</v>
      </c>
      <c r="S19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129.45078928174308</v>
      </c>
    </row>
    <row r="20" spans="1:19" x14ac:dyDescent="0.25">
      <c r="A20">
        <v>2014</v>
      </c>
      <c r="B20">
        <v>1</v>
      </c>
      <c r="C20" s="38" t="s">
        <v>77</v>
      </c>
      <c r="D20" s="38">
        <f>DATE(План_Факт_Дебіторка[[#This Row],[Рік]],План_Факт_Дебіторка[[#This Row],[МісяцьНом]],1)</f>
        <v>41640</v>
      </c>
      <c r="E20" s="6" t="s">
        <v>2</v>
      </c>
      <c r="F20" s="6" t="s">
        <v>22</v>
      </c>
      <c r="G20" s="6" t="s">
        <v>23</v>
      </c>
      <c r="H20" s="6" t="s">
        <v>24</v>
      </c>
      <c r="I20" s="6" t="s">
        <v>25</v>
      </c>
      <c r="J20" s="6" t="s">
        <v>35</v>
      </c>
      <c r="K20" s="9">
        <v>3737</v>
      </c>
      <c r="L20" s="9">
        <v>40514.459999999992</v>
      </c>
      <c r="M20" s="9">
        <v>61222.410000000033</v>
      </c>
      <c r="N20" s="9">
        <v>63500</v>
      </c>
      <c r="O20" s="9">
        <v>83841.45</v>
      </c>
      <c r="P20" s="9" cm="1">
        <f t="array" ref="P20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668.26547261212647</v>
      </c>
      <c r="Q20" s="9" cm="1">
        <f t="array" ref="Q20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200.47964178363796</v>
      </c>
      <c r="R20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190.93299217489326</v>
      </c>
      <c r="S20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1059.6781065706577</v>
      </c>
    </row>
    <row r="21" spans="1:19" x14ac:dyDescent="0.25">
      <c r="A21">
        <v>2014</v>
      </c>
      <c r="B21">
        <v>10</v>
      </c>
      <c r="C21" s="38" t="s">
        <v>62</v>
      </c>
      <c r="D21" s="38">
        <f>DATE(План_Факт_Дебіторка[[#This Row],[Рік]],План_Факт_Дебіторка[[#This Row],[МісяцьНом]],1)</f>
        <v>41913</v>
      </c>
      <c r="E21" s="6" t="s">
        <v>11</v>
      </c>
      <c r="F21" s="6" t="s">
        <v>28</v>
      </c>
      <c r="G21" s="6" t="s">
        <v>55</v>
      </c>
      <c r="H21" s="6" t="s">
        <v>56</v>
      </c>
      <c r="I21" s="6" t="s">
        <v>57</v>
      </c>
      <c r="J21" s="6" t="s">
        <v>26</v>
      </c>
      <c r="K21" s="9">
        <v>1778</v>
      </c>
      <c r="L21" s="9">
        <v>21277.370000000003</v>
      </c>
      <c r="M21" s="9">
        <v>31072.257639999996</v>
      </c>
      <c r="N21" s="9">
        <v>32700</v>
      </c>
      <c r="O21" s="9">
        <v>26278.37</v>
      </c>
      <c r="P21" s="9" cm="1">
        <f t="array" ref="P21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160.72873952745303</v>
      </c>
      <c r="Q21" s="9" cm="1">
        <f t="array" ref="Q21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0</v>
      </c>
      <c r="R21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64.291495810981218</v>
      </c>
      <c r="S21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225.02023533843425</v>
      </c>
    </row>
    <row r="22" spans="1:19" x14ac:dyDescent="0.25">
      <c r="A22">
        <v>2014</v>
      </c>
      <c r="B22">
        <v>1</v>
      </c>
      <c r="C22" s="38" t="s">
        <v>77</v>
      </c>
      <c r="D22" s="38">
        <f>DATE(План_Факт_Дебіторка[[#This Row],[Рік]],План_Факт_Дебіторка[[#This Row],[МісяцьНом]],1)</f>
        <v>41640</v>
      </c>
      <c r="E22" s="6" t="s">
        <v>2</v>
      </c>
      <c r="F22" s="6" t="s">
        <v>28</v>
      </c>
      <c r="G22" s="6" t="s">
        <v>29</v>
      </c>
      <c r="H22" s="6" t="s">
        <v>30</v>
      </c>
      <c r="I22" s="6" t="s">
        <v>31</v>
      </c>
      <c r="J22" s="6" t="s">
        <v>35</v>
      </c>
      <c r="K22" s="9">
        <v>185</v>
      </c>
      <c r="L22" s="9">
        <v>1874.0500000000002</v>
      </c>
      <c r="M22" s="9">
        <v>2778.7</v>
      </c>
      <c r="N22" s="9">
        <v>2700</v>
      </c>
      <c r="O22" s="9">
        <v>3376.12</v>
      </c>
      <c r="P22" s="9" cm="1">
        <f t="array" ref="P22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81.58679823570543</v>
      </c>
      <c r="Q22" s="9" cm="1">
        <f t="array" ref="Q22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0</v>
      </c>
      <c r="R22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14.313473374685165</v>
      </c>
      <c r="S22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95.90027161039059</v>
      </c>
    </row>
    <row r="23" spans="1:19" x14ac:dyDescent="0.25">
      <c r="A23">
        <v>2014</v>
      </c>
      <c r="B23">
        <v>11</v>
      </c>
      <c r="C23" s="38" t="s">
        <v>66</v>
      </c>
      <c r="D23" s="38">
        <f>DATE(План_Факт_Дебіторка[[#This Row],[Рік]],План_Факт_Дебіторка[[#This Row],[МісяцьНом]],1)</f>
        <v>41944</v>
      </c>
      <c r="E23" s="6" t="s">
        <v>12</v>
      </c>
      <c r="F23" s="6" t="s">
        <v>28</v>
      </c>
      <c r="G23" s="6" t="s">
        <v>55</v>
      </c>
      <c r="H23" s="6" t="s">
        <v>56</v>
      </c>
      <c r="I23" s="6" t="s">
        <v>57</v>
      </c>
      <c r="J23" s="6" t="s">
        <v>26</v>
      </c>
      <c r="K23" s="9">
        <v>1086</v>
      </c>
      <c r="L23" s="9">
        <v>13415.800000000001</v>
      </c>
      <c r="M23" s="9">
        <v>18818.94945</v>
      </c>
      <c r="N23" s="9">
        <v>19300</v>
      </c>
      <c r="O23" s="9">
        <v>15772.46</v>
      </c>
      <c r="P23" s="9" cm="1">
        <f t="array" ref="P23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97.92963603009764</v>
      </c>
      <c r="Q23" s="9" cm="1">
        <f t="array" ref="Q23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29.378890809029294</v>
      </c>
      <c r="R23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39.171854412039053</v>
      </c>
      <c r="S23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166.48038125116597</v>
      </c>
    </row>
    <row r="24" spans="1:19" x14ac:dyDescent="0.25">
      <c r="A24">
        <v>2014</v>
      </c>
      <c r="B24">
        <v>1</v>
      </c>
      <c r="C24" s="38" t="s">
        <v>77</v>
      </c>
      <c r="D24" s="38">
        <f>DATE(План_Факт_Дебіторка[[#This Row],[Рік]],План_Факт_Дебіторка[[#This Row],[МісяцьНом]],1)</f>
        <v>41640</v>
      </c>
      <c r="E24" s="6" t="s">
        <v>2</v>
      </c>
      <c r="F24" s="6" t="s">
        <v>22</v>
      </c>
      <c r="G24" s="6" t="s">
        <v>36</v>
      </c>
      <c r="H24" s="6" t="s">
        <v>37</v>
      </c>
      <c r="I24" s="6" t="s">
        <v>38</v>
      </c>
      <c r="J24" s="6" t="s">
        <v>26</v>
      </c>
      <c r="K24" s="9">
        <v>249</v>
      </c>
      <c r="L24" s="9">
        <v>3121.4199999999996</v>
      </c>
      <c r="M24" s="9">
        <v>4891.26</v>
      </c>
      <c r="N24" s="9">
        <v>5100</v>
      </c>
      <c r="O24" s="9">
        <v>5184.33</v>
      </c>
      <c r="P24" s="9" cm="1">
        <f t="array" ref="P24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40.303771780549397</v>
      </c>
      <c r="Q24" s="9" cm="1">
        <f t="array" ref="Q24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12.091131534164818</v>
      </c>
      <c r="R24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20.151885890274698</v>
      </c>
      <c r="S24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72.546789204988912</v>
      </c>
    </row>
    <row r="25" spans="1:19" x14ac:dyDescent="0.25">
      <c r="A25">
        <v>2014</v>
      </c>
      <c r="B25">
        <v>12</v>
      </c>
      <c r="C25" s="38" t="s">
        <v>67</v>
      </c>
      <c r="D25" s="38">
        <f>DATE(План_Факт_Дебіторка[[#This Row],[Рік]],План_Факт_Дебіторка[[#This Row],[МісяцьНом]],1)</f>
        <v>41974</v>
      </c>
      <c r="E25" s="6" t="s">
        <v>13</v>
      </c>
      <c r="F25" s="6" t="s">
        <v>28</v>
      </c>
      <c r="G25" s="6" t="s">
        <v>55</v>
      </c>
      <c r="H25" s="6" t="s">
        <v>56</v>
      </c>
      <c r="I25" s="6" t="s">
        <v>57</v>
      </c>
      <c r="J25" s="6" t="s">
        <v>26</v>
      </c>
      <c r="K25" s="9">
        <v>2044</v>
      </c>
      <c r="L25" s="9">
        <v>23637.42</v>
      </c>
      <c r="M25" s="9">
        <v>34667.707099999963</v>
      </c>
      <c r="N25" s="9">
        <v>32100</v>
      </c>
      <c r="O25" s="9">
        <v>31608.59</v>
      </c>
      <c r="P25" s="9" cm="1">
        <f t="array" ref="P25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149.09085771703386</v>
      </c>
      <c r="Q25" s="9" cm="1">
        <f t="array" ref="Q25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0</v>
      </c>
      <c r="R25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29.818171543406773</v>
      </c>
      <c r="S25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178.90902926044063</v>
      </c>
    </row>
    <row r="26" spans="1:19" x14ac:dyDescent="0.25">
      <c r="A26">
        <v>2014</v>
      </c>
      <c r="B26">
        <v>1</v>
      </c>
      <c r="C26" s="38" t="s">
        <v>77</v>
      </c>
      <c r="D26" s="38">
        <f>DATE(План_Факт_Дебіторка[[#This Row],[Рік]],План_Факт_Дебіторка[[#This Row],[МісяцьНом]],1)</f>
        <v>41640</v>
      </c>
      <c r="E26" s="6" t="s">
        <v>2</v>
      </c>
      <c r="F26" s="6" t="s">
        <v>22</v>
      </c>
      <c r="G26" s="6" t="s">
        <v>36</v>
      </c>
      <c r="H26" s="6" t="s">
        <v>37</v>
      </c>
      <c r="I26" s="6" t="s">
        <v>38</v>
      </c>
      <c r="J26" s="6" t="s">
        <v>27</v>
      </c>
      <c r="K26" s="9">
        <v>11339</v>
      </c>
      <c r="L26" s="9">
        <v>129606.02000000006</v>
      </c>
      <c r="M26" s="9">
        <v>201427.49000000025</v>
      </c>
      <c r="N26" s="9">
        <v>192800</v>
      </c>
      <c r="O26" s="9">
        <v>170693.34</v>
      </c>
      <c r="P26" s="9" cm="1">
        <f t="array" ref="P26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1659.7538440583623</v>
      </c>
      <c r="Q26" s="9" cm="1">
        <f t="array" ref="Q26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497.92615321750873</v>
      </c>
      <c r="R26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829.87692202918117</v>
      </c>
      <c r="S26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2987.5569193050519</v>
      </c>
    </row>
    <row r="27" spans="1:19" x14ac:dyDescent="0.25">
      <c r="A27">
        <v>2015</v>
      </c>
      <c r="B27">
        <v>1</v>
      </c>
      <c r="C27" s="38" t="s">
        <v>86</v>
      </c>
      <c r="D27" s="38">
        <f>DATE(План_Факт_Дебіторка[[#This Row],[Рік]],План_Факт_Дебіторка[[#This Row],[МісяцьНом]],1)</f>
        <v>42005</v>
      </c>
      <c r="E27" s="6" t="s">
        <v>2</v>
      </c>
      <c r="F27" s="6" t="s">
        <v>28</v>
      </c>
      <c r="G27" s="6" t="s">
        <v>55</v>
      </c>
      <c r="H27" s="6" t="s">
        <v>56</v>
      </c>
      <c r="I27" s="6" t="s">
        <v>57</v>
      </c>
      <c r="J27" s="6" t="s">
        <v>26</v>
      </c>
      <c r="K27" s="9">
        <v>525</v>
      </c>
      <c r="L27" s="9">
        <v>6628.7099999999982</v>
      </c>
      <c r="M27" s="9">
        <v>10202.233110000001</v>
      </c>
      <c r="N27" s="9">
        <v>10900</v>
      </c>
      <c r="O27" s="9">
        <v>5946.15</v>
      </c>
      <c r="P27" s="9" cm="1">
        <f t="array" ref="P27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78.482852955475252</v>
      </c>
      <c r="Q27" s="9" cm="1">
        <f t="array" ref="Q27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23.54485588664258</v>
      </c>
      <c r="R27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42.808828884804683</v>
      </c>
      <c r="S27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144.83653772692253</v>
      </c>
    </row>
    <row r="28" spans="1:19" x14ac:dyDescent="0.25">
      <c r="A28">
        <v>2014</v>
      </c>
      <c r="B28">
        <v>2</v>
      </c>
      <c r="C28" s="38" t="s">
        <v>78</v>
      </c>
      <c r="D28" s="38">
        <f>DATE(План_Факт_Дебіторка[[#This Row],[Рік]],План_Факт_Дебіторка[[#This Row],[МісяцьНом]],1)</f>
        <v>41671</v>
      </c>
      <c r="E28" s="6" t="s">
        <v>3</v>
      </c>
      <c r="F28" s="6" t="s">
        <v>28</v>
      </c>
      <c r="G28" s="6" t="s">
        <v>29</v>
      </c>
      <c r="H28" s="6" t="s">
        <v>30</v>
      </c>
      <c r="I28" s="6" t="s">
        <v>31</v>
      </c>
      <c r="J28" s="6" t="s">
        <v>32</v>
      </c>
      <c r="K28" s="9">
        <v>1662</v>
      </c>
      <c r="L28" s="9">
        <v>17018.72</v>
      </c>
      <c r="M28" s="9">
        <v>23959.427310000003</v>
      </c>
      <c r="N28" s="9">
        <v>25100</v>
      </c>
      <c r="O28" s="9">
        <v>9250.73</v>
      </c>
      <c r="P28" s="9" cm="1">
        <f t="array" ref="P28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372.69706470288293</v>
      </c>
      <c r="Q28" s="9" cm="1">
        <f t="array" ref="Q28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0</v>
      </c>
      <c r="R28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65.385449947874193</v>
      </c>
      <c r="S28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438.0825146507571</v>
      </c>
    </row>
    <row r="29" spans="1:19" x14ac:dyDescent="0.25">
      <c r="A29">
        <v>2015</v>
      </c>
      <c r="B29">
        <v>2</v>
      </c>
      <c r="C29" s="38" t="s">
        <v>87</v>
      </c>
      <c r="D29" s="38">
        <f>DATE(План_Факт_Дебіторка[[#This Row],[Рік]],План_Факт_Дебіторка[[#This Row],[МісяцьНом]],1)</f>
        <v>42036</v>
      </c>
      <c r="E29" s="6" t="s">
        <v>3</v>
      </c>
      <c r="F29" s="6" t="s">
        <v>28</v>
      </c>
      <c r="G29" s="6" t="s">
        <v>55</v>
      </c>
      <c r="H29" s="6" t="s">
        <v>56</v>
      </c>
      <c r="I29" s="6" t="s">
        <v>57</v>
      </c>
      <c r="J29" s="6" t="s">
        <v>26</v>
      </c>
      <c r="K29" s="9">
        <v>1075</v>
      </c>
      <c r="L29" s="9">
        <v>12588.830000000002</v>
      </c>
      <c r="M29" s="9">
        <v>19548.107500000006</v>
      </c>
      <c r="N29" s="9">
        <v>19600</v>
      </c>
      <c r="O29" s="9">
        <v>15768.42</v>
      </c>
      <c r="P29" s="9" cm="1">
        <f t="array" ref="P29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117.91626940244539</v>
      </c>
      <c r="Q29" s="9" cm="1">
        <f t="array" ref="Q29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0</v>
      </c>
      <c r="R29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32.158982564303287</v>
      </c>
      <c r="S29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150.07525196674868</v>
      </c>
    </row>
    <row r="30" spans="1:19" x14ac:dyDescent="0.25">
      <c r="A30">
        <v>2014</v>
      </c>
      <c r="B30">
        <v>1</v>
      </c>
      <c r="C30" s="38" t="s">
        <v>77</v>
      </c>
      <c r="D30" s="38">
        <f>DATE(План_Факт_Дебіторка[[#This Row],[Рік]],План_Факт_Дебіторка[[#This Row],[МісяцьНом]],1)</f>
        <v>41640</v>
      </c>
      <c r="E30" s="6" t="s">
        <v>2</v>
      </c>
      <c r="F30" s="6" t="s">
        <v>22</v>
      </c>
      <c r="G30" s="6" t="s">
        <v>36</v>
      </c>
      <c r="H30" s="6" t="s">
        <v>37</v>
      </c>
      <c r="I30" s="6" t="s">
        <v>38</v>
      </c>
      <c r="J30" s="6" t="s">
        <v>32</v>
      </c>
      <c r="K30" s="9">
        <v>2241</v>
      </c>
      <c r="L30" s="9">
        <v>22708.710000000003</v>
      </c>
      <c r="M30" s="9">
        <v>33999.409999999996</v>
      </c>
      <c r="N30" s="9">
        <v>35500</v>
      </c>
      <c r="O30" s="9">
        <v>4589.92</v>
      </c>
      <c r="P30" s="9" cm="1">
        <f t="array" ref="P30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280.15367437292815</v>
      </c>
      <c r="Q30" s="9" cm="1">
        <f t="array" ref="Q30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84.046102311878457</v>
      </c>
      <c r="R30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140.07683718646408</v>
      </c>
      <c r="S30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504.27661387127068</v>
      </c>
    </row>
    <row r="31" spans="1:19" x14ac:dyDescent="0.25">
      <c r="A31">
        <v>2015</v>
      </c>
      <c r="B31">
        <v>3</v>
      </c>
      <c r="C31" s="38" t="s">
        <v>88</v>
      </c>
      <c r="D31" s="38">
        <f>DATE(План_Факт_Дебіторка[[#This Row],[Рік]],План_Факт_Дебіторка[[#This Row],[МісяцьНом]],1)</f>
        <v>42064</v>
      </c>
      <c r="E31" s="6" t="s">
        <v>4</v>
      </c>
      <c r="F31" s="6" t="s">
        <v>28</v>
      </c>
      <c r="G31" s="6" t="s">
        <v>55</v>
      </c>
      <c r="H31" s="6" t="s">
        <v>56</v>
      </c>
      <c r="I31" s="6" t="s">
        <v>57</v>
      </c>
      <c r="J31" s="6" t="s">
        <v>26</v>
      </c>
      <c r="K31" s="9">
        <v>1583</v>
      </c>
      <c r="L31" s="9">
        <v>18558.670000000002</v>
      </c>
      <c r="M31" s="9">
        <v>29064.999110000004</v>
      </c>
      <c r="N31" s="9">
        <v>28300</v>
      </c>
      <c r="O31" s="9">
        <v>22611.14</v>
      </c>
      <c r="P31" s="9" cm="1">
        <f t="array" ref="P31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117.39689815609744</v>
      </c>
      <c r="Q31" s="9" cm="1">
        <f t="array" ref="Q31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35.219069446829231</v>
      </c>
      <c r="R31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32.017335860753846</v>
      </c>
      <c r="S31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184.63330346368053</v>
      </c>
    </row>
    <row r="32" spans="1:19" x14ac:dyDescent="0.25">
      <c r="A32">
        <v>2014</v>
      </c>
      <c r="B32">
        <v>2</v>
      </c>
      <c r="C32" s="38" t="s">
        <v>78</v>
      </c>
      <c r="D32" s="38">
        <f>DATE(План_Факт_Дебіторка[[#This Row],[Рік]],План_Факт_Дебіторка[[#This Row],[МісяцьНом]],1)</f>
        <v>41671</v>
      </c>
      <c r="E32" s="6" t="s">
        <v>3</v>
      </c>
      <c r="F32" s="6" t="s">
        <v>28</v>
      </c>
      <c r="G32" s="6" t="s">
        <v>29</v>
      </c>
      <c r="H32" s="6" t="s">
        <v>30</v>
      </c>
      <c r="I32" s="6" t="s">
        <v>31</v>
      </c>
      <c r="J32" s="6" t="s">
        <v>33</v>
      </c>
      <c r="K32" s="9">
        <v>12673</v>
      </c>
      <c r="L32" s="9">
        <v>159148.23000000001</v>
      </c>
      <c r="M32" s="9">
        <v>232616.16659999971</v>
      </c>
      <c r="N32" s="9">
        <v>241400</v>
      </c>
      <c r="O32" s="9">
        <v>225504.03</v>
      </c>
      <c r="P32" s="9" cm="1">
        <f t="array" ref="P32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3618.4238200915775</v>
      </c>
      <c r="Q32" s="9" cm="1">
        <f t="array" ref="Q32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0</v>
      </c>
      <c r="R32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634.81119650729431</v>
      </c>
      <c r="S32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4253.2350165988719</v>
      </c>
    </row>
    <row r="33" spans="1:19" x14ac:dyDescent="0.25">
      <c r="A33">
        <v>2015</v>
      </c>
      <c r="B33">
        <v>4</v>
      </c>
      <c r="C33" s="38" t="s">
        <v>89</v>
      </c>
      <c r="D33" s="38">
        <f>DATE(План_Факт_Дебіторка[[#This Row],[Рік]],План_Факт_Дебіторка[[#This Row],[МісяцьНом]],1)</f>
        <v>42095</v>
      </c>
      <c r="E33" s="6" t="s">
        <v>5</v>
      </c>
      <c r="F33" s="6" t="s">
        <v>28</v>
      </c>
      <c r="G33" s="6" t="s">
        <v>55</v>
      </c>
      <c r="H33" s="6" t="s">
        <v>56</v>
      </c>
      <c r="I33" s="6" t="s">
        <v>57</v>
      </c>
      <c r="J33" s="6" t="s">
        <v>26</v>
      </c>
      <c r="K33" s="9">
        <v>1782</v>
      </c>
      <c r="L33" s="9">
        <v>19688.689999999995</v>
      </c>
      <c r="M33" s="9">
        <v>30457.891089999997</v>
      </c>
      <c r="N33" s="9">
        <v>31800</v>
      </c>
      <c r="O33" s="9">
        <v>20010.13</v>
      </c>
      <c r="P33" s="9" cm="1">
        <f t="array" ref="P33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169.17889049918847</v>
      </c>
      <c r="Q33" s="9" cm="1">
        <f t="array" ref="Q33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50.753667149756545</v>
      </c>
      <c r="R33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46.139697408869587</v>
      </c>
      <c r="S33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266.07225505781463</v>
      </c>
    </row>
    <row r="34" spans="1:19" x14ac:dyDescent="0.25">
      <c r="A34">
        <v>2014</v>
      </c>
      <c r="B34">
        <v>1</v>
      </c>
      <c r="C34" s="38" t="s">
        <v>77</v>
      </c>
      <c r="D34" s="38">
        <f>DATE(План_Факт_Дебіторка[[#This Row],[Рік]],План_Факт_Дебіторка[[#This Row],[МісяцьНом]],1)</f>
        <v>41640</v>
      </c>
      <c r="E34" s="6" t="s">
        <v>2</v>
      </c>
      <c r="F34" s="6" t="s">
        <v>22</v>
      </c>
      <c r="G34" s="6" t="s">
        <v>36</v>
      </c>
      <c r="H34" s="6" t="s">
        <v>37</v>
      </c>
      <c r="I34" s="6" t="s">
        <v>38</v>
      </c>
      <c r="J34" s="6" t="s">
        <v>33</v>
      </c>
      <c r="K34" s="9">
        <v>393</v>
      </c>
      <c r="L34" s="9">
        <v>4122.34</v>
      </c>
      <c r="M34" s="9">
        <v>6435.6500000000005</v>
      </c>
      <c r="N34" s="9">
        <v>6700</v>
      </c>
      <c r="O34" s="9">
        <v>4512.4399999999996</v>
      </c>
      <c r="P34" s="9" cm="1">
        <f t="array" ref="P34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53.029478878549241</v>
      </c>
      <c r="Q34" s="9" cm="1">
        <f t="array" ref="Q34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15.908843663564772</v>
      </c>
      <c r="R34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26.514739439274621</v>
      </c>
      <c r="S34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95.453061981388629</v>
      </c>
    </row>
    <row r="35" spans="1:19" x14ac:dyDescent="0.25">
      <c r="A35">
        <v>2015</v>
      </c>
      <c r="B35">
        <v>5</v>
      </c>
      <c r="C35" s="38" t="s">
        <v>90</v>
      </c>
      <c r="D35" s="38">
        <f>DATE(План_Факт_Дебіторка[[#This Row],[Рік]],План_Факт_Дебіторка[[#This Row],[МісяцьНом]],1)</f>
        <v>42125</v>
      </c>
      <c r="E35" s="6" t="s">
        <v>6</v>
      </c>
      <c r="F35" s="6" t="s">
        <v>28</v>
      </c>
      <c r="G35" s="6" t="s">
        <v>55</v>
      </c>
      <c r="H35" s="6" t="s">
        <v>56</v>
      </c>
      <c r="I35" s="6" t="s">
        <v>57</v>
      </c>
      <c r="J35" s="6" t="s">
        <v>26</v>
      </c>
      <c r="K35" s="9">
        <v>1637</v>
      </c>
      <c r="L35" s="9">
        <v>17012.419999999998</v>
      </c>
      <c r="M35" s="9">
        <v>25703.490750000012</v>
      </c>
      <c r="N35" s="9">
        <v>24100</v>
      </c>
      <c r="O35" s="9">
        <v>19472.509999999998</v>
      </c>
      <c r="P35" s="9" cm="1">
        <f t="array" ref="P35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89.597115561207531</v>
      </c>
      <c r="Q35" s="9" cm="1">
        <f t="array" ref="Q35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0</v>
      </c>
      <c r="R35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24.435576971238419</v>
      </c>
      <c r="S35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114.03269253244595</v>
      </c>
    </row>
    <row r="36" spans="1:19" x14ac:dyDescent="0.25">
      <c r="A36">
        <v>2014</v>
      </c>
      <c r="B36">
        <v>2</v>
      </c>
      <c r="C36" s="38" t="s">
        <v>78</v>
      </c>
      <c r="D36" s="38">
        <f>DATE(План_Факт_Дебіторка[[#This Row],[Рік]],План_Факт_Дебіторка[[#This Row],[МісяцьНом]],1)</f>
        <v>41671</v>
      </c>
      <c r="E36" s="6" t="s">
        <v>3</v>
      </c>
      <c r="F36" s="6" t="s">
        <v>28</v>
      </c>
      <c r="G36" s="6" t="s">
        <v>29</v>
      </c>
      <c r="H36" s="6" t="s">
        <v>30</v>
      </c>
      <c r="I36" s="6" t="s">
        <v>31</v>
      </c>
      <c r="J36" s="6" t="s">
        <v>34</v>
      </c>
      <c r="K36" s="9">
        <v>4422</v>
      </c>
      <c r="L36" s="9">
        <v>45101.279999999992</v>
      </c>
      <c r="M36" s="9">
        <v>65726.726350000114</v>
      </c>
      <c r="N36" s="9">
        <v>68900</v>
      </c>
      <c r="O36" s="9">
        <v>33108.44</v>
      </c>
      <c r="P36" s="9" cm="1">
        <f t="array" ref="P36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1022.4016486800856</v>
      </c>
      <c r="Q36" s="9" cm="1">
        <f t="array" ref="Q36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0</v>
      </c>
      <c r="R36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179.36871029475185</v>
      </c>
      <c r="S36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1201.7703589748376</v>
      </c>
    </row>
    <row r="37" spans="1:19" x14ac:dyDescent="0.25">
      <c r="A37">
        <v>2015</v>
      </c>
      <c r="B37">
        <v>6</v>
      </c>
      <c r="C37" s="38" t="s">
        <v>91</v>
      </c>
      <c r="D37" s="38">
        <f>DATE(План_Факт_Дебіторка[[#This Row],[Рік]],План_Факт_Дебіторка[[#This Row],[МісяцьНом]],1)</f>
        <v>42156</v>
      </c>
      <c r="E37" s="6" t="s">
        <v>7</v>
      </c>
      <c r="F37" s="6" t="s">
        <v>28</v>
      </c>
      <c r="G37" s="6" t="s">
        <v>55</v>
      </c>
      <c r="H37" s="6" t="s">
        <v>56</v>
      </c>
      <c r="I37" s="6" t="s">
        <v>57</v>
      </c>
      <c r="J37" s="6" t="s">
        <v>26</v>
      </c>
      <c r="K37" s="9">
        <v>1001</v>
      </c>
      <c r="L37" s="9">
        <v>11023.320000000002</v>
      </c>
      <c r="M37" s="9">
        <v>16843.791219999999</v>
      </c>
      <c r="N37" s="9">
        <v>17100</v>
      </c>
      <c r="O37" s="9">
        <v>12142.12</v>
      </c>
      <c r="P37" s="9" cm="1">
        <f t="array" ref="P37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112.64415913498719</v>
      </c>
      <c r="Q37" s="9" cm="1">
        <f t="array" ref="Q37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0</v>
      </c>
      <c r="R37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30.721134309541963</v>
      </c>
      <c r="S37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143.36529344452916</v>
      </c>
    </row>
    <row r="38" spans="1:19" x14ac:dyDescent="0.25">
      <c r="A38">
        <v>2014</v>
      </c>
      <c r="B38">
        <v>1</v>
      </c>
      <c r="C38" s="38" t="s">
        <v>77</v>
      </c>
      <c r="D38" s="38">
        <f>DATE(План_Факт_Дебіторка[[#This Row],[Рік]],План_Факт_Дебіторка[[#This Row],[МісяцьНом]],1)</f>
        <v>41640</v>
      </c>
      <c r="E38" s="6" t="s">
        <v>2</v>
      </c>
      <c r="F38" s="6" t="s">
        <v>22</v>
      </c>
      <c r="G38" s="6" t="s">
        <v>36</v>
      </c>
      <c r="H38" s="6" t="s">
        <v>37</v>
      </c>
      <c r="I38" s="6" t="s">
        <v>38</v>
      </c>
      <c r="J38" s="6" t="s">
        <v>34</v>
      </c>
      <c r="K38" s="9">
        <v>8653</v>
      </c>
      <c r="L38" s="9">
        <v>93026.590000000011</v>
      </c>
      <c r="M38" s="9">
        <v>142806.51000000013</v>
      </c>
      <c r="N38" s="9">
        <v>135500</v>
      </c>
      <c r="O38" s="9">
        <v>24784.53</v>
      </c>
      <c r="P38" s="9" cm="1">
        <f t="array" ref="P38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1176.719493099273</v>
      </c>
      <c r="Q38" s="9" cm="1">
        <f t="array" ref="Q38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353.0158479297819</v>
      </c>
      <c r="R38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588.3597465496365</v>
      </c>
      <c r="S38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2118.0950875786912</v>
      </c>
    </row>
    <row r="39" spans="1:19" x14ac:dyDescent="0.25">
      <c r="A39">
        <v>2015</v>
      </c>
      <c r="B39">
        <v>7</v>
      </c>
      <c r="C39" s="38" t="s">
        <v>92</v>
      </c>
      <c r="D39" s="38">
        <f>DATE(План_Факт_Дебіторка[[#This Row],[Рік]],План_Факт_Дебіторка[[#This Row],[МісяцьНом]],1)</f>
        <v>42186</v>
      </c>
      <c r="E39" s="6" t="s">
        <v>8</v>
      </c>
      <c r="F39" s="6" t="s">
        <v>28</v>
      </c>
      <c r="G39" s="6" t="s">
        <v>55</v>
      </c>
      <c r="H39" s="6" t="s">
        <v>56</v>
      </c>
      <c r="I39" s="6" t="s">
        <v>57</v>
      </c>
      <c r="J39" s="6" t="s">
        <v>26</v>
      </c>
      <c r="K39" s="9">
        <v>10078</v>
      </c>
      <c r="L39" s="9">
        <v>103915.29000000001</v>
      </c>
      <c r="M39" s="9">
        <v>158528.924560001</v>
      </c>
      <c r="N39" s="9">
        <v>169000</v>
      </c>
      <c r="O39" s="9">
        <v>101905.94</v>
      </c>
      <c r="P39" s="9" cm="1">
        <f t="array" ref="P39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536.19942722248766</v>
      </c>
      <c r="Q39" s="9" cm="1">
        <f t="array" ref="Q39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0</v>
      </c>
      <c r="R39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146.23620742431481</v>
      </c>
      <c r="S39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682.43563464680244</v>
      </c>
    </row>
    <row r="40" spans="1:19" x14ac:dyDescent="0.25">
      <c r="A40">
        <v>2014</v>
      </c>
      <c r="B40">
        <v>2</v>
      </c>
      <c r="C40" s="38" t="s">
        <v>78</v>
      </c>
      <c r="D40" s="38">
        <f>DATE(План_Факт_Дебіторка[[#This Row],[Рік]],План_Факт_Дебіторка[[#This Row],[МісяцьНом]],1)</f>
        <v>41671</v>
      </c>
      <c r="E40" s="6" t="s">
        <v>3</v>
      </c>
      <c r="F40" s="6" t="s">
        <v>28</v>
      </c>
      <c r="G40" s="6" t="s">
        <v>29</v>
      </c>
      <c r="H40" s="6" t="s">
        <v>30</v>
      </c>
      <c r="I40" s="6" t="s">
        <v>31</v>
      </c>
      <c r="J40" s="6" t="s">
        <v>27</v>
      </c>
      <c r="K40" s="9">
        <v>1601</v>
      </c>
      <c r="L40" s="9">
        <v>16992.920000000002</v>
      </c>
      <c r="M40" s="9">
        <v>24267.842649999991</v>
      </c>
      <c r="N40" s="9">
        <v>22800</v>
      </c>
      <c r="O40" s="9">
        <v>0</v>
      </c>
      <c r="P40" s="9" cm="1">
        <f t="array" ref="P40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377.49457052136978</v>
      </c>
      <c r="Q40" s="9" cm="1">
        <f t="array" ref="Q40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0</v>
      </c>
      <c r="R40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66.227117635328028</v>
      </c>
      <c r="S40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443.72168815669784</v>
      </c>
    </row>
    <row r="41" spans="1:19" x14ac:dyDescent="0.25">
      <c r="A41">
        <v>2015</v>
      </c>
      <c r="B41">
        <v>8</v>
      </c>
      <c r="C41" s="38" t="s">
        <v>93</v>
      </c>
      <c r="D41" s="38">
        <f>DATE(План_Факт_Дебіторка[[#This Row],[Рік]],План_Факт_Дебіторка[[#This Row],[МісяцьНом]],1)</f>
        <v>42217</v>
      </c>
      <c r="E41" s="6" t="s">
        <v>9</v>
      </c>
      <c r="F41" s="6" t="s">
        <v>28</v>
      </c>
      <c r="G41" s="6" t="s">
        <v>55</v>
      </c>
      <c r="H41" s="6" t="s">
        <v>56</v>
      </c>
      <c r="I41" s="6" t="s">
        <v>57</v>
      </c>
      <c r="J41" s="6" t="s">
        <v>26</v>
      </c>
      <c r="K41" s="9">
        <v>1398</v>
      </c>
      <c r="L41" s="9">
        <v>15507.580000000002</v>
      </c>
      <c r="M41" s="9">
        <v>23466.224410000003</v>
      </c>
      <c r="N41" s="9">
        <v>24700</v>
      </c>
      <c r="O41" s="9">
        <v>14490.65</v>
      </c>
      <c r="P41" s="9" cm="1">
        <f t="array" ref="P41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181.0102617429923</v>
      </c>
      <c r="Q41" s="9" cm="1">
        <f t="array" ref="Q41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0</v>
      </c>
      <c r="R41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49.366435020816077</v>
      </c>
      <c r="S41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230.37669676380838</v>
      </c>
    </row>
    <row r="42" spans="1:19" x14ac:dyDescent="0.25">
      <c r="A42">
        <v>2014</v>
      </c>
      <c r="B42">
        <v>1</v>
      </c>
      <c r="C42" s="38" t="s">
        <v>77</v>
      </c>
      <c r="D42" s="38">
        <f>DATE(План_Факт_Дебіторка[[#This Row],[Рік]],План_Факт_Дебіторка[[#This Row],[МісяцьНом]],1)</f>
        <v>41640</v>
      </c>
      <c r="E42" s="6" t="s">
        <v>2</v>
      </c>
      <c r="F42" s="6" t="s">
        <v>22</v>
      </c>
      <c r="G42" s="6" t="s">
        <v>36</v>
      </c>
      <c r="H42" s="6" t="s">
        <v>37</v>
      </c>
      <c r="I42" s="6" t="s">
        <v>38</v>
      </c>
      <c r="J42" s="6" t="s">
        <v>35</v>
      </c>
      <c r="K42" s="9">
        <v>5995</v>
      </c>
      <c r="L42" s="9">
        <v>63341.299999999996</v>
      </c>
      <c r="M42" s="9">
        <v>95879.109999999957</v>
      </c>
      <c r="N42" s="9">
        <v>100900</v>
      </c>
      <c r="O42" s="9">
        <v>114479.79</v>
      </c>
      <c r="P42" s="9" cm="1">
        <f t="array" ref="P42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790.0397378103371</v>
      </c>
      <c r="Q42" s="9" cm="1">
        <f t="array" ref="Q42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237.01192134310116</v>
      </c>
      <c r="R42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395.01986890516855</v>
      </c>
      <c r="S42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1422.0715280586069</v>
      </c>
    </row>
    <row r="43" spans="1:19" x14ac:dyDescent="0.25">
      <c r="A43">
        <v>2015</v>
      </c>
      <c r="B43">
        <v>9</v>
      </c>
      <c r="C43" s="38" t="s">
        <v>94</v>
      </c>
      <c r="D43" s="38">
        <f>DATE(План_Факт_Дебіторка[[#This Row],[Рік]],План_Факт_Дебіторка[[#This Row],[МісяцьНом]],1)</f>
        <v>42248</v>
      </c>
      <c r="E43" s="6" t="s">
        <v>10</v>
      </c>
      <c r="F43" s="6" t="s">
        <v>28</v>
      </c>
      <c r="G43" s="6" t="s">
        <v>55</v>
      </c>
      <c r="H43" s="6" t="s">
        <v>56</v>
      </c>
      <c r="I43" s="6" t="s">
        <v>57</v>
      </c>
      <c r="J43" s="6" t="s">
        <v>26</v>
      </c>
      <c r="K43" s="9">
        <v>6272</v>
      </c>
      <c r="L43" s="9">
        <v>64681.180000000008</v>
      </c>
      <c r="M43" s="9">
        <v>98458.699489999504</v>
      </c>
      <c r="N43" s="9">
        <v>92800</v>
      </c>
      <c r="O43" s="9">
        <v>56997.98</v>
      </c>
      <c r="P43" s="9" cm="1">
        <f t="array" ref="P43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581.55257500266987</v>
      </c>
      <c r="Q43" s="9" cm="1">
        <f t="array" ref="Q43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0</v>
      </c>
      <c r="R43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158.60524772800088</v>
      </c>
      <c r="S43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740.15782273067077</v>
      </c>
    </row>
    <row r="44" spans="1:19" x14ac:dyDescent="0.25">
      <c r="A44">
        <v>2014</v>
      </c>
      <c r="B44">
        <v>2</v>
      </c>
      <c r="C44" s="38" t="s">
        <v>78</v>
      </c>
      <c r="D44" s="38">
        <f>DATE(План_Факт_Дебіторка[[#This Row],[Рік]],План_Факт_Дебіторка[[#This Row],[МісяцьНом]],1)</f>
        <v>41671</v>
      </c>
      <c r="E44" s="6" t="s">
        <v>3</v>
      </c>
      <c r="F44" s="6" t="s">
        <v>28</v>
      </c>
      <c r="G44" s="6" t="s">
        <v>29</v>
      </c>
      <c r="H44" s="6" t="s">
        <v>30</v>
      </c>
      <c r="I44" s="6" t="s">
        <v>31</v>
      </c>
      <c r="J44" s="6" t="s">
        <v>35</v>
      </c>
      <c r="K44" s="9">
        <v>1139</v>
      </c>
      <c r="L44" s="9">
        <v>13020.740000000002</v>
      </c>
      <c r="M44" s="9">
        <v>19863.46</v>
      </c>
      <c r="N44" s="9">
        <v>18500</v>
      </c>
      <c r="O44" s="9">
        <v>24594.28</v>
      </c>
      <c r="P44" s="9" cm="1">
        <f t="array" ref="P44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308.98289600408339</v>
      </c>
      <c r="Q44" s="9" cm="1">
        <f t="array" ref="Q44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0</v>
      </c>
      <c r="R44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54.207525614751475</v>
      </c>
      <c r="S44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363.19042161883488</v>
      </c>
    </row>
    <row r="45" spans="1:19" x14ac:dyDescent="0.25">
      <c r="A45">
        <v>2015</v>
      </c>
      <c r="B45">
        <v>10</v>
      </c>
      <c r="C45" s="38" t="s">
        <v>68</v>
      </c>
      <c r="D45" s="38">
        <f>DATE(План_Факт_Дебіторка[[#This Row],[Рік]],План_Факт_Дебіторка[[#This Row],[МісяцьНом]],1)</f>
        <v>42278</v>
      </c>
      <c r="E45" s="6" t="s">
        <v>11</v>
      </c>
      <c r="F45" s="6" t="s">
        <v>28</v>
      </c>
      <c r="G45" s="6" t="s">
        <v>55</v>
      </c>
      <c r="H45" s="6" t="s">
        <v>56</v>
      </c>
      <c r="I45" s="6" t="s">
        <v>57</v>
      </c>
      <c r="J45" s="6" t="s">
        <v>26</v>
      </c>
      <c r="K45" s="9">
        <v>4687</v>
      </c>
      <c r="L45" s="9">
        <v>49618.77</v>
      </c>
      <c r="M45" s="9">
        <v>75828.007609999913</v>
      </c>
      <c r="N45" s="9">
        <v>80100</v>
      </c>
      <c r="O45" s="9">
        <v>46972.58</v>
      </c>
      <c r="P45" s="9" cm="1">
        <f t="array" ref="P45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321.27969422337827</v>
      </c>
      <c r="Q45" s="9" cm="1">
        <f t="array" ref="Q45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96.383908267013467</v>
      </c>
      <c r="R45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87.621734788194061</v>
      </c>
      <c r="S45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505.28533727858576</v>
      </c>
    </row>
    <row r="46" spans="1:19" x14ac:dyDescent="0.25">
      <c r="A46">
        <v>2014</v>
      </c>
      <c r="B46">
        <v>1</v>
      </c>
      <c r="C46" s="38" t="s">
        <v>77</v>
      </c>
      <c r="D46" s="38">
        <f>DATE(План_Факт_Дебіторка[[#This Row],[Рік]],План_Факт_Дебіторка[[#This Row],[МісяцьНом]],1)</f>
        <v>41640</v>
      </c>
      <c r="E46" s="6" t="s">
        <v>2</v>
      </c>
      <c r="F46" s="6" t="s">
        <v>22</v>
      </c>
      <c r="G46" s="6" t="s">
        <v>39</v>
      </c>
      <c r="H46" s="6" t="s">
        <v>40</v>
      </c>
      <c r="I46" s="6" t="s">
        <v>41</v>
      </c>
      <c r="J46" s="6" t="s">
        <v>26</v>
      </c>
      <c r="K46" s="9">
        <v>176</v>
      </c>
      <c r="L46" s="9">
        <v>1677.6100000000001</v>
      </c>
      <c r="M46" s="9">
        <v>2700.94992</v>
      </c>
      <c r="N46" s="9">
        <v>2700</v>
      </c>
      <c r="O46" s="9">
        <v>1975.09</v>
      </c>
      <c r="P46" s="9" cm="1">
        <f t="array" ref="P46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20.191488349813792</v>
      </c>
      <c r="Q46" s="9" cm="1">
        <f t="array" ref="Q46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0</v>
      </c>
      <c r="R46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13.460992233209195</v>
      </c>
      <c r="S46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33.652480583022985</v>
      </c>
    </row>
    <row r="47" spans="1:19" x14ac:dyDescent="0.25">
      <c r="A47">
        <v>2015</v>
      </c>
      <c r="B47">
        <v>11</v>
      </c>
      <c r="C47" s="38" t="s">
        <v>69</v>
      </c>
      <c r="D47" s="38">
        <f>DATE(План_Факт_Дебіторка[[#This Row],[Рік]],План_Факт_Дебіторка[[#This Row],[МісяцьНом]],1)</f>
        <v>42309</v>
      </c>
      <c r="E47" s="6" t="s">
        <v>12</v>
      </c>
      <c r="F47" s="6" t="s">
        <v>28</v>
      </c>
      <c r="G47" s="6" t="s">
        <v>55</v>
      </c>
      <c r="H47" s="6" t="s">
        <v>56</v>
      </c>
      <c r="I47" s="6" t="s">
        <v>57</v>
      </c>
      <c r="J47" s="6" t="s">
        <v>26</v>
      </c>
      <c r="K47" s="9">
        <v>-477</v>
      </c>
      <c r="L47" s="9">
        <v>-5763.77</v>
      </c>
      <c r="M47" s="9">
        <v>-9406.9837499999994</v>
      </c>
      <c r="N47" s="9">
        <v>0</v>
      </c>
      <c r="O47" s="9">
        <v>0</v>
      </c>
      <c r="P47" s="9" cm="1">
        <f t="array" ref="P47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-65.448479018774606</v>
      </c>
      <c r="Q47" s="9" cm="1">
        <f t="array" ref="Q47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-32.724239509387303</v>
      </c>
      <c r="R47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-17.84958518693853</v>
      </c>
      <c r="S47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-116.02230371510043</v>
      </c>
    </row>
    <row r="48" spans="1:19" x14ac:dyDescent="0.25">
      <c r="A48">
        <v>2014</v>
      </c>
      <c r="B48">
        <v>1</v>
      </c>
      <c r="C48" s="38" t="s">
        <v>77</v>
      </c>
      <c r="D48" s="38">
        <f>DATE(План_Факт_Дебіторка[[#This Row],[Рік]],План_Факт_Дебіторка[[#This Row],[МісяцьНом]],1)</f>
        <v>41640</v>
      </c>
      <c r="E48" s="6" t="s">
        <v>2</v>
      </c>
      <c r="F48" s="6" t="s">
        <v>22</v>
      </c>
      <c r="G48" s="6" t="s">
        <v>39</v>
      </c>
      <c r="H48" s="6" t="s">
        <v>40</v>
      </c>
      <c r="I48" s="6" t="s">
        <v>41</v>
      </c>
      <c r="J48" s="6" t="s">
        <v>27</v>
      </c>
      <c r="K48" s="9">
        <v>14736</v>
      </c>
      <c r="L48" s="9">
        <v>157173.05000000008</v>
      </c>
      <c r="M48" s="9">
        <v>247489.56455999994</v>
      </c>
      <c r="N48" s="9">
        <v>252000</v>
      </c>
      <c r="O48" s="9">
        <v>156393.06</v>
      </c>
      <c r="P48" s="9" cm="1">
        <f t="array" ref="P48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1850.1574659013772</v>
      </c>
      <c r="Q48" s="9" cm="1">
        <f t="array" ref="Q48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0</v>
      </c>
      <c r="R48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1233.4383106009182</v>
      </c>
      <c r="S48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3083.5957765022954</v>
      </c>
    </row>
    <row r="49" spans="1:19" x14ac:dyDescent="0.25">
      <c r="A49">
        <v>2015</v>
      </c>
      <c r="B49">
        <v>12</v>
      </c>
      <c r="C49" s="38" t="s">
        <v>70</v>
      </c>
      <c r="D49" s="38">
        <f>DATE(План_Факт_Дебіторка[[#This Row],[Рік]],План_Факт_Дебіторка[[#This Row],[МісяцьНом]],1)</f>
        <v>42339</v>
      </c>
      <c r="E49" s="6" t="s">
        <v>13</v>
      </c>
      <c r="F49" s="6" t="s">
        <v>28</v>
      </c>
      <c r="G49" s="6" t="s">
        <v>55</v>
      </c>
      <c r="H49" s="6" t="s">
        <v>56</v>
      </c>
      <c r="I49" s="6" t="s">
        <v>57</v>
      </c>
      <c r="J49" s="6" t="s">
        <v>26</v>
      </c>
      <c r="K49" s="9">
        <v>13304</v>
      </c>
      <c r="L49" s="9">
        <v>137728.56000000003</v>
      </c>
      <c r="M49" s="9">
        <v>210047.31618999998</v>
      </c>
      <c r="N49" s="9">
        <v>224500</v>
      </c>
      <c r="O49" s="9">
        <v>148294.78</v>
      </c>
      <c r="P49" s="9" cm="1">
        <f t="array" ref="P49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929.82469763743211</v>
      </c>
      <c r="Q49" s="9" cm="1">
        <f t="array" ref="Q49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464.91234881871605</v>
      </c>
      <c r="R49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253.58855390111788</v>
      </c>
      <c r="S49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1648.325600357266</v>
      </c>
    </row>
    <row r="50" spans="1:19" x14ac:dyDescent="0.25">
      <c r="A50">
        <v>2014</v>
      </c>
      <c r="B50">
        <v>3</v>
      </c>
      <c r="C50" s="38" t="s">
        <v>79</v>
      </c>
      <c r="D50" s="38">
        <f>DATE(План_Факт_Дебіторка[[#This Row],[Рік]],План_Факт_Дебіторка[[#This Row],[МісяцьНом]],1)</f>
        <v>41699</v>
      </c>
      <c r="E50" s="6" t="s">
        <v>4</v>
      </c>
      <c r="F50" s="6" t="s">
        <v>28</v>
      </c>
      <c r="G50" s="6" t="s">
        <v>29</v>
      </c>
      <c r="H50" s="6" t="s">
        <v>30</v>
      </c>
      <c r="I50" s="6" t="s">
        <v>31</v>
      </c>
      <c r="J50" s="6" t="s">
        <v>32</v>
      </c>
      <c r="K50" s="9">
        <v>2495</v>
      </c>
      <c r="L50" s="9">
        <v>25421.759999999995</v>
      </c>
      <c r="M50" s="9">
        <v>35881.232959999994</v>
      </c>
      <c r="N50" s="9">
        <v>38700</v>
      </c>
      <c r="O50" s="9">
        <v>14047.5</v>
      </c>
      <c r="P50" s="9" cm="1">
        <f t="array" ref="P50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209.09296467392267</v>
      </c>
      <c r="Q50" s="9" cm="1">
        <f t="array" ref="Q50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104.54648233696133</v>
      </c>
      <c r="R50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0</v>
      </c>
      <c r="S50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313.639447010884</v>
      </c>
    </row>
    <row r="51" spans="1:19" x14ac:dyDescent="0.25">
      <c r="A51">
        <v>2016</v>
      </c>
      <c r="B51">
        <v>1</v>
      </c>
      <c r="C51" s="38" t="s">
        <v>95</v>
      </c>
      <c r="D51" s="38">
        <f>DATE(План_Факт_Дебіторка[[#This Row],[Рік]],План_Факт_Дебіторка[[#This Row],[МісяцьНом]],1)</f>
        <v>42370</v>
      </c>
      <c r="E51" s="6" t="s">
        <v>2</v>
      </c>
      <c r="F51" s="6" t="s">
        <v>28</v>
      </c>
      <c r="G51" s="6" t="s">
        <v>55</v>
      </c>
      <c r="H51" s="6" t="s">
        <v>56</v>
      </c>
      <c r="I51" s="6" t="s">
        <v>57</v>
      </c>
      <c r="J51" s="6" t="s">
        <v>26</v>
      </c>
      <c r="K51" s="9">
        <v>1881</v>
      </c>
      <c r="L51" s="9">
        <v>14055.149999999996</v>
      </c>
      <c r="M51" s="9">
        <v>20730.616619999997</v>
      </c>
      <c r="N51" s="9">
        <v>21900</v>
      </c>
      <c r="O51" s="9">
        <v>8043.69</v>
      </c>
      <c r="P51" s="9" cm="1">
        <f t="array" ref="P51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225.93908684700725</v>
      </c>
      <c r="Q51" s="9" cm="1">
        <f t="array" ref="Q51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0</v>
      </c>
      <c r="R51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75.313028949002415</v>
      </c>
      <c r="S51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301.25211579600966</v>
      </c>
    </row>
    <row r="52" spans="1:19" x14ac:dyDescent="0.25">
      <c r="A52">
        <v>2014</v>
      </c>
      <c r="B52">
        <v>1</v>
      </c>
      <c r="C52" s="38" t="s">
        <v>77</v>
      </c>
      <c r="D52" s="38">
        <f>DATE(План_Факт_Дебіторка[[#This Row],[Рік]],План_Факт_Дебіторка[[#This Row],[МісяцьНом]],1)</f>
        <v>41640</v>
      </c>
      <c r="E52" s="6" t="s">
        <v>2</v>
      </c>
      <c r="F52" s="6" t="s">
        <v>22</v>
      </c>
      <c r="G52" s="6" t="s">
        <v>39</v>
      </c>
      <c r="H52" s="6" t="s">
        <v>40</v>
      </c>
      <c r="I52" s="6" t="s">
        <v>41</v>
      </c>
      <c r="J52" s="6" t="s">
        <v>32</v>
      </c>
      <c r="K52" s="9">
        <v>3228</v>
      </c>
      <c r="L52" s="9">
        <v>33442.660000000003</v>
      </c>
      <c r="M52" s="9">
        <v>49027.15148</v>
      </c>
      <c r="N52" s="9">
        <v>50300</v>
      </c>
      <c r="O52" s="9">
        <v>11332.6</v>
      </c>
      <c r="P52" s="9" cm="1">
        <f t="array" ref="P52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366.51222246022837</v>
      </c>
      <c r="Q52" s="9" cm="1">
        <f t="array" ref="Q52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0</v>
      </c>
      <c r="R52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244.3414816401523</v>
      </c>
      <c r="S52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610.8537041003807</v>
      </c>
    </row>
    <row r="53" spans="1:19" x14ac:dyDescent="0.25">
      <c r="A53">
        <v>2016</v>
      </c>
      <c r="B53">
        <v>2</v>
      </c>
      <c r="C53" s="38" t="s">
        <v>96</v>
      </c>
      <c r="D53" s="38">
        <f>DATE(План_Факт_Дебіторка[[#This Row],[Рік]],План_Факт_Дебіторка[[#This Row],[МісяцьНом]],1)</f>
        <v>42401</v>
      </c>
      <c r="E53" s="6" t="s">
        <v>3</v>
      </c>
      <c r="F53" s="6" t="s">
        <v>28</v>
      </c>
      <c r="G53" s="6" t="s">
        <v>55</v>
      </c>
      <c r="H53" s="6" t="s">
        <v>56</v>
      </c>
      <c r="I53" s="6" t="s">
        <v>57</v>
      </c>
      <c r="J53" s="6" t="s">
        <v>26</v>
      </c>
      <c r="K53" s="9">
        <v>267</v>
      </c>
      <c r="L53" s="9">
        <v>1143.2800000000002</v>
      </c>
      <c r="M53" s="9">
        <v>1082.5748800000013</v>
      </c>
      <c r="N53" s="9">
        <v>1700</v>
      </c>
      <c r="O53" s="9">
        <v>848.75</v>
      </c>
      <c r="P53" s="9" cm="1">
        <f t="array" ref="P53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9.741165881520244</v>
      </c>
      <c r="Q53" s="9" cm="1">
        <f t="array" ref="Q53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8.7670492933682187</v>
      </c>
      <c r="R53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0</v>
      </c>
      <c r="S53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18.508215174888463</v>
      </c>
    </row>
    <row r="54" spans="1:19" x14ac:dyDescent="0.25">
      <c r="A54">
        <v>2014</v>
      </c>
      <c r="B54">
        <v>3</v>
      </c>
      <c r="C54" s="38" t="s">
        <v>79</v>
      </c>
      <c r="D54" s="38">
        <f>DATE(План_Факт_Дебіторка[[#This Row],[Рік]],План_Факт_Дебіторка[[#This Row],[МісяцьНом]],1)</f>
        <v>41699</v>
      </c>
      <c r="E54" s="6" t="s">
        <v>4</v>
      </c>
      <c r="F54" s="6" t="s">
        <v>28</v>
      </c>
      <c r="G54" s="6" t="s">
        <v>29</v>
      </c>
      <c r="H54" s="6" t="s">
        <v>30</v>
      </c>
      <c r="I54" s="6" t="s">
        <v>31</v>
      </c>
      <c r="J54" s="6" t="s">
        <v>33</v>
      </c>
      <c r="K54" s="9">
        <v>43356</v>
      </c>
      <c r="L54" s="9">
        <v>559850.44000000006</v>
      </c>
      <c r="M54" s="9">
        <v>810182.91301000013</v>
      </c>
      <c r="N54" s="9">
        <v>759000</v>
      </c>
      <c r="O54" s="9">
        <v>880530.2</v>
      </c>
      <c r="P54" s="9" cm="1">
        <f t="array" ref="P54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4721.2298250248232</v>
      </c>
      <c r="Q54" s="9" cm="1">
        <f t="array" ref="Q54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2360.6149125124116</v>
      </c>
      <c r="R54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0</v>
      </c>
      <c r="S54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7081.8447375372343</v>
      </c>
    </row>
    <row r="55" spans="1:19" x14ac:dyDescent="0.25">
      <c r="A55">
        <v>2016</v>
      </c>
      <c r="B55">
        <v>3</v>
      </c>
      <c r="C55" s="38" t="s">
        <v>97</v>
      </c>
      <c r="D55" s="38">
        <f>DATE(План_Факт_Дебіторка[[#This Row],[Рік]],План_Факт_Дебіторка[[#This Row],[МісяцьНом]],1)</f>
        <v>42430</v>
      </c>
      <c r="E55" s="6" t="s">
        <v>4</v>
      </c>
      <c r="F55" s="6" t="s">
        <v>28</v>
      </c>
      <c r="G55" s="6" t="s">
        <v>55</v>
      </c>
      <c r="H55" s="6" t="s">
        <v>56</v>
      </c>
      <c r="I55" s="6" t="s">
        <v>57</v>
      </c>
      <c r="J55" s="6" t="s">
        <v>26</v>
      </c>
      <c r="K55" s="9">
        <v>4123</v>
      </c>
      <c r="L55" s="9">
        <v>42369.840000000011</v>
      </c>
      <c r="M55" s="9">
        <v>64725.758360000007</v>
      </c>
      <c r="N55" s="9">
        <v>67000</v>
      </c>
      <c r="O55" s="9">
        <v>29793.58</v>
      </c>
      <c r="P55" s="9" cm="1">
        <f t="array" ref="P55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271.06610178295563</v>
      </c>
      <c r="Q55" s="9" cm="1">
        <f t="array" ref="Q55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0</v>
      </c>
      <c r="R55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0</v>
      </c>
      <c r="S55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271.06610178295563</v>
      </c>
    </row>
    <row r="56" spans="1:19" x14ac:dyDescent="0.25">
      <c r="A56">
        <v>2014</v>
      </c>
      <c r="B56">
        <v>1</v>
      </c>
      <c r="C56" s="38" t="s">
        <v>77</v>
      </c>
      <c r="D56" s="38">
        <f>DATE(План_Факт_Дебіторка[[#This Row],[Рік]],План_Факт_Дебіторка[[#This Row],[МісяцьНом]],1)</f>
        <v>41640</v>
      </c>
      <c r="E56" s="6" t="s">
        <v>2</v>
      </c>
      <c r="F56" s="6" t="s">
        <v>22</v>
      </c>
      <c r="G56" s="6" t="s">
        <v>39</v>
      </c>
      <c r="H56" s="6" t="s">
        <v>40</v>
      </c>
      <c r="I56" s="6" t="s">
        <v>41</v>
      </c>
      <c r="J56" s="6" t="s">
        <v>33</v>
      </c>
      <c r="K56" s="9">
        <v>393</v>
      </c>
      <c r="L56" s="9">
        <v>4137.04</v>
      </c>
      <c r="M56" s="9">
        <v>6553.7265499999994</v>
      </c>
      <c r="N56" s="9">
        <v>6200</v>
      </c>
      <c r="O56" s="9">
        <v>5011.5</v>
      </c>
      <c r="P56" s="9" cm="1">
        <f t="array" ref="P56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48.993686370234641</v>
      </c>
      <c r="Q56" s="9" cm="1">
        <f t="array" ref="Q56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0</v>
      </c>
      <c r="R56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32.662457580156428</v>
      </c>
      <c r="S56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81.656143950391069</v>
      </c>
    </row>
    <row r="57" spans="1:19" x14ac:dyDescent="0.25">
      <c r="A57">
        <v>2016</v>
      </c>
      <c r="B57">
        <v>4</v>
      </c>
      <c r="C57" s="38" t="s">
        <v>98</v>
      </c>
      <c r="D57" s="38">
        <f>DATE(План_Факт_Дебіторка[[#This Row],[Рік]],План_Факт_Дебіторка[[#This Row],[МісяцьНом]],1)</f>
        <v>42461</v>
      </c>
      <c r="E57" s="6" t="s">
        <v>5</v>
      </c>
      <c r="F57" s="6" t="s">
        <v>28</v>
      </c>
      <c r="G57" s="6" t="s">
        <v>55</v>
      </c>
      <c r="H57" s="6" t="s">
        <v>56</v>
      </c>
      <c r="I57" s="6" t="s">
        <v>57</v>
      </c>
      <c r="J57" s="6" t="s">
        <v>26</v>
      </c>
      <c r="K57" s="9">
        <v>2377</v>
      </c>
      <c r="L57" s="9">
        <v>27274.67</v>
      </c>
      <c r="M57" s="9">
        <v>40598.108310000003</v>
      </c>
      <c r="N57" s="9">
        <v>40300</v>
      </c>
      <c r="O57" s="9">
        <v>13118.22</v>
      </c>
      <c r="P57" s="9" cm="1">
        <f t="array" ref="P57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251.20870864202575</v>
      </c>
      <c r="Q57" s="9" cm="1">
        <f t="array" ref="Q57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0</v>
      </c>
      <c r="R57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83.736236214008585</v>
      </c>
      <c r="S57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334.94494485603434</v>
      </c>
    </row>
    <row r="58" spans="1:19" x14ac:dyDescent="0.25">
      <c r="A58">
        <v>2014</v>
      </c>
      <c r="B58">
        <v>3</v>
      </c>
      <c r="C58" s="38" t="s">
        <v>79</v>
      </c>
      <c r="D58" s="38">
        <f>DATE(План_Факт_Дебіторка[[#This Row],[Рік]],План_Факт_Дебіторка[[#This Row],[МісяцьНом]],1)</f>
        <v>41699</v>
      </c>
      <c r="E58" s="6" t="s">
        <v>4</v>
      </c>
      <c r="F58" s="6" t="s">
        <v>28</v>
      </c>
      <c r="G58" s="6" t="s">
        <v>29</v>
      </c>
      <c r="H58" s="6" t="s">
        <v>30</v>
      </c>
      <c r="I58" s="6" t="s">
        <v>31</v>
      </c>
      <c r="J58" s="6" t="s">
        <v>34</v>
      </c>
      <c r="K58" s="9">
        <v>4189</v>
      </c>
      <c r="L58" s="9">
        <v>45120.089999999989</v>
      </c>
      <c r="M58" s="9">
        <v>67379.018730000185</v>
      </c>
      <c r="N58" s="9">
        <v>68100</v>
      </c>
      <c r="O58" s="9">
        <v>35085.86</v>
      </c>
      <c r="P58" s="9" cm="1">
        <f t="array" ref="P58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392.64199195108995</v>
      </c>
      <c r="Q58" s="9" cm="1">
        <f t="array" ref="Q58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196.32099597554497</v>
      </c>
      <c r="R58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0</v>
      </c>
      <c r="S58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588.96298792663492</v>
      </c>
    </row>
    <row r="59" spans="1:19" x14ac:dyDescent="0.25">
      <c r="A59">
        <v>2016</v>
      </c>
      <c r="B59">
        <v>5</v>
      </c>
      <c r="C59" s="38" t="s">
        <v>99</v>
      </c>
      <c r="D59" s="38">
        <f>DATE(План_Факт_Дебіторка[[#This Row],[Рік]],План_Факт_Дебіторка[[#This Row],[МісяцьНом]],1)</f>
        <v>42491</v>
      </c>
      <c r="E59" s="6" t="s">
        <v>6</v>
      </c>
      <c r="F59" s="6" t="s">
        <v>28</v>
      </c>
      <c r="G59" s="6" t="s">
        <v>55</v>
      </c>
      <c r="H59" s="6" t="s">
        <v>56</v>
      </c>
      <c r="I59" s="6" t="s">
        <v>57</v>
      </c>
      <c r="J59" s="6" t="s">
        <v>26</v>
      </c>
      <c r="K59" s="9">
        <v>483</v>
      </c>
      <c r="L59" s="9">
        <v>4781.2100000000009</v>
      </c>
      <c r="M59" s="9">
        <v>7252.9167800000005</v>
      </c>
      <c r="N59" s="9">
        <v>6700</v>
      </c>
      <c r="O59" s="9">
        <v>2878.47</v>
      </c>
      <c r="P59" s="9" cm="1">
        <f t="array" ref="P59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45.594093059470318</v>
      </c>
      <c r="Q59" s="9" cm="1">
        <f t="array" ref="Q59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22.797046529735159</v>
      </c>
      <c r="R59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15.198031019823439</v>
      </c>
      <c r="S59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83.589170609028912</v>
      </c>
    </row>
    <row r="60" spans="1:19" x14ac:dyDescent="0.25">
      <c r="A60">
        <v>2014</v>
      </c>
      <c r="B60">
        <v>1</v>
      </c>
      <c r="C60" s="38" t="s">
        <v>77</v>
      </c>
      <c r="D60" s="38">
        <f>DATE(План_Факт_Дебіторка[[#This Row],[Рік]],План_Факт_Дебіторка[[#This Row],[МісяцьНом]],1)</f>
        <v>41640</v>
      </c>
      <c r="E60" s="6" t="s">
        <v>2</v>
      </c>
      <c r="F60" s="6" t="s">
        <v>22</v>
      </c>
      <c r="G60" s="6" t="s">
        <v>39</v>
      </c>
      <c r="H60" s="6" t="s">
        <v>40</v>
      </c>
      <c r="I60" s="6" t="s">
        <v>41</v>
      </c>
      <c r="J60" s="6" t="s">
        <v>34</v>
      </c>
      <c r="K60" s="9">
        <v>2307</v>
      </c>
      <c r="L60" s="9">
        <v>26780.77</v>
      </c>
      <c r="M60" s="9">
        <v>41595.056250000009</v>
      </c>
      <c r="N60" s="9">
        <v>42800</v>
      </c>
      <c r="O60" s="9">
        <v>14221.2</v>
      </c>
      <c r="P60" s="9" cm="1">
        <f t="array" ref="P60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310.9521163138503</v>
      </c>
      <c r="Q60" s="9" cm="1">
        <f t="array" ref="Q60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0</v>
      </c>
      <c r="R60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207.30141087590019</v>
      </c>
      <c r="S60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518.25352718975046</v>
      </c>
    </row>
    <row r="61" spans="1:19" x14ac:dyDescent="0.25">
      <c r="A61">
        <v>2016</v>
      </c>
      <c r="B61">
        <v>6</v>
      </c>
      <c r="C61" s="38" t="s">
        <v>100</v>
      </c>
      <c r="D61" s="38">
        <f>DATE(План_Факт_Дебіторка[[#This Row],[Рік]],План_Факт_Дебіторка[[#This Row],[МісяцьНом]],1)</f>
        <v>42522</v>
      </c>
      <c r="E61" s="6" t="s">
        <v>7</v>
      </c>
      <c r="F61" s="6" t="s">
        <v>28</v>
      </c>
      <c r="G61" s="6" t="s">
        <v>55</v>
      </c>
      <c r="H61" s="6" t="s">
        <v>56</v>
      </c>
      <c r="I61" s="6" t="s">
        <v>57</v>
      </c>
      <c r="J61" s="6" t="s">
        <v>26</v>
      </c>
      <c r="K61" s="9">
        <v>3683</v>
      </c>
      <c r="L61" s="9">
        <v>43642.57</v>
      </c>
      <c r="M61" s="9">
        <v>64676.608109999994</v>
      </c>
      <c r="N61" s="9">
        <v>66400</v>
      </c>
      <c r="O61" s="9">
        <v>20889.82</v>
      </c>
      <c r="P61" s="9" cm="1">
        <f t="array" ref="P61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332.31467742722521</v>
      </c>
      <c r="Q61" s="9" cm="1">
        <f t="array" ref="Q61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166.1573387136126</v>
      </c>
      <c r="R61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221.54311828481681</v>
      </c>
      <c r="S61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720.01513442565465</v>
      </c>
    </row>
    <row r="62" spans="1:19" x14ac:dyDescent="0.25">
      <c r="A62">
        <v>2014</v>
      </c>
      <c r="B62">
        <v>3</v>
      </c>
      <c r="C62" s="38" t="s">
        <v>79</v>
      </c>
      <c r="D62" s="38">
        <f>DATE(План_Факт_Дебіторка[[#This Row],[Рік]],План_Факт_Дебіторка[[#This Row],[МісяцьНом]],1)</f>
        <v>41699</v>
      </c>
      <c r="E62" s="6" t="s">
        <v>4</v>
      </c>
      <c r="F62" s="6" t="s">
        <v>28</v>
      </c>
      <c r="G62" s="6" t="s">
        <v>29</v>
      </c>
      <c r="H62" s="6" t="s">
        <v>30</v>
      </c>
      <c r="I62" s="6" t="s">
        <v>31</v>
      </c>
      <c r="J62" s="6" t="s">
        <v>27</v>
      </c>
      <c r="K62" s="9">
        <v>2094</v>
      </c>
      <c r="L62" s="9">
        <v>22467.53</v>
      </c>
      <c r="M62" s="9">
        <v>33268.560679999973</v>
      </c>
      <c r="N62" s="9">
        <v>33100</v>
      </c>
      <c r="O62" s="9">
        <v>0</v>
      </c>
      <c r="P62" s="9" cm="1">
        <f t="array" ref="P62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193.86797523848207</v>
      </c>
      <c r="Q62" s="9" cm="1">
        <f t="array" ref="Q62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96.933987619241037</v>
      </c>
      <c r="R62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0</v>
      </c>
      <c r="S62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290.80196285772308</v>
      </c>
    </row>
    <row r="63" spans="1:19" x14ac:dyDescent="0.25">
      <c r="A63">
        <v>2016</v>
      </c>
      <c r="B63">
        <v>7</v>
      </c>
      <c r="C63" s="38" t="s">
        <v>101</v>
      </c>
      <c r="D63" s="38">
        <f>DATE(План_Факт_Дебіторка[[#This Row],[Рік]],План_Факт_Дебіторка[[#This Row],[МісяцьНом]],1)</f>
        <v>42552</v>
      </c>
      <c r="E63" s="6" t="s">
        <v>8</v>
      </c>
      <c r="F63" s="6" t="s">
        <v>28</v>
      </c>
      <c r="G63" s="6" t="s">
        <v>55</v>
      </c>
      <c r="H63" s="6" t="s">
        <v>56</v>
      </c>
      <c r="I63" s="6" t="s">
        <v>57</v>
      </c>
      <c r="J63" s="6" t="s">
        <v>26</v>
      </c>
      <c r="K63" s="9">
        <v>3080</v>
      </c>
      <c r="L63" s="9">
        <v>34716.519999999997</v>
      </c>
      <c r="M63" s="9">
        <v>53311.08324</v>
      </c>
      <c r="N63" s="9">
        <v>52000</v>
      </c>
      <c r="O63" s="9">
        <v>13825.95</v>
      </c>
      <c r="P63" s="9" cm="1">
        <f t="array" ref="P63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345.07288961797843</v>
      </c>
      <c r="Q63" s="9" cm="1">
        <f t="array" ref="Q63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258.80466721348381</v>
      </c>
      <c r="R63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206.01366544356921</v>
      </c>
      <c r="S63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809.8912222750314</v>
      </c>
    </row>
    <row r="64" spans="1:19" x14ac:dyDescent="0.25">
      <c r="A64">
        <v>2014</v>
      </c>
      <c r="B64">
        <v>1</v>
      </c>
      <c r="C64" s="38" t="s">
        <v>77</v>
      </c>
      <c r="D64" s="38">
        <f>DATE(План_Факт_Дебіторка[[#This Row],[Рік]],План_Факт_Дебіторка[[#This Row],[МісяцьНом]],1)</f>
        <v>41640</v>
      </c>
      <c r="E64" s="6" t="s">
        <v>2</v>
      </c>
      <c r="F64" s="6" t="s">
        <v>22</v>
      </c>
      <c r="G64" s="6" t="s">
        <v>39</v>
      </c>
      <c r="H64" s="6" t="s">
        <v>40</v>
      </c>
      <c r="I64" s="6" t="s">
        <v>41</v>
      </c>
      <c r="J64" s="6" t="s">
        <v>35</v>
      </c>
      <c r="K64" s="9">
        <v>3448</v>
      </c>
      <c r="L64" s="9">
        <v>34999.230000000003</v>
      </c>
      <c r="M64" s="9">
        <v>53933.822899999999</v>
      </c>
      <c r="N64" s="9">
        <v>51300</v>
      </c>
      <c r="O64" s="9">
        <v>44998.26</v>
      </c>
      <c r="P64" s="9" cm="1">
        <f t="array" ref="P64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403.19302060449547</v>
      </c>
      <c r="Q64" s="9" cm="1">
        <f t="array" ref="Q64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0</v>
      </c>
      <c r="R64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268.79534706966365</v>
      </c>
      <c r="S64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671.98836767415912</v>
      </c>
    </row>
    <row r="65" spans="1:19" x14ac:dyDescent="0.25">
      <c r="A65">
        <v>2016</v>
      </c>
      <c r="B65">
        <v>8</v>
      </c>
      <c r="C65" s="38" t="s">
        <v>102</v>
      </c>
      <c r="D65" s="38">
        <f>DATE(План_Факт_Дебіторка[[#This Row],[Рік]],План_Факт_Дебіторка[[#This Row],[МісяцьНом]],1)</f>
        <v>42583</v>
      </c>
      <c r="E65" s="6" t="s">
        <v>9</v>
      </c>
      <c r="F65" s="6" t="s">
        <v>28</v>
      </c>
      <c r="G65" s="6" t="s">
        <v>55</v>
      </c>
      <c r="H65" s="6" t="s">
        <v>56</v>
      </c>
      <c r="I65" s="6" t="s">
        <v>57</v>
      </c>
      <c r="J65" s="6" t="s">
        <v>26</v>
      </c>
      <c r="K65" s="9">
        <v>2278</v>
      </c>
      <c r="L65" s="9">
        <v>25809.66</v>
      </c>
      <c r="M65" s="9">
        <v>39445.274870000001</v>
      </c>
      <c r="N65" s="9">
        <v>40200</v>
      </c>
      <c r="O65" s="9">
        <v>6349.6</v>
      </c>
      <c r="P65" s="9" cm="1">
        <f t="array" ref="P65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194.08944606907144</v>
      </c>
      <c r="Q65" s="9" cm="1">
        <f t="array" ref="Q65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58.226833820721431</v>
      </c>
      <c r="R65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115.87429616063967</v>
      </c>
      <c r="S65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368.19057605043253</v>
      </c>
    </row>
    <row r="66" spans="1:19" x14ac:dyDescent="0.25">
      <c r="A66">
        <v>2014</v>
      </c>
      <c r="B66">
        <v>3</v>
      </c>
      <c r="C66" s="38" t="s">
        <v>79</v>
      </c>
      <c r="D66" s="38">
        <f>DATE(План_Факт_Дебіторка[[#This Row],[Рік]],План_Факт_Дебіторка[[#This Row],[МісяцьНом]],1)</f>
        <v>41699</v>
      </c>
      <c r="E66" s="6" t="s">
        <v>4</v>
      </c>
      <c r="F66" s="6" t="s">
        <v>28</v>
      </c>
      <c r="G66" s="6" t="s">
        <v>29</v>
      </c>
      <c r="H66" s="6" t="s">
        <v>30</v>
      </c>
      <c r="I66" s="6" t="s">
        <v>31</v>
      </c>
      <c r="J66" s="6" t="s">
        <v>35</v>
      </c>
      <c r="K66" s="9">
        <v>1711</v>
      </c>
      <c r="L66" s="9">
        <v>20898.21</v>
      </c>
      <c r="M66" s="9">
        <v>31432.270000000008</v>
      </c>
      <c r="N66" s="9">
        <v>34300</v>
      </c>
      <c r="O66" s="9">
        <v>38883.629999999997</v>
      </c>
      <c r="P66" s="9" cm="1">
        <f t="array" ref="P66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183.16724311168156</v>
      </c>
      <c r="Q66" s="9" cm="1">
        <f t="array" ref="Q66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91.583621555840779</v>
      </c>
      <c r="R66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0</v>
      </c>
      <c r="S66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274.75086466752236</v>
      </c>
    </row>
    <row r="67" spans="1:19" x14ac:dyDescent="0.25">
      <c r="A67">
        <v>2016</v>
      </c>
      <c r="B67">
        <v>9</v>
      </c>
      <c r="C67" s="38" t="s">
        <v>103</v>
      </c>
      <c r="D67" s="38">
        <f>DATE(План_Факт_Дебіторка[[#This Row],[Рік]],План_Факт_Дебіторка[[#This Row],[МісяцьНом]],1)</f>
        <v>42614</v>
      </c>
      <c r="E67" s="6" t="s">
        <v>10</v>
      </c>
      <c r="F67" s="6" t="s">
        <v>28</v>
      </c>
      <c r="G67" s="6" t="s">
        <v>55</v>
      </c>
      <c r="H67" s="6" t="s">
        <v>56</v>
      </c>
      <c r="I67" s="6" t="s">
        <v>57</v>
      </c>
      <c r="J67" s="6" t="s">
        <v>26</v>
      </c>
      <c r="K67" s="9">
        <v>2348</v>
      </c>
      <c r="L67" s="9">
        <v>28094.67</v>
      </c>
      <c r="M67" s="9">
        <v>42986.450040000003</v>
      </c>
      <c r="N67" s="9">
        <v>46900</v>
      </c>
      <c r="O67" s="9">
        <v>7486.92</v>
      </c>
      <c r="P67" s="9" cm="1">
        <f t="array" ref="P67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271.79047031198093</v>
      </c>
      <c r="Q67" s="9" cm="1">
        <f t="array" ref="Q67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0</v>
      </c>
      <c r="R67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162.26296735043638</v>
      </c>
      <c r="S67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434.05343766241731</v>
      </c>
    </row>
    <row r="68" spans="1:19" x14ac:dyDescent="0.25">
      <c r="A68">
        <v>2014</v>
      </c>
      <c r="B68">
        <v>4</v>
      </c>
      <c r="C68" s="38" t="s">
        <v>80</v>
      </c>
      <c r="D68" s="38">
        <f>DATE(План_Факт_Дебіторка[[#This Row],[Рік]],План_Факт_Дебіторка[[#This Row],[МісяцьНом]],1)</f>
        <v>41730</v>
      </c>
      <c r="E68" s="6" t="s">
        <v>5</v>
      </c>
      <c r="F68" s="6" t="s">
        <v>28</v>
      </c>
      <c r="G68" s="6" t="s">
        <v>29</v>
      </c>
      <c r="H68" s="6" t="s">
        <v>30</v>
      </c>
      <c r="I68" s="6" t="s">
        <v>31</v>
      </c>
      <c r="J68" s="6" t="s">
        <v>32</v>
      </c>
      <c r="K68" s="9">
        <v>4062</v>
      </c>
      <c r="L68" s="9">
        <v>44973.689999999995</v>
      </c>
      <c r="M68" s="9">
        <v>62546.801910000002</v>
      </c>
      <c r="N68" s="9">
        <v>58900</v>
      </c>
      <c r="O68" s="9">
        <v>23642.69</v>
      </c>
      <c r="P68" s="9" cm="1">
        <f t="array" ref="P68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479.33159655716213</v>
      </c>
      <c r="Q68" s="9" cm="1">
        <f t="array" ref="Q68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239.66579827858106</v>
      </c>
      <c r="R68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84.093262553888096</v>
      </c>
      <c r="S68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803.09065738963125</v>
      </c>
    </row>
    <row r="69" spans="1:19" x14ac:dyDescent="0.25">
      <c r="A69">
        <v>2016</v>
      </c>
      <c r="B69">
        <v>10</v>
      </c>
      <c r="C69" s="38" t="s">
        <v>71</v>
      </c>
      <c r="D69" s="38">
        <f>DATE(План_Факт_Дебіторка[[#This Row],[Рік]],План_Факт_Дебіторка[[#This Row],[МісяцьНом]],1)</f>
        <v>42644</v>
      </c>
      <c r="E69" s="6" t="s">
        <v>11</v>
      </c>
      <c r="F69" s="6" t="s">
        <v>28</v>
      </c>
      <c r="G69" s="6" t="s">
        <v>55</v>
      </c>
      <c r="H69" s="6" t="s">
        <v>56</v>
      </c>
      <c r="I69" s="6" t="s">
        <v>57</v>
      </c>
      <c r="J69" s="6" t="s">
        <v>26</v>
      </c>
      <c r="K69" s="9">
        <v>1851</v>
      </c>
      <c r="L69" s="9">
        <v>22267.72</v>
      </c>
      <c r="M69" s="9">
        <v>34171.09966</v>
      </c>
      <c r="N69" s="9">
        <v>35900</v>
      </c>
      <c r="O69" s="9">
        <v>7739.09</v>
      </c>
      <c r="P69" s="9" cm="1">
        <f t="array" ref="P69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158.84118399878295</v>
      </c>
      <c r="Q69" s="9" cm="1">
        <f t="array" ref="Q69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47.652355199634883</v>
      </c>
      <c r="R69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94.830557611213692</v>
      </c>
      <c r="S69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301.32409680963156</v>
      </c>
    </row>
    <row r="70" spans="1:19" x14ac:dyDescent="0.25">
      <c r="A70">
        <v>2014</v>
      </c>
      <c r="B70">
        <v>4</v>
      </c>
      <c r="C70" s="38" t="s">
        <v>80</v>
      </c>
      <c r="D70" s="38">
        <f>DATE(План_Факт_Дебіторка[[#This Row],[Рік]],План_Факт_Дебіторка[[#This Row],[МісяцьНом]],1)</f>
        <v>41730</v>
      </c>
      <c r="E70" s="6" t="s">
        <v>5</v>
      </c>
      <c r="F70" s="6" t="s">
        <v>28</v>
      </c>
      <c r="G70" s="6" t="s">
        <v>29</v>
      </c>
      <c r="H70" s="6" t="s">
        <v>30</v>
      </c>
      <c r="I70" s="6" t="s">
        <v>31</v>
      </c>
      <c r="J70" s="6" t="s">
        <v>33</v>
      </c>
      <c r="K70" s="9">
        <v>30559</v>
      </c>
      <c r="L70" s="9">
        <v>382813.44000000006</v>
      </c>
      <c r="M70" s="9">
        <v>565665.26131000044</v>
      </c>
      <c r="N70" s="9">
        <v>552100</v>
      </c>
      <c r="O70" s="9">
        <v>596014.07999999996</v>
      </c>
      <c r="P70" s="9" cm="1">
        <f t="array" ref="P70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4335.0135345176886</v>
      </c>
      <c r="Q70" s="9" cm="1">
        <f t="array" ref="Q70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2167.5067672588443</v>
      </c>
      <c r="R70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760.52869026626115</v>
      </c>
      <c r="S70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7263.0489920427935</v>
      </c>
    </row>
    <row r="71" spans="1:19" x14ac:dyDescent="0.25">
      <c r="A71">
        <v>2016</v>
      </c>
      <c r="B71">
        <v>11</v>
      </c>
      <c r="C71" s="38" t="s">
        <v>72</v>
      </c>
      <c r="D71" s="38">
        <f>DATE(План_Факт_Дебіторка[[#This Row],[Рік]],План_Факт_Дебіторка[[#This Row],[МісяцьНом]],1)</f>
        <v>42675</v>
      </c>
      <c r="E71" s="6" t="s">
        <v>12</v>
      </c>
      <c r="F71" s="6" t="s">
        <v>28</v>
      </c>
      <c r="G71" s="6" t="s">
        <v>55</v>
      </c>
      <c r="H71" s="6" t="s">
        <v>56</v>
      </c>
      <c r="I71" s="6" t="s">
        <v>57</v>
      </c>
      <c r="J71" s="6" t="s">
        <v>26</v>
      </c>
      <c r="K71" s="9">
        <v>2645</v>
      </c>
      <c r="L71" s="9">
        <v>32834.44</v>
      </c>
      <c r="M71" s="9">
        <v>47186.458250000003</v>
      </c>
      <c r="N71" s="9">
        <v>43400</v>
      </c>
      <c r="O71" s="9">
        <v>10647.23</v>
      </c>
      <c r="P71" s="9" cm="1">
        <f t="array" ref="P71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306.98879353056446</v>
      </c>
      <c r="Q71" s="9" cm="1">
        <f t="array" ref="Q71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0</v>
      </c>
      <c r="R71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183.27689166003847</v>
      </c>
      <c r="S71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490.26568519060294</v>
      </c>
    </row>
    <row r="72" spans="1:19" x14ac:dyDescent="0.25">
      <c r="A72">
        <v>2014</v>
      </c>
      <c r="B72">
        <v>4</v>
      </c>
      <c r="C72" s="38" t="s">
        <v>80</v>
      </c>
      <c r="D72" s="38">
        <f>DATE(План_Факт_Дебіторка[[#This Row],[Рік]],План_Факт_Дебіторка[[#This Row],[МісяцьНом]],1)</f>
        <v>41730</v>
      </c>
      <c r="E72" s="6" t="s">
        <v>5</v>
      </c>
      <c r="F72" s="6" t="s">
        <v>28</v>
      </c>
      <c r="G72" s="6" t="s">
        <v>29</v>
      </c>
      <c r="H72" s="6" t="s">
        <v>30</v>
      </c>
      <c r="I72" s="6" t="s">
        <v>31</v>
      </c>
      <c r="J72" s="6" t="s">
        <v>34</v>
      </c>
      <c r="K72" s="9">
        <v>4929</v>
      </c>
      <c r="L72" s="9">
        <v>51526.179999999993</v>
      </c>
      <c r="M72" s="9">
        <v>77087.712880000006</v>
      </c>
      <c r="N72" s="9">
        <v>73600</v>
      </c>
      <c r="O72" s="9">
        <v>34306.730000000003</v>
      </c>
      <c r="P72" s="9" cm="1">
        <f t="array" ref="P72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590.76683957206194</v>
      </c>
      <c r="Q72" s="9" cm="1">
        <f t="array" ref="Q72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295.38341978603097</v>
      </c>
      <c r="R72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103.64330518808106</v>
      </c>
      <c r="S72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989.79356454617391</v>
      </c>
    </row>
    <row r="73" spans="1:19" x14ac:dyDescent="0.25">
      <c r="A73">
        <v>2014</v>
      </c>
      <c r="B73">
        <v>4</v>
      </c>
      <c r="C73" s="38" t="s">
        <v>80</v>
      </c>
      <c r="D73" s="38">
        <f>DATE(План_Факт_Дебіторка[[#This Row],[Рік]],План_Факт_Дебіторка[[#This Row],[МісяцьНом]],1)</f>
        <v>41730</v>
      </c>
      <c r="E73" s="6" t="s">
        <v>5</v>
      </c>
      <c r="F73" s="6" t="s">
        <v>28</v>
      </c>
      <c r="G73" s="6" t="s">
        <v>29</v>
      </c>
      <c r="H73" s="6" t="s">
        <v>30</v>
      </c>
      <c r="I73" s="6" t="s">
        <v>31</v>
      </c>
      <c r="J73" s="6" t="s">
        <v>27</v>
      </c>
      <c r="K73" s="9">
        <v>1830</v>
      </c>
      <c r="L73" s="9">
        <v>19671.68</v>
      </c>
      <c r="M73" s="9">
        <v>28710.674159999999</v>
      </c>
      <c r="N73" s="9">
        <v>27400</v>
      </c>
      <c r="O73" s="9">
        <v>0</v>
      </c>
      <c r="P73" s="9" cm="1">
        <f t="array" ref="P73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220.02617021326867</v>
      </c>
      <c r="Q73" s="9" cm="1">
        <f t="array" ref="Q73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110.01308510663434</v>
      </c>
      <c r="R73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38.601082493555907</v>
      </c>
      <c r="S73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368.64033781345893</v>
      </c>
    </row>
    <row r="74" spans="1:19" x14ac:dyDescent="0.25">
      <c r="A74">
        <v>2014</v>
      </c>
      <c r="B74">
        <v>2</v>
      </c>
      <c r="C74" s="38" t="s">
        <v>78</v>
      </c>
      <c r="D74" s="38">
        <f>DATE(План_Факт_Дебіторка[[#This Row],[Рік]],План_Факт_Дебіторка[[#This Row],[МісяцьНом]],1)</f>
        <v>41671</v>
      </c>
      <c r="E74" s="6" t="s">
        <v>3</v>
      </c>
      <c r="F74" s="6" t="s">
        <v>28</v>
      </c>
      <c r="G74" s="6" t="s">
        <v>55</v>
      </c>
      <c r="H74" s="6" t="s">
        <v>56</v>
      </c>
      <c r="I74" s="6" t="s">
        <v>57</v>
      </c>
      <c r="J74" s="6" t="s">
        <v>32</v>
      </c>
      <c r="K74" s="9">
        <v>-31</v>
      </c>
      <c r="L74" s="9">
        <v>-945.88999999999987</v>
      </c>
      <c r="M74" s="9">
        <v>-1274.09166</v>
      </c>
      <c r="N74" s="9">
        <v>0</v>
      </c>
      <c r="O74" s="9">
        <v>0</v>
      </c>
      <c r="P74" s="9" cm="1">
        <f t="array" ref="P74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-8.2691277653978759</v>
      </c>
      <c r="Q74" s="9" cm="1">
        <f t="array" ref="Q74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0</v>
      </c>
      <c r="R74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-3.3076511061591507</v>
      </c>
      <c r="S74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-11.576778871557027</v>
      </c>
    </row>
    <row r="75" spans="1:19" x14ac:dyDescent="0.25">
      <c r="A75">
        <v>2014</v>
      </c>
      <c r="B75">
        <v>1</v>
      </c>
      <c r="C75" s="38" t="s">
        <v>77</v>
      </c>
      <c r="D75" s="38">
        <f>DATE(План_Факт_Дебіторка[[#This Row],[Рік]],План_Факт_Дебіторка[[#This Row],[МісяцьНом]],1)</f>
        <v>41640</v>
      </c>
      <c r="E75" s="6" t="s">
        <v>2</v>
      </c>
      <c r="F75" s="6" t="s">
        <v>42</v>
      </c>
      <c r="G75" s="6" t="s">
        <v>43</v>
      </c>
      <c r="H75" s="6" t="s">
        <v>44</v>
      </c>
      <c r="I75" s="6" t="s">
        <v>45</v>
      </c>
      <c r="J75" s="6" t="s">
        <v>26</v>
      </c>
      <c r="K75" s="9">
        <v>12</v>
      </c>
      <c r="L75" s="9">
        <v>121.56</v>
      </c>
      <c r="M75" s="9">
        <v>190.16664</v>
      </c>
      <c r="N75" s="9">
        <v>100</v>
      </c>
      <c r="O75" s="9">
        <v>128.36000000000001</v>
      </c>
      <c r="P75" s="9" cm="1">
        <f t="array" ref="P75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1.3115968826028606</v>
      </c>
      <c r="Q75" s="9" cm="1">
        <f t="array" ref="Q75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0</v>
      </c>
      <c r="R75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0.32789922065071514</v>
      </c>
      <c r="S75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1.6394961032535758</v>
      </c>
    </row>
    <row r="76" spans="1:19" x14ac:dyDescent="0.25">
      <c r="A76">
        <v>2014</v>
      </c>
      <c r="B76">
        <v>3</v>
      </c>
      <c r="C76" s="38" t="s">
        <v>79</v>
      </c>
      <c r="D76" s="38">
        <f>DATE(План_Факт_Дебіторка[[#This Row],[Рік]],План_Факт_Дебіторка[[#This Row],[МісяцьНом]],1)</f>
        <v>41699</v>
      </c>
      <c r="E76" s="6" t="s">
        <v>4</v>
      </c>
      <c r="F76" s="6" t="s">
        <v>28</v>
      </c>
      <c r="G76" s="6" t="s">
        <v>55</v>
      </c>
      <c r="H76" s="6" t="s">
        <v>56</v>
      </c>
      <c r="I76" s="6" t="s">
        <v>57</v>
      </c>
      <c r="J76" s="6" t="s">
        <v>32</v>
      </c>
      <c r="K76" s="9">
        <v>11553</v>
      </c>
      <c r="L76" s="9">
        <v>124453.06999999999</v>
      </c>
      <c r="M76" s="9">
        <v>184814.58316000001</v>
      </c>
      <c r="N76" s="9">
        <v>176600</v>
      </c>
      <c r="O76" s="9">
        <v>64168.87</v>
      </c>
      <c r="P76" s="9" cm="1">
        <f t="array" ref="P76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708.51111609175894</v>
      </c>
      <c r="Q76" s="9" cm="1">
        <f t="array" ref="Q76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212.55333482752769</v>
      </c>
      <c r="R76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283.40444643670355</v>
      </c>
      <c r="S76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1204.4688973559901</v>
      </c>
    </row>
    <row r="77" spans="1:19" x14ac:dyDescent="0.25">
      <c r="A77">
        <v>2014</v>
      </c>
      <c r="B77">
        <v>4</v>
      </c>
      <c r="C77" s="38" t="s">
        <v>80</v>
      </c>
      <c r="D77" s="38">
        <f>DATE(План_Факт_Дебіторка[[#This Row],[Рік]],План_Факт_Дебіторка[[#This Row],[МісяцьНом]],1)</f>
        <v>41730</v>
      </c>
      <c r="E77" s="6" t="s">
        <v>5</v>
      </c>
      <c r="F77" s="6" t="s">
        <v>28</v>
      </c>
      <c r="G77" s="6" t="s">
        <v>29</v>
      </c>
      <c r="H77" s="6" t="s">
        <v>30</v>
      </c>
      <c r="I77" s="6" t="s">
        <v>31</v>
      </c>
      <c r="J77" s="6" t="s">
        <v>35</v>
      </c>
      <c r="K77" s="9">
        <v>579</v>
      </c>
      <c r="L77" s="9">
        <v>6614.21</v>
      </c>
      <c r="M77" s="9">
        <v>9768.5400000000009</v>
      </c>
      <c r="N77" s="9">
        <v>9000</v>
      </c>
      <c r="O77" s="9">
        <v>11234.18</v>
      </c>
      <c r="P77" s="9" cm="1">
        <f t="array" ref="P77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74.86185913981771</v>
      </c>
      <c r="Q77" s="9" cm="1">
        <f t="array" ref="Q77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37.430929569908855</v>
      </c>
      <c r="R77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13.13365949821363</v>
      </c>
      <c r="S77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125.4264482079402</v>
      </c>
    </row>
    <row r="78" spans="1:19" x14ac:dyDescent="0.25">
      <c r="A78">
        <v>2014</v>
      </c>
      <c r="B78">
        <v>4</v>
      </c>
      <c r="C78" s="38" t="s">
        <v>80</v>
      </c>
      <c r="D78" s="38">
        <f>DATE(План_Факт_Дебіторка[[#This Row],[Рік]],План_Факт_Дебіторка[[#This Row],[МісяцьНом]],1)</f>
        <v>41730</v>
      </c>
      <c r="E78" s="6" t="s">
        <v>5</v>
      </c>
      <c r="F78" s="6" t="s">
        <v>28</v>
      </c>
      <c r="G78" s="6" t="s">
        <v>55</v>
      </c>
      <c r="H78" s="6" t="s">
        <v>56</v>
      </c>
      <c r="I78" s="6" t="s">
        <v>57</v>
      </c>
      <c r="J78" s="6" t="s">
        <v>32</v>
      </c>
      <c r="K78" s="9">
        <v>17824</v>
      </c>
      <c r="L78" s="9">
        <v>191039.91</v>
      </c>
      <c r="M78" s="9">
        <v>279693.86651000008</v>
      </c>
      <c r="N78" s="9">
        <v>267200</v>
      </c>
      <c r="O78" s="9">
        <v>93804.55</v>
      </c>
      <c r="P78" s="9" cm="1">
        <f t="array" ref="P78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1011.1537620402632</v>
      </c>
      <c r="Q78" s="9" cm="1">
        <f t="array" ref="Q78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505.57688102013162</v>
      </c>
      <c r="R78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404.46150481610533</v>
      </c>
      <c r="S78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1921.1921478765003</v>
      </c>
    </row>
    <row r="79" spans="1:19" x14ac:dyDescent="0.25">
      <c r="A79">
        <v>2014</v>
      </c>
      <c r="B79">
        <v>1</v>
      </c>
      <c r="C79" s="38" t="s">
        <v>77</v>
      </c>
      <c r="D79" s="38">
        <f>DATE(План_Факт_Дебіторка[[#This Row],[Рік]],План_Факт_Дебіторка[[#This Row],[МісяцьНом]],1)</f>
        <v>41640</v>
      </c>
      <c r="E79" s="6" t="s">
        <v>2</v>
      </c>
      <c r="F79" s="6" t="s">
        <v>42</v>
      </c>
      <c r="G79" s="6" t="s">
        <v>43</v>
      </c>
      <c r="H79" s="6" t="s">
        <v>44</v>
      </c>
      <c r="I79" s="6" t="s">
        <v>45</v>
      </c>
      <c r="J79" s="6" t="s">
        <v>27</v>
      </c>
      <c r="K79" s="9">
        <v>4254</v>
      </c>
      <c r="L79" s="9">
        <v>48510.790000000008</v>
      </c>
      <c r="M79" s="9">
        <v>76471.329020000121</v>
      </c>
      <c r="N79" s="9">
        <v>74800</v>
      </c>
      <c r="O79" s="9">
        <v>50873.94</v>
      </c>
      <c r="P79" s="9" cm="1">
        <f t="array" ref="P79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527.42982024149876</v>
      </c>
      <c r="Q79" s="9" cm="1">
        <f t="array" ref="Q79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0</v>
      </c>
      <c r="R79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131.85745506037469</v>
      </c>
      <c r="S79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659.28727530187348</v>
      </c>
    </row>
    <row r="80" spans="1:19" x14ac:dyDescent="0.25">
      <c r="A80">
        <v>2014</v>
      </c>
      <c r="B80">
        <v>5</v>
      </c>
      <c r="C80" s="38" t="s">
        <v>81</v>
      </c>
      <c r="D80" s="38">
        <f>DATE(План_Факт_Дебіторка[[#This Row],[Рік]],План_Факт_Дебіторка[[#This Row],[МісяцьНом]],1)</f>
        <v>41760</v>
      </c>
      <c r="E80" s="6" t="s">
        <v>6</v>
      </c>
      <c r="F80" s="6" t="s">
        <v>28</v>
      </c>
      <c r="G80" s="6" t="s">
        <v>55</v>
      </c>
      <c r="H80" s="6" t="s">
        <v>56</v>
      </c>
      <c r="I80" s="6" t="s">
        <v>57</v>
      </c>
      <c r="J80" s="6" t="s">
        <v>32</v>
      </c>
      <c r="K80" s="9">
        <v>9318</v>
      </c>
      <c r="L80" s="9">
        <v>99892.22</v>
      </c>
      <c r="M80" s="9">
        <v>148314.29137999998</v>
      </c>
      <c r="N80" s="9">
        <v>149900</v>
      </c>
      <c r="O80" s="9">
        <v>49833.599999999999</v>
      </c>
      <c r="P80" s="9" cm="1">
        <f t="array" ref="P80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621.05828736476815</v>
      </c>
      <c r="Q80" s="9" cm="1">
        <f t="array" ref="Q80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310.52914368238407</v>
      </c>
      <c r="R80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248.42331494590729</v>
      </c>
      <c r="S80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1180.0107459930596</v>
      </c>
    </row>
    <row r="81" spans="1:19" x14ac:dyDescent="0.25">
      <c r="A81">
        <v>2014</v>
      </c>
      <c r="B81">
        <v>1</v>
      </c>
      <c r="C81" s="38" t="s">
        <v>77</v>
      </c>
      <c r="D81" s="38">
        <f>DATE(План_Факт_Дебіторка[[#This Row],[Рік]],План_Факт_Дебіторка[[#This Row],[МісяцьНом]],1)</f>
        <v>41640</v>
      </c>
      <c r="E81" s="6" t="s">
        <v>2</v>
      </c>
      <c r="F81" s="6" t="s">
        <v>42</v>
      </c>
      <c r="G81" s="6" t="s">
        <v>43</v>
      </c>
      <c r="H81" s="6" t="s">
        <v>44</v>
      </c>
      <c r="I81" s="6" t="s">
        <v>45</v>
      </c>
      <c r="J81" s="6" t="s">
        <v>32</v>
      </c>
      <c r="K81" s="9">
        <v>2500</v>
      </c>
      <c r="L81" s="9">
        <v>24590.7</v>
      </c>
      <c r="M81" s="9">
        <v>36888.115909999993</v>
      </c>
      <c r="N81" s="9">
        <v>38400</v>
      </c>
      <c r="O81" s="9">
        <v>6013.38</v>
      </c>
      <c r="P81" s="9" cm="1">
        <f t="array" ref="P81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254.42074294760098</v>
      </c>
      <c r="Q81" s="9" cm="1">
        <f t="array" ref="Q81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0</v>
      </c>
      <c r="R81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63.605185736900246</v>
      </c>
      <c r="S81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318.02592868450125</v>
      </c>
    </row>
    <row r="82" spans="1:19" x14ac:dyDescent="0.25">
      <c r="A82">
        <v>2014</v>
      </c>
      <c r="B82">
        <v>6</v>
      </c>
      <c r="C82" s="38" t="s">
        <v>82</v>
      </c>
      <c r="D82" s="38">
        <f>DATE(План_Факт_Дебіторка[[#This Row],[Рік]],План_Факт_Дебіторка[[#This Row],[МісяцьНом]],1)</f>
        <v>41791</v>
      </c>
      <c r="E82" s="6" t="s">
        <v>7</v>
      </c>
      <c r="F82" s="6" t="s">
        <v>28</v>
      </c>
      <c r="G82" s="6" t="s">
        <v>55</v>
      </c>
      <c r="H82" s="6" t="s">
        <v>56</v>
      </c>
      <c r="I82" s="6" t="s">
        <v>57</v>
      </c>
      <c r="J82" s="6" t="s">
        <v>32</v>
      </c>
      <c r="K82" s="9">
        <v>5594</v>
      </c>
      <c r="L82" s="9">
        <v>59540.200000000004</v>
      </c>
      <c r="M82" s="9">
        <v>88393.174759999994</v>
      </c>
      <c r="N82" s="9">
        <v>85500</v>
      </c>
      <c r="O82" s="9">
        <v>27578.67</v>
      </c>
      <c r="P82" s="9" cm="1">
        <f t="array" ref="P82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369.42195966304928</v>
      </c>
      <c r="Q82" s="9" cm="1">
        <f t="array" ref="Q82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184.71097983152464</v>
      </c>
      <c r="R82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147.76878386521972</v>
      </c>
      <c r="S82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701.90172335979366</v>
      </c>
    </row>
    <row r="83" spans="1:19" x14ac:dyDescent="0.25">
      <c r="A83">
        <v>2014</v>
      </c>
      <c r="B83">
        <v>5</v>
      </c>
      <c r="C83" s="38" t="s">
        <v>81</v>
      </c>
      <c r="D83" s="38">
        <f>DATE(План_Факт_Дебіторка[[#This Row],[Рік]],План_Факт_Дебіторка[[#This Row],[МісяцьНом]],1)</f>
        <v>41760</v>
      </c>
      <c r="E83" s="6" t="s">
        <v>6</v>
      </c>
      <c r="F83" s="6" t="s">
        <v>28</v>
      </c>
      <c r="G83" s="6" t="s">
        <v>29</v>
      </c>
      <c r="H83" s="6" t="s">
        <v>30</v>
      </c>
      <c r="I83" s="6" t="s">
        <v>31</v>
      </c>
      <c r="J83" s="6" t="s">
        <v>32</v>
      </c>
      <c r="K83" s="9">
        <v>3302</v>
      </c>
      <c r="L83" s="9">
        <v>34035.129999999997</v>
      </c>
      <c r="M83" s="9">
        <v>47716.216920000006</v>
      </c>
      <c r="N83" s="9">
        <v>47300</v>
      </c>
      <c r="O83" s="9">
        <v>18036.73</v>
      </c>
      <c r="P83" s="9" cm="1">
        <f t="array" ref="P83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429.72157307340603</v>
      </c>
      <c r="Q83" s="9" cm="1">
        <f t="array" ref="Q83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214.86078653670302</v>
      </c>
      <c r="R83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75.389749662001066</v>
      </c>
      <c r="S83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719.97210927211017</v>
      </c>
    </row>
    <row r="84" spans="1:19" x14ac:dyDescent="0.25">
      <c r="A84">
        <v>2014</v>
      </c>
      <c r="B84">
        <v>7</v>
      </c>
      <c r="C84" s="38" t="s">
        <v>83</v>
      </c>
      <c r="D84" s="38">
        <f>DATE(План_Факт_Дебіторка[[#This Row],[Рік]],План_Факт_Дебіторка[[#This Row],[МісяцьНом]],1)</f>
        <v>41821</v>
      </c>
      <c r="E84" s="6" t="s">
        <v>8</v>
      </c>
      <c r="F84" s="6" t="s">
        <v>28</v>
      </c>
      <c r="G84" s="6" t="s">
        <v>55</v>
      </c>
      <c r="H84" s="6" t="s">
        <v>56</v>
      </c>
      <c r="I84" s="6" t="s">
        <v>57</v>
      </c>
      <c r="J84" s="6" t="s">
        <v>32</v>
      </c>
      <c r="K84" s="9">
        <v>12944</v>
      </c>
      <c r="L84" s="9">
        <v>146556.62</v>
      </c>
      <c r="M84" s="9">
        <v>215186.42475000003</v>
      </c>
      <c r="N84" s="9">
        <v>218600</v>
      </c>
      <c r="O84" s="9">
        <v>69473.86</v>
      </c>
      <c r="P84" s="9" cm="1">
        <f t="array" ref="P84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825.86104580244057</v>
      </c>
      <c r="Q84" s="9" cm="1">
        <f t="array" ref="Q84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0</v>
      </c>
      <c r="R84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330.34441832097622</v>
      </c>
      <c r="S84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1156.2054641234167</v>
      </c>
    </row>
    <row r="85" spans="1:19" x14ac:dyDescent="0.25">
      <c r="A85">
        <v>2014</v>
      </c>
      <c r="B85">
        <v>1</v>
      </c>
      <c r="C85" s="38" t="s">
        <v>77</v>
      </c>
      <c r="D85" s="38">
        <f>DATE(План_Факт_Дебіторка[[#This Row],[Рік]],План_Факт_Дебіторка[[#This Row],[МісяцьНом]],1)</f>
        <v>41640</v>
      </c>
      <c r="E85" s="6" t="s">
        <v>2</v>
      </c>
      <c r="F85" s="6" t="s">
        <v>42</v>
      </c>
      <c r="G85" s="6" t="s">
        <v>43</v>
      </c>
      <c r="H85" s="6" t="s">
        <v>44</v>
      </c>
      <c r="I85" s="6" t="s">
        <v>45</v>
      </c>
      <c r="J85" s="6" t="s">
        <v>33</v>
      </c>
      <c r="K85" s="9">
        <v>991</v>
      </c>
      <c r="L85" s="9">
        <v>10906.630000000001</v>
      </c>
      <c r="M85" s="9">
        <v>17135.382560000002</v>
      </c>
      <c r="N85" s="9">
        <v>17900</v>
      </c>
      <c r="O85" s="9">
        <v>14952.75</v>
      </c>
      <c r="P85" s="9" cm="1">
        <f t="array" ref="P85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118.18431638642522</v>
      </c>
      <c r="Q85" s="9" cm="1">
        <f t="array" ref="Q85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0</v>
      </c>
      <c r="R85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29.546079096606306</v>
      </c>
      <c r="S85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147.73039548303154</v>
      </c>
    </row>
    <row r="86" spans="1:19" x14ac:dyDescent="0.25">
      <c r="A86">
        <v>2014</v>
      </c>
      <c r="B86">
        <v>8</v>
      </c>
      <c r="C86" s="38" t="s">
        <v>84</v>
      </c>
      <c r="D86" s="38">
        <f>DATE(План_Факт_Дебіторка[[#This Row],[Рік]],План_Факт_Дебіторка[[#This Row],[МісяцьНом]],1)</f>
        <v>41852</v>
      </c>
      <c r="E86" s="6" t="s">
        <v>9</v>
      </c>
      <c r="F86" s="6" t="s">
        <v>28</v>
      </c>
      <c r="G86" s="6" t="s">
        <v>55</v>
      </c>
      <c r="H86" s="6" t="s">
        <v>56</v>
      </c>
      <c r="I86" s="6" t="s">
        <v>57</v>
      </c>
      <c r="J86" s="6" t="s">
        <v>32</v>
      </c>
      <c r="K86" s="9">
        <v>13638</v>
      </c>
      <c r="L86" s="9">
        <v>144173.80000000002</v>
      </c>
      <c r="M86" s="9">
        <v>214630.14142000003</v>
      </c>
      <c r="N86" s="9">
        <v>224600</v>
      </c>
      <c r="O86" s="9">
        <v>64389.04</v>
      </c>
      <c r="P86" s="9" cm="1">
        <f t="array" ref="P86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770.47658165998212</v>
      </c>
      <c r="Q86" s="9" cm="1">
        <f t="array" ref="Q86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231.14297449799463</v>
      </c>
      <c r="R86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308.1906326639928</v>
      </c>
      <c r="S86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1309.8101888219694</v>
      </c>
    </row>
    <row r="87" spans="1:19" x14ac:dyDescent="0.25">
      <c r="A87">
        <v>2014</v>
      </c>
      <c r="B87">
        <v>5</v>
      </c>
      <c r="C87" s="38" t="s">
        <v>81</v>
      </c>
      <c r="D87" s="38">
        <f>DATE(План_Факт_Дебіторка[[#This Row],[Рік]],План_Факт_Дебіторка[[#This Row],[МісяцьНом]],1)</f>
        <v>41760</v>
      </c>
      <c r="E87" s="6" t="s">
        <v>6</v>
      </c>
      <c r="F87" s="6" t="s">
        <v>28</v>
      </c>
      <c r="G87" s="6" t="s">
        <v>29</v>
      </c>
      <c r="H87" s="6" t="s">
        <v>30</v>
      </c>
      <c r="I87" s="6" t="s">
        <v>31</v>
      </c>
      <c r="J87" s="6" t="s">
        <v>33</v>
      </c>
      <c r="K87" s="9">
        <v>25655</v>
      </c>
      <c r="L87" s="9">
        <v>323456.64999999997</v>
      </c>
      <c r="M87" s="9">
        <v>465180.75384000008</v>
      </c>
      <c r="N87" s="9">
        <v>440900</v>
      </c>
      <c r="O87" s="9">
        <v>475855.43</v>
      </c>
      <c r="P87" s="9" cm="1">
        <f t="array" ref="P87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4189.3137848447368</v>
      </c>
      <c r="Q87" s="9" cm="1">
        <f t="array" ref="Q87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2094.6568924223684</v>
      </c>
      <c r="R87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734.96733067451532</v>
      </c>
      <c r="S87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7018.9380079416205</v>
      </c>
    </row>
    <row r="88" spans="1:19" x14ac:dyDescent="0.25">
      <c r="A88">
        <v>2014</v>
      </c>
      <c r="B88">
        <v>9</v>
      </c>
      <c r="C88" s="38" t="s">
        <v>85</v>
      </c>
      <c r="D88" s="38">
        <f>DATE(План_Факт_Дебіторка[[#This Row],[Рік]],План_Факт_Дебіторка[[#This Row],[МісяцьНом]],1)</f>
        <v>41883</v>
      </c>
      <c r="E88" s="6" t="s">
        <v>10</v>
      </c>
      <c r="F88" s="6" t="s">
        <v>28</v>
      </c>
      <c r="G88" s="6" t="s">
        <v>55</v>
      </c>
      <c r="H88" s="6" t="s">
        <v>56</v>
      </c>
      <c r="I88" s="6" t="s">
        <v>57</v>
      </c>
      <c r="J88" s="6" t="s">
        <v>32</v>
      </c>
      <c r="K88" s="9">
        <v>16202</v>
      </c>
      <c r="L88" s="9">
        <v>173492.5</v>
      </c>
      <c r="M88" s="9">
        <v>255685.31615</v>
      </c>
      <c r="N88" s="9">
        <v>241700</v>
      </c>
      <c r="O88" s="9">
        <v>73637.37</v>
      </c>
      <c r="P88" s="9" cm="1">
        <f t="array" ref="P88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1179.9909358558571</v>
      </c>
      <c r="Q88" s="9" cm="1">
        <f t="array" ref="Q88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0</v>
      </c>
      <c r="R88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471.99637434234285</v>
      </c>
      <c r="S88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1651.9873101981998</v>
      </c>
    </row>
    <row r="89" spans="1:19" x14ac:dyDescent="0.25">
      <c r="A89">
        <v>2014</v>
      </c>
      <c r="B89">
        <v>1</v>
      </c>
      <c r="C89" s="38" t="s">
        <v>77</v>
      </c>
      <c r="D89" s="38">
        <f>DATE(План_Факт_Дебіторка[[#This Row],[Рік]],План_Факт_Дебіторка[[#This Row],[МісяцьНом]],1)</f>
        <v>41640</v>
      </c>
      <c r="E89" s="6" t="s">
        <v>2</v>
      </c>
      <c r="F89" s="6" t="s">
        <v>42</v>
      </c>
      <c r="G89" s="6" t="s">
        <v>43</v>
      </c>
      <c r="H89" s="6" t="s">
        <v>44</v>
      </c>
      <c r="I89" s="6" t="s">
        <v>45</v>
      </c>
      <c r="J89" s="6" t="s">
        <v>34</v>
      </c>
      <c r="K89" s="9">
        <v>3169</v>
      </c>
      <c r="L89" s="9">
        <v>35153.86</v>
      </c>
      <c r="M89" s="9">
        <v>55394.92299000021</v>
      </c>
      <c r="N89" s="9">
        <v>50300</v>
      </c>
      <c r="O89" s="9">
        <v>3346.13</v>
      </c>
      <c r="P89" s="9" cm="1">
        <f t="array" ref="P89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382.06390093293862</v>
      </c>
      <c r="Q89" s="9" cm="1">
        <f t="array" ref="Q89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0</v>
      </c>
      <c r="R89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95.515975233234656</v>
      </c>
      <c r="S89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477.57987616617328</v>
      </c>
    </row>
    <row r="90" spans="1:19" x14ac:dyDescent="0.25">
      <c r="A90">
        <v>2014</v>
      </c>
      <c r="B90">
        <v>10</v>
      </c>
      <c r="C90" s="38" t="s">
        <v>62</v>
      </c>
      <c r="D90" s="38">
        <f>DATE(План_Факт_Дебіторка[[#This Row],[Рік]],План_Факт_Дебіторка[[#This Row],[МісяцьНом]],1)</f>
        <v>41913</v>
      </c>
      <c r="E90" s="6" t="s">
        <v>11</v>
      </c>
      <c r="F90" s="6" t="s">
        <v>28</v>
      </c>
      <c r="G90" s="6" t="s">
        <v>55</v>
      </c>
      <c r="H90" s="6" t="s">
        <v>56</v>
      </c>
      <c r="I90" s="6" t="s">
        <v>57</v>
      </c>
      <c r="J90" s="6" t="s">
        <v>32</v>
      </c>
      <c r="K90" s="9">
        <v>5247</v>
      </c>
      <c r="L90" s="9">
        <v>57265.540000000015</v>
      </c>
      <c r="M90" s="9">
        <v>84221.249949999983</v>
      </c>
      <c r="N90" s="9">
        <v>92200</v>
      </c>
      <c r="O90" s="9">
        <v>25266.37</v>
      </c>
      <c r="P90" s="9" cm="1">
        <f t="array" ref="P90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435.65470854180478</v>
      </c>
      <c r="Q90" s="9" cm="1">
        <f t="array" ref="Q90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0</v>
      </c>
      <c r="R90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174.2618834167219</v>
      </c>
      <c r="S90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609.91659195852662</v>
      </c>
    </row>
    <row r="91" spans="1:19" x14ac:dyDescent="0.25">
      <c r="A91">
        <v>2014</v>
      </c>
      <c r="B91">
        <v>5</v>
      </c>
      <c r="C91" s="38" t="s">
        <v>81</v>
      </c>
      <c r="D91" s="38">
        <f>DATE(План_Факт_Дебіторка[[#This Row],[Рік]],План_Факт_Дебіторка[[#This Row],[МісяцьНом]],1)</f>
        <v>41760</v>
      </c>
      <c r="E91" s="6" t="s">
        <v>6</v>
      </c>
      <c r="F91" s="6" t="s">
        <v>28</v>
      </c>
      <c r="G91" s="6" t="s">
        <v>29</v>
      </c>
      <c r="H91" s="6" t="s">
        <v>30</v>
      </c>
      <c r="I91" s="6" t="s">
        <v>31</v>
      </c>
      <c r="J91" s="6" t="s">
        <v>34</v>
      </c>
      <c r="K91" s="9">
        <v>5751</v>
      </c>
      <c r="L91" s="9">
        <v>62474.000000000007</v>
      </c>
      <c r="M91" s="9">
        <v>84263.722290000122</v>
      </c>
      <c r="N91" s="9">
        <v>90900</v>
      </c>
      <c r="O91" s="9">
        <v>37954.480000000003</v>
      </c>
      <c r="P91" s="9" cm="1">
        <f t="array" ref="P91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758.86022892779397</v>
      </c>
      <c r="Q91" s="9" cm="1">
        <f t="array" ref="Q91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379.43011446389698</v>
      </c>
      <c r="R91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133.13337349610421</v>
      </c>
      <c r="S91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1271.4237168877951</v>
      </c>
    </row>
    <row r="92" spans="1:19" x14ac:dyDescent="0.25">
      <c r="A92">
        <v>2014</v>
      </c>
      <c r="B92">
        <v>11</v>
      </c>
      <c r="C92" s="38" t="s">
        <v>66</v>
      </c>
      <c r="D92" s="38">
        <f>DATE(План_Факт_Дебіторка[[#This Row],[Рік]],План_Факт_Дебіторка[[#This Row],[МісяцьНом]],1)</f>
        <v>41944</v>
      </c>
      <c r="E92" s="6" t="s">
        <v>12</v>
      </c>
      <c r="F92" s="6" t="s">
        <v>28</v>
      </c>
      <c r="G92" s="6" t="s">
        <v>55</v>
      </c>
      <c r="H92" s="6" t="s">
        <v>56</v>
      </c>
      <c r="I92" s="6" t="s">
        <v>57</v>
      </c>
      <c r="J92" s="6" t="s">
        <v>32</v>
      </c>
      <c r="K92" s="9">
        <v>11605</v>
      </c>
      <c r="L92" s="9">
        <v>127062.19</v>
      </c>
      <c r="M92" s="9">
        <v>186677.02466</v>
      </c>
      <c r="N92" s="9">
        <v>171700</v>
      </c>
      <c r="O92" s="9">
        <v>58243.23</v>
      </c>
      <c r="P92" s="9" cm="1">
        <f t="array" ref="P92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971.42580294966262</v>
      </c>
      <c r="Q92" s="9" cm="1">
        <f t="array" ref="Q92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291.42774088489881</v>
      </c>
      <c r="R92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388.57032117986506</v>
      </c>
      <c r="S92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1651.4238650144264</v>
      </c>
    </row>
    <row r="93" spans="1:19" x14ac:dyDescent="0.25">
      <c r="A93">
        <v>2014</v>
      </c>
      <c r="B93">
        <v>1</v>
      </c>
      <c r="C93" s="38" t="s">
        <v>77</v>
      </c>
      <c r="D93" s="38">
        <f>DATE(План_Факт_Дебіторка[[#This Row],[Рік]],План_Факт_Дебіторка[[#This Row],[МісяцьНом]],1)</f>
        <v>41640</v>
      </c>
      <c r="E93" s="6" t="s">
        <v>2</v>
      </c>
      <c r="F93" s="6" t="s">
        <v>42</v>
      </c>
      <c r="G93" s="6" t="s">
        <v>43</v>
      </c>
      <c r="H93" s="6" t="s">
        <v>44</v>
      </c>
      <c r="I93" s="6" t="s">
        <v>45</v>
      </c>
      <c r="J93" s="6" t="s">
        <v>35</v>
      </c>
      <c r="K93" s="9">
        <v>21370</v>
      </c>
      <c r="L93" s="9">
        <v>265935.13</v>
      </c>
      <c r="M93" s="9">
        <v>393874.61775999976</v>
      </c>
      <c r="N93" s="9">
        <v>425100</v>
      </c>
      <c r="O93" s="9">
        <v>429707.27</v>
      </c>
      <c r="P93" s="9" cm="1">
        <f t="array" ref="P93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2716.5896226089335</v>
      </c>
      <c r="Q93" s="9" cm="1">
        <f t="array" ref="Q93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0</v>
      </c>
      <c r="R93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679.14740565223337</v>
      </c>
      <c r="S93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3395.7370282611669</v>
      </c>
    </row>
    <row r="94" spans="1:19" x14ac:dyDescent="0.25">
      <c r="A94">
        <v>2014</v>
      </c>
      <c r="B94">
        <v>12</v>
      </c>
      <c r="C94" s="38" t="s">
        <v>67</v>
      </c>
      <c r="D94" s="38">
        <f>DATE(План_Факт_Дебіторка[[#This Row],[Рік]],План_Факт_Дебіторка[[#This Row],[МісяцьНом]],1)</f>
        <v>41974</v>
      </c>
      <c r="E94" s="6" t="s">
        <v>13</v>
      </c>
      <c r="F94" s="6" t="s">
        <v>28</v>
      </c>
      <c r="G94" s="6" t="s">
        <v>55</v>
      </c>
      <c r="H94" s="6" t="s">
        <v>56</v>
      </c>
      <c r="I94" s="6" t="s">
        <v>57</v>
      </c>
      <c r="J94" s="6" t="s">
        <v>32</v>
      </c>
      <c r="K94" s="9">
        <v>1583</v>
      </c>
      <c r="L94" s="9">
        <v>19504.949999999997</v>
      </c>
      <c r="M94" s="9">
        <v>28648.908220000001</v>
      </c>
      <c r="N94" s="9">
        <v>31100</v>
      </c>
      <c r="O94" s="9">
        <v>9626.0300000000007</v>
      </c>
      <c r="P94" s="9" cm="1">
        <f t="array" ref="P94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123.20659935356342</v>
      </c>
      <c r="Q94" s="9" cm="1">
        <f t="array" ref="Q94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0</v>
      </c>
      <c r="R94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24.641319870712685</v>
      </c>
      <c r="S94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147.8479192242761</v>
      </c>
    </row>
    <row r="95" spans="1:19" x14ac:dyDescent="0.25">
      <c r="A95">
        <v>2014</v>
      </c>
      <c r="B95">
        <v>5</v>
      </c>
      <c r="C95" s="38" t="s">
        <v>81</v>
      </c>
      <c r="D95" s="38">
        <f>DATE(План_Факт_Дебіторка[[#This Row],[Рік]],План_Факт_Дебіторка[[#This Row],[МісяцьНом]],1)</f>
        <v>41760</v>
      </c>
      <c r="E95" s="6" t="s">
        <v>6</v>
      </c>
      <c r="F95" s="6" t="s">
        <v>28</v>
      </c>
      <c r="G95" s="6" t="s">
        <v>29</v>
      </c>
      <c r="H95" s="6" t="s">
        <v>30</v>
      </c>
      <c r="I95" s="6" t="s">
        <v>31</v>
      </c>
      <c r="J95" s="6" t="s">
        <v>27</v>
      </c>
      <c r="K95" s="9">
        <v>2074</v>
      </c>
      <c r="L95" s="9">
        <v>23038.720000000001</v>
      </c>
      <c r="M95" s="9">
        <v>30763.204149999892</v>
      </c>
      <c r="N95" s="9">
        <v>31000</v>
      </c>
      <c r="O95" s="9">
        <v>0</v>
      </c>
      <c r="P95" s="9" cm="1">
        <f t="array" ref="P95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277.0465333050189</v>
      </c>
      <c r="Q95" s="9" cm="1">
        <f t="array" ref="Q95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138.52326665250945</v>
      </c>
      <c r="R95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48.604654965792783</v>
      </c>
      <c r="S95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464.17445492332115</v>
      </c>
    </row>
    <row r="96" spans="1:19" x14ac:dyDescent="0.25">
      <c r="A96">
        <v>2015</v>
      </c>
      <c r="B96">
        <v>1</v>
      </c>
      <c r="C96" s="38" t="s">
        <v>86</v>
      </c>
      <c r="D96" s="38">
        <f>DATE(План_Факт_Дебіторка[[#This Row],[Рік]],План_Факт_Дебіторка[[#This Row],[МісяцьНом]],1)</f>
        <v>42005</v>
      </c>
      <c r="E96" s="6" t="s">
        <v>2</v>
      </c>
      <c r="F96" s="6" t="s">
        <v>28</v>
      </c>
      <c r="G96" s="6" t="s">
        <v>55</v>
      </c>
      <c r="H96" s="6" t="s">
        <v>56</v>
      </c>
      <c r="I96" s="6" t="s">
        <v>57</v>
      </c>
      <c r="J96" s="6" t="s">
        <v>32</v>
      </c>
      <c r="K96" s="9">
        <v>107</v>
      </c>
      <c r="L96" s="9">
        <v>1025.3800000000001</v>
      </c>
      <c r="M96" s="9">
        <v>1513.0583300000001</v>
      </c>
      <c r="N96" s="9">
        <v>1300</v>
      </c>
      <c r="O96" s="9">
        <v>326.82</v>
      </c>
      <c r="P96" s="9" cm="1">
        <f t="array" ref="P96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11.639523734274579</v>
      </c>
      <c r="Q96" s="9" cm="1">
        <f t="array" ref="Q96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3.4918571202823738</v>
      </c>
      <c r="R96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6.3488311277861342</v>
      </c>
      <c r="S96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21.480211982343086</v>
      </c>
    </row>
    <row r="97" spans="1:19" x14ac:dyDescent="0.25">
      <c r="A97">
        <v>2014</v>
      </c>
      <c r="B97">
        <v>1</v>
      </c>
      <c r="C97" s="38" t="s">
        <v>77</v>
      </c>
      <c r="D97" s="38">
        <f>DATE(План_Факт_Дебіторка[[#This Row],[Рік]],План_Факт_Дебіторка[[#This Row],[МісяцьНом]],1)</f>
        <v>41640</v>
      </c>
      <c r="E97" s="6" t="s">
        <v>2</v>
      </c>
      <c r="F97" s="6" t="s">
        <v>42</v>
      </c>
      <c r="G97" s="6" t="s">
        <v>46</v>
      </c>
      <c r="H97" s="6" t="s">
        <v>47</v>
      </c>
      <c r="I97" s="6" t="s">
        <v>48</v>
      </c>
      <c r="J97" s="6" t="s">
        <v>27</v>
      </c>
      <c r="K97" s="9">
        <v>4989</v>
      </c>
      <c r="L97" s="9">
        <v>54944.460000000006</v>
      </c>
      <c r="M97" s="9">
        <v>83252.360000000219</v>
      </c>
      <c r="N97" s="9">
        <v>81100</v>
      </c>
      <c r="O97" s="9">
        <v>57888.44</v>
      </c>
      <c r="P97" s="9" cm="1">
        <f t="array" ref="P97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686.97788763105859</v>
      </c>
      <c r="Q97" s="9" cm="1">
        <f t="array" ref="Q97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343.4889438155293</v>
      </c>
      <c r="R97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185.66969935974558</v>
      </c>
      <c r="S97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1216.1365308063337</v>
      </c>
    </row>
    <row r="98" spans="1:19" x14ac:dyDescent="0.25">
      <c r="A98">
        <v>2015</v>
      </c>
      <c r="B98">
        <v>2</v>
      </c>
      <c r="C98" s="38" t="s">
        <v>87</v>
      </c>
      <c r="D98" s="38">
        <f>DATE(План_Факт_Дебіторка[[#This Row],[Рік]],План_Факт_Дебіторка[[#This Row],[МісяцьНом]],1)</f>
        <v>42036</v>
      </c>
      <c r="E98" s="6" t="s">
        <v>3</v>
      </c>
      <c r="F98" s="6" t="s">
        <v>28</v>
      </c>
      <c r="G98" s="6" t="s">
        <v>55</v>
      </c>
      <c r="H98" s="6" t="s">
        <v>56</v>
      </c>
      <c r="I98" s="6" t="s">
        <v>57</v>
      </c>
      <c r="J98" s="6" t="s">
        <v>32</v>
      </c>
      <c r="K98" s="9">
        <v>2223</v>
      </c>
      <c r="L98" s="9">
        <v>24832.400000000001</v>
      </c>
      <c r="M98" s="9">
        <v>39043.999860000004</v>
      </c>
      <c r="N98" s="9">
        <v>38200</v>
      </c>
      <c r="O98" s="9">
        <v>11713.2</v>
      </c>
      <c r="P98" s="9" cm="1">
        <f t="array" ref="P98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235.5175715112473</v>
      </c>
      <c r="Q98" s="9" cm="1">
        <f t="array" ref="Q98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0</v>
      </c>
      <c r="R98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64.232064957612891</v>
      </c>
      <c r="S98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299.74963646886022</v>
      </c>
    </row>
    <row r="99" spans="1:19" x14ac:dyDescent="0.25">
      <c r="A99">
        <v>2014</v>
      </c>
      <c r="B99">
        <v>5</v>
      </c>
      <c r="C99" s="38" t="s">
        <v>81</v>
      </c>
      <c r="D99" s="38">
        <f>DATE(План_Факт_Дебіторка[[#This Row],[Рік]],План_Факт_Дебіторка[[#This Row],[МісяцьНом]],1)</f>
        <v>41760</v>
      </c>
      <c r="E99" s="6" t="s">
        <v>6</v>
      </c>
      <c r="F99" s="6" t="s">
        <v>28</v>
      </c>
      <c r="G99" s="6" t="s">
        <v>29</v>
      </c>
      <c r="H99" s="6" t="s">
        <v>30</v>
      </c>
      <c r="I99" s="6" t="s">
        <v>31</v>
      </c>
      <c r="J99" s="6" t="s">
        <v>35</v>
      </c>
      <c r="K99" s="9">
        <v>293</v>
      </c>
      <c r="L99" s="9">
        <v>3386.8199999999997</v>
      </c>
      <c r="M99" s="9">
        <v>5003.22</v>
      </c>
      <c r="N99" s="9">
        <v>5200</v>
      </c>
      <c r="O99" s="9">
        <v>5647.73</v>
      </c>
      <c r="P99" s="9" cm="1">
        <f t="array" ref="P99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45.057879849044966</v>
      </c>
      <c r="Q99" s="9" cm="1">
        <f t="array" ref="Q99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22.528939924522483</v>
      </c>
      <c r="R99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7.9048912015868362</v>
      </c>
      <c r="S99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75.491710975154277</v>
      </c>
    </row>
    <row r="100" spans="1:19" x14ac:dyDescent="0.25">
      <c r="A100">
        <v>2015</v>
      </c>
      <c r="B100">
        <v>3</v>
      </c>
      <c r="C100" s="38" t="s">
        <v>88</v>
      </c>
      <c r="D100" s="38">
        <f>DATE(План_Факт_Дебіторка[[#This Row],[Рік]],План_Факт_Дебіторка[[#This Row],[МісяцьНом]],1)</f>
        <v>42064</v>
      </c>
      <c r="E100" s="6" t="s">
        <v>4</v>
      </c>
      <c r="F100" s="6" t="s">
        <v>28</v>
      </c>
      <c r="G100" s="6" t="s">
        <v>55</v>
      </c>
      <c r="H100" s="6" t="s">
        <v>56</v>
      </c>
      <c r="I100" s="6" t="s">
        <v>57</v>
      </c>
      <c r="J100" s="6" t="s">
        <v>32</v>
      </c>
      <c r="K100" s="9">
        <v>24985</v>
      </c>
      <c r="L100" s="9">
        <v>260416.86000000004</v>
      </c>
      <c r="M100" s="9">
        <v>334515.44134000002</v>
      </c>
      <c r="N100" s="9">
        <v>333700</v>
      </c>
      <c r="O100" s="9">
        <v>96340.45</v>
      </c>
      <c r="P100" s="9" cm="1">
        <f t="array" ref="P100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1351.1466162447773</v>
      </c>
      <c r="Q100" s="9" cm="1">
        <f t="array" ref="Q100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405.34398487343327</v>
      </c>
      <c r="R100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368.49453170312108</v>
      </c>
      <c r="S100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2124.9851328213317</v>
      </c>
    </row>
    <row r="101" spans="1:19" x14ac:dyDescent="0.25">
      <c r="A101">
        <v>2014</v>
      </c>
      <c r="B101">
        <v>1</v>
      </c>
      <c r="C101" s="38" t="s">
        <v>77</v>
      </c>
      <c r="D101" s="38">
        <f>DATE(План_Факт_Дебіторка[[#This Row],[Рік]],План_Факт_Дебіторка[[#This Row],[МісяцьНом]],1)</f>
        <v>41640</v>
      </c>
      <c r="E101" s="6" t="s">
        <v>2</v>
      </c>
      <c r="F101" s="6" t="s">
        <v>42</v>
      </c>
      <c r="G101" s="6" t="s">
        <v>46</v>
      </c>
      <c r="H101" s="6" t="s">
        <v>47</v>
      </c>
      <c r="I101" s="6" t="s">
        <v>48</v>
      </c>
      <c r="J101" s="6" t="s">
        <v>34</v>
      </c>
      <c r="K101" s="9">
        <v>4091</v>
      </c>
      <c r="L101" s="9">
        <v>47830.04</v>
      </c>
      <c r="M101" s="9">
        <v>66534.819000000018</v>
      </c>
      <c r="N101" s="9">
        <v>63400</v>
      </c>
      <c r="O101" s="9">
        <v>10277.67</v>
      </c>
      <c r="P101" s="9" cm="1">
        <f t="array" ref="P101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549.02887330202668</v>
      </c>
      <c r="Q101" s="9" cm="1">
        <f t="array" ref="Q101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274.51443665101334</v>
      </c>
      <c r="R101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148.38618197352071</v>
      </c>
      <c r="S101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971.92949192656079</v>
      </c>
    </row>
    <row r="102" spans="1:19" x14ac:dyDescent="0.25">
      <c r="A102">
        <v>2015</v>
      </c>
      <c r="B102">
        <v>4</v>
      </c>
      <c r="C102" s="38" t="s">
        <v>89</v>
      </c>
      <c r="D102" s="38">
        <f>DATE(План_Факт_Дебіторка[[#This Row],[Рік]],План_Факт_Дебіторка[[#This Row],[МісяцьНом]],1)</f>
        <v>42095</v>
      </c>
      <c r="E102" s="6" t="s">
        <v>5</v>
      </c>
      <c r="F102" s="6" t="s">
        <v>28</v>
      </c>
      <c r="G102" s="6" t="s">
        <v>55</v>
      </c>
      <c r="H102" s="6" t="s">
        <v>56</v>
      </c>
      <c r="I102" s="6" t="s">
        <v>57</v>
      </c>
      <c r="J102" s="6" t="s">
        <v>32</v>
      </c>
      <c r="K102" s="9">
        <v>1225</v>
      </c>
      <c r="L102" s="9">
        <v>15191.37</v>
      </c>
      <c r="M102" s="9">
        <v>23505.766579999989</v>
      </c>
      <c r="N102" s="9">
        <v>22900</v>
      </c>
      <c r="O102" s="9">
        <v>5641.38</v>
      </c>
      <c r="P102" s="9" cm="1">
        <f t="array" ref="P102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130.56319292056745</v>
      </c>
      <c r="Q102" s="9" cm="1">
        <f t="array" ref="Q102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39.168957876170232</v>
      </c>
      <c r="R102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35.608143523791128</v>
      </c>
      <c r="S102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205.34029432052881</v>
      </c>
    </row>
    <row r="103" spans="1:19" x14ac:dyDescent="0.25">
      <c r="A103">
        <v>2014</v>
      </c>
      <c r="B103">
        <v>6</v>
      </c>
      <c r="C103" s="38" t="s">
        <v>82</v>
      </c>
      <c r="D103" s="38">
        <f>DATE(План_Факт_Дебіторка[[#This Row],[Рік]],План_Факт_Дебіторка[[#This Row],[МісяцьНом]],1)</f>
        <v>41791</v>
      </c>
      <c r="E103" s="6" t="s">
        <v>7</v>
      </c>
      <c r="F103" s="6" t="s">
        <v>28</v>
      </c>
      <c r="G103" s="6" t="s">
        <v>29</v>
      </c>
      <c r="H103" s="6" t="s">
        <v>30</v>
      </c>
      <c r="I103" s="6" t="s">
        <v>31</v>
      </c>
      <c r="J103" s="6" t="s">
        <v>26</v>
      </c>
      <c r="K103" s="9">
        <v>33</v>
      </c>
      <c r="L103" s="9">
        <v>277.65000000000003</v>
      </c>
      <c r="M103" s="9">
        <v>400.74</v>
      </c>
      <c r="N103" s="9">
        <v>0</v>
      </c>
      <c r="O103" s="9">
        <v>328.21</v>
      </c>
      <c r="P103" s="9" cm="1">
        <f t="array" ref="P103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2.9916477214781252</v>
      </c>
      <c r="Q103" s="9" cm="1">
        <f t="array" ref="Q103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0</v>
      </c>
      <c r="R103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0.52485047745230273</v>
      </c>
      <c r="S103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3.516498198930428</v>
      </c>
    </row>
    <row r="104" spans="1:19" x14ac:dyDescent="0.25">
      <c r="A104">
        <v>2015</v>
      </c>
      <c r="B104">
        <v>5</v>
      </c>
      <c r="C104" s="38" t="s">
        <v>90</v>
      </c>
      <c r="D104" s="38">
        <f>DATE(План_Факт_Дебіторка[[#This Row],[Рік]],План_Факт_Дебіторка[[#This Row],[МісяцьНом]],1)</f>
        <v>42125</v>
      </c>
      <c r="E104" s="6" t="s">
        <v>6</v>
      </c>
      <c r="F104" s="6" t="s">
        <v>28</v>
      </c>
      <c r="G104" s="6" t="s">
        <v>55</v>
      </c>
      <c r="H104" s="6" t="s">
        <v>56</v>
      </c>
      <c r="I104" s="6" t="s">
        <v>57</v>
      </c>
      <c r="J104" s="6" t="s">
        <v>32</v>
      </c>
      <c r="K104" s="9">
        <v>4780</v>
      </c>
      <c r="L104" s="9">
        <v>50507.3</v>
      </c>
      <c r="M104" s="9">
        <v>79073.758159999998</v>
      </c>
      <c r="N104" s="9">
        <v>78900</v>
      </c>
      <c r="O104" s="9">
        <v>21824.36</v>
      </c>
      <c r="P104" s="9" cm="1">
        <f t="array" ref="P104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275.63496011608828</v>
      </c>
      <c r="Q104" s="9" cm="1">
        <f t="array" ref="Q104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0</v>
      </c>
      <c r="R104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75.173170940751348</v>
      </c>
      <c r="S104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350.80813105683961</v>
      </c>
    </row>
    <row r="105" spans="1:19" x14ac:dyDescent="0.25">
      <c r="A105">
        <v>2014</v>
      </c>
      <c r="B105">
        <v>1</v>
      </c>
      <c r="C105" s="38" t="s">
        <v>77</v>
      </c>
      <c r="D105" s="38">
        <f>DATE(План_Факт_Дебіторка[[#This Row],[Рік]],План_Факт_Дебіторка[[#This Row],[МісяцьНом]],1)</f>
        <v>41640</v>
      </c>
      <c r="E105" s="6" t="s">
        <v>2</v>
      </c>
      <c r="F105" s="6" t="s">
        <v>42</v>
      </c>
      <c r="G105" s="6" t="s">
        <v>46</v>
      </c>
      <c r="H105" s="6" t="s">
        <v>47</v>
      </c>
      <c r="I105" s="6" t="s">
        <v>48</v>
      </c>
      <c r="J105" s="6" t="s">
        <v>35</v>
      </c>
      <c r="K105" s="9">
        <v>18218</v>
      </c>
      <c r="L105" s="9">
        <v>212377.59000000003</v>
      </c>
      <c r="M105" s="9">
        <v>298602.40899999999</v>
      </c>
      <c r="N105" s="9">
        <v>283100</v>
      </c>
      <c r="O105" s="9">
        <v>343018.12</v>
      </c>
      <c r="P105" s="9" cm="1">
        <f t="array" ref="P105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2463.9932390669146</v>
      </c>
      <c r="Q105" s="9" cm="1">
        <f t="array" ref="Q105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1231.9966195334573</v>
      </c>
      <c r="R105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665.94411866673374</v>
      </c>
      <c r="S105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4361.9339772671055</v>
      </c>
    </row>
    <row r="106" spans="1:19" x14ac:dyDescent="0.25">
      <c r="A106">
        <v>2015</v>
      </c>
      <c r="B106">
        <v>6</v>
      </c>
      <c r="C106" s="38" t="s">
        <v>91</v>
      </c>
      <c r="D106" s="38">
        <f>DATE(План_Факт_Дебіторка[[#This Row],[Рік]],План_Факт_Дебіторка[[#This Row],[МісяцьНом]],1)</f>
        <v>42156</v>
      </c>
      <c r="E106" s="6" t="s">
        <v>7</v>
      </c>
      <c r="F106" s="6" t="s">
        <v>28</v>
      </c>
      <c r="G106" s="6" t="s">
        <v>55</v>
      </c>
      <c r="H106" s="6" t="s">
        <v>56</v>
      </c>
      <c r="I106" s="6" t="s">
        <v>57</v>
      </c>
      <c r="J106" s="6" t="s">
        <v>32</v>
      </c>
      <c r="K106" s="9">
        <v>719</v>
      </c>
      <c r="L106" s="9">
        <v>10052.61</v>
      </c>
      <c r="M106" s="9">
        <v>15300.36656</v>
      </c>
      <c r="N106" s="9">
        <v>16100</v>
      </c>
      <c r="O106" s="9">
        <v>4039.3</v>
      </c>
      <c r="P106" s="9" cm="1">
        <f t="array" ref="P106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102.32238710972794</v>
      </c>
      <c r="Q106" s="9" cm="1">
        <f t="array" ref="Q106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0</v>
      </c>
      <c r="R106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27.906105575380348</v>
      </c>
      <c r="S106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130.22849268510828</v>
      </c>
    </row>
    <row r="107" spans="1:19" x14ac:dyDescent="0.25">
      <c r="A107">
        <v>2014</v>
      </c>
      <c r="B107">
        <v>6</v>
      </c>
      <c r="C107" s="38" t="s">
        <v>82</v>
      </c>
      <c r="D107" s="38">
        <f>DATE(План_Факт_Дебіторка[[#This Row],[Рік]],План_Факт_Дебіторка[[#This Row],[МісяцьНом]],1)</f>
        <v>41791</v>
      </c>
      <c r="E107" s="6" t="s">
        <v>7</v>
      </c>
      <c r="F107" s="6" t="s">
        <v>28</v>
      </c>
      <c r="G107" s="6" t="s">
        <v>29</v>
      </c>
      <c r="H107" s="6" t="s">
        <v>30</v>
      </c>
      <c r="I107" s="6" t="s">
        <v>31</v>
      </c>
      <c r="J107" s="6" t="s">
        <v>32</v>
      </c>
      <c r="K107" s="9">
        <v>2235</v>
      </c>
      <c r="L107" s="9">
        <v>22242.770000000004</v>
      </c>
      <c r="M107" s="9">
        <v>31406.646520000002</v>
      </c>
      <c r="N107" s="9">
        <v>30200</v>
      </c>
      <c r="O107" s="9">
        <v>11023.73</v>
      </c>
      <c r="P107" s="9" cm="1">
        <f t="array" ref="P107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234.46030468839371</v>
      </c>
      <c r="Q107" s="9" cm="1">
        <f t="array" ref="Q107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0</v>
      </c>
      <c r="R107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41.133386787437495</v>
      </c>
      <c r="S107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275.59369147583118</v>
      </c>
    </row>
    <row r="108" spans="1:19" x14ac:dyDescent="0.25">
      <c r="A108">
        <v>2015</v>
      </c>
      <c r="B108">
        <v>7</v>
      </c>
      <c r="C108" s="38" t="s">
        <v>92</v>
      </c>
      <c r="D108" s="38">
        <f>DATE(План_Факт_Дебіторка[[#This Row],[Рік]],План_Факт_Дебіторка[[#This Row],[МісяцьНом]],1)</f>
        <v>42186</v>
      </c>
      <c r="E108" s="6" t="s">
        <v>8</v>
      </c>
      <c r="F108" s="6" t="s">
        <v>28</v>
      </c>
      <c r="G108" s="6" t="s">
        <v>55</v>
      </c>
      <c r="H108" s="6" t="s">
        <v>56</v>
      </c>
      <c r="I108" s="6" t="s">
        <v>57</v>
      </c>
      <c r="J108" s="6" t="s">
        <v>32</v>
      </c>
      <c r="K108" s="9">
        <v>2928</v>
      </c>
      <c r="L108" s="9">
        <v>25517.16</v>
      </c>
      <c r="M108" s="9">
        <v>38850.558140000001</v>
      </c>
      <c r="N108" s="9">
        <v>38800</v>
      </c>
      <c r="O108" s="9">
        <v>9232.99</v>
      </c>
      <c r="P108" s="9" cm="1">
        <f t="array" ref="P108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131.40596947692953</v>
      </c>
      <c r="Q108" s="9" cm="1">
        <f t="array" ref="Q108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0</v>
      </c>
      <c r="R108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35.837991675526233</v>
      </c>
      <c r="S108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167.24396115245577</v>
      </c>
    </row>
    <row r="109" spans="1:19" x14ac:dyDescent="0.25">
      <c r="A109">
        <v>2014</v>
      </c>
      <c r="B109">
        <v>1</v>
      </c>
      <c r="C109" s="38" t="s">
        <v>77</v>
      </c>
      <c r="D109" s="38">
        <f>DATE(План_Факт_Дебіторка[[#This Row],[Рік]],План_Факт_Дебіторка[[#This Row],[МісяцьНом]],1)</f>
        <v>41640</v>
      </c>
      <c r="E109" s="6" t="s">
        <v>2</v>
      </c>
      <c r="F109" s="6" t="s">
        <v>42</v>
      </c>
      <c r="G109" s="6" t="s">
        <v>49</v>
      </c>
      <c r="H109" s="6" t="s">
        <v>50</v>
      </c>
      <c r="I109" s="6" t="s">
        <v>51</v>
      </c>
      <c r="J109" s="6" t="s">
        <v>26</v>
      </c>
      <c r="K109" s="9">
        <v>4</v>
      </c>
      <c r="L109" s="9">
        <v>40.520000000000003</v>
      </c>
      <c r="M109" s="9">
        <v>60.067999999999998</v>
      </c>
      <c r="N109" s="9">
        <v>0</v>
      </c>
      <c r="O109" s="9">
        <v>56.76</v>
      </c>
      <c r="P109" s="9" cm="1">
        <f t="array" ref="P109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0.59638627300848868</v>
      </c>
      <c r="Q109" s="9" cm="1">
        <f t="array" ref="Q109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0</v>
      </c>
      <c r="R109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0.28399346333737557</v>
      </c>
      <c r="S109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0.88037973634586431</v>
      </c>
    </row>
    <row r="110" spans="1:19" x14ac:dyDescent="0.25">
      <c r="A110">
        <v>2015</v>
      </c>
      <c r="B110">
        <v>8</v>
      </c>
      <c r="C110" s="38" t="s">
        <v>93</v>
      </c>
      <c r="D110" s="38">
        <f>DATE(План_Факт_Дебіторка[[#This Row],[Рік]],План_Факт_Дебіторка[[#This Row],[МісяцьНом]],1)</f>
        <v>42217</v>
      </c>
      <c r="E110" s="6" t="s">
        <v>9</v>
      </c>
      <c r="F110" s="6" t="s">
        <v>28</v>
      </c>
      <c r="G110" s="6" t="s">
        <v>55</v>
      </c>
      <c r="H110" s="6" t="s">
        <v>56</v>
      </c>
      <c r="I110" s="6" t="s">
        <v>57</v>
      </c>
      <c r="J110" s="6" t="s">
        <v>32</v>
      </c>
      <c r="K110" s="9">
        <v>2631</v>
      </c>
      <c r="L110" s="9">
        <v>26467.48</v>
      </c>
      <c r="M110" s="9">
        <v>39581.849979999999</v>
      </c>
      <c r="N110" s="9">
        <v>39000</v>
      </c>
      <c r="O110" s="9">
        <v>9024.66</v>
      </c>
      <c r="P110" s="9" cm="1">
        <f t="array" ref="P110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305.3205705344933</v>
      </c>
      <c r="Q110" s="9" cm="1">
        <f t="array" ref="Q110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0</v>
      </c>
      <c r="R110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83.269246509407267</v>
      </c>
      <c r="S110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388.58981704390055</v>
      </c>
    </row>
    <row r="111" spans="1:19" x14ac:dyDescent="0.25">
      <c r="A111">
        <v>2014</v>
      </c>
      <c r="B111">
        <v>6</v>
      </c>
      <c r="C111" s="38" t="s">
        <v>82</v>
      </c>
      <c r="D111" s="38">
        <f>DATE(План_Факт_Дебіторка[[#This Row],[Рік]],План_Факт_Дебіторка[[#This Row],[МісяцьНом]],1)</f>
        <v>41791</v>
      </c>
      <c r="E111" s="6" t="s">
        <v>7</v>
      </c>
      <c r="F111" s="6" t="s">
        <v>28</v>
      </c>
      <c r="G111" s="6" t="s">
        <v>29</v>
      </c>
      <c r="H111" s="6" t="s">
        <v>30</v>
      </c>
      <c r="I111" s="6" t="s">
        <v>31</v>
      </c>
      <c r="J111" s="6" t="s">
        <v>33</v>
      </c>
      <c r="K111" s="9">
        <v>34079</v>
      </c>
      <c r="L111" s="9">
        <v>414400.21999999991</v>
      </c>
      <c r="M111" s="9">
        <v>610391.0997100001</v>
      </c>
      <c r="N111" s="9">
        <v>646200</v>
      </c>
      <c r="O111" s="9">
        <v>595801.69999999995</v>
      </c>
      <c r="P111" s="9" cm="1">
        <f t="array" ref="P111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4556.7578546138366</v>
      </c>
      <c r="Q111" s="9" cm="1">
        <f t="array" ref="Q111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0</v>
      </c>
      <c r="R111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799.43120256383099</v>
      </c>
      <c r="S111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5356.1890571776676</v>
      </c>
    </row>
    <row r="112" spans="1:19" x14ac:dyDescent="0.25">
      <c r="A112">
        <v>2015</v>
      </c>
      <c r="B112">
        <v>9</v>
      </c>
      <c r="C112" s="38" t="s">
        <v>94</v>
      </c>
      <c r="D112" s="38">
        <f>DATE(План_Факт_Дебіторка[[#This Row],[Рік]],План_Факт_Дебіторка[[#This Row],[МісяцьНом]],1)</f>
        <v>42248</v>
      </c>
      <c r="E112" s="6" t="s">
        <v>10</v>
      </c>
      <c r="F112" s="6" t="s">
        <v>28</v>
      </c>
      <c r="G112" s="6" t="s">
        <v>55</v>
      </c>
      <c r="H112" s="6" t="s">
        <v>56</v>
      </c>
      <c r="I112" s="6" t="s">
        <v>57</v>
      </c>
      <c r="J112" s="6" t="s">
        <v>32</v>
      </c>
      <c r="K112" s="9">
        <v>1553</v>
      </c>
      <c r="L112" s="9">
        <v>12735.05</v>
      </c>
      <c r="M112" s="9">
        <v>19763.008360000003</v>
      </c>
      <c r="N112" s="9">
        <v>20100</v>
      </c>
      <c r="O112" s="9">
        <v>4268.8100000000004</v>
      </c>
      <c r="P112" s="9" cm="1">
        <f t="array" ref="P112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116.73146670726304</v>
      </c>
      <c r="Q112" s="9" cm="1">
        <f t="array" ref="Q112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0</v>
      </c>
      <c r="R112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31.835854556526286</v>
      </c>
      <c r="S112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148.56732126378932</v>
      </c>
    </row>
    <row r="113" spans="1:19" x14ac:dyDescent="0.25">
      <c r="A113">
        <v>2015</v>
      </c>
      <c r="B113">
        <v>10</v>
      </c>
      <c r="C113" s="38" t="s">
        <v>68</v>
      </c>
      <c r="D113" s="38">
        <f>DATE(План_Факт_Дебіторка[[#This Row],[Рік]],План_Факт_Дебіторка[[#This Row],[МісяцьНом]],1)</f>
        <v>42278</v>
      </c>
      <c r="E113" s="6" t="s">
        <v>11</v>
      </c>
      <c r="F113" s="6" t="s">
        <v>28</v>
      </c>
      <c r="G113" s="6" t="s">
        <v>55</v>
      </c>
      <c r="H113" s="6" t="s">
        <v>56</v>
      </c>
      <c r="I113" s="6" t="s">
        <v>57</v>
      </c>
      <c r="J113" s="6" t="s">
        <v>32</v>
      </c>
      <c r="K113" s="9">
        <v>390</v>
      </c>
      <c r="L113" s="9">
        <v>5759.61</v>
      </c>
      <c r="M113" s="9">
        <v>8770.9333700000007</v>
      </c>
      <c r="N113" s="9">
        <v>8700</v>
      </c>
      <c r="O113" s="9">
        <v>1963.94</v>
      </c>
      <c r="P113" s="9" cm="1">
        <f t="array" ref="P113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37.162031286123458</v>
      </c>
      <c r="Q113" s="9" cm="1">
        <f t="array" ref="Q113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11.148609385837039</v>
      </c>
      <c r="R113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10.135099441670036</v>
      </c>
      <c r="S113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58.445740113630535</v>
      </c>
    </row>
    <row r="114" spans="1:19" x14ac:dyDescent="0.25">
      <c r="A114">
        <v>2014</v>
      </c>
      <c r="B114">
        <v>6</v>
      </c>
      <c r="C114" s="38" t="s">
        <v>82</v>
      </c>
      <c r="D114" s="38">
        <f>DATE(План_Факт_Дебіторка[[#This Row],[Рік]],План_Факт_Дебіторка[[#This Row],[МісяцьНом]],1)</f>
        <v>41791</v>
      </c>
      <c r="E114" s="6" t="s">
        <v>7</v>
      </c>
      <c r="F114" s="6" t="s">
        <v>28</v>
      </c>
      <c r="G114" s="6" t="s">
        <v>29</v>
      </c>
      <c r="H114" s="6" t="s">
        <v>30</v>
      </c>
      <c r="I114" s="6" t="s">
        <v>31</v>
      </c>
      <c r="J114" s="6" t="s">
        <v>34</v>
      </c>
      <c r="K114" s="9">
        <v>5461</v>
      </c>
      <c r="L114" s="9">
        <v>57228.160000000003</v>
      </c>
      <c r="M114" s="9">
        <v>71982.793739999935</v>
      </c>
      <c r="N114" s="9">
        <v>65400</v>
      </c>
      <c r="O114" s="9">
        <v>31653.99</v>
      </c>
      <c r="P114" s="9" cm="1">
        <f t="array" ref="P114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537.37376073738756</v>
      </c>
      <c r="Q114" s="9" cm="1">
        <f t="array" ref="Q114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0</v>
      </c>
      <c r="R114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94.276098374980265</v>
      </c>
      <c r="S114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631.64985911236784</v>
      </c>
    </row>
    <row r="115" spans="1:19" x14ac:dyDescent="0.25">
      <c r="A115">
        <v>2015</v>
      </c>
      <c r="B115">
        <v>11</v>
      </c>
      <c r="C115" s="38" t="s">
        <v>69</v>
      </c>
      <c r="D115" s="38">
        <f>DATE(План_Факт_Дебіторка[[#This Row],[Рік]],План_Факт_Дебіторка[[#This Row],[МісяцьНом]],1)</f>
        <v>42309</v>
      </c>
      <c r="E115" s="6" t="s">
        <v>12</v>
      </c>
      <c r="F115" s="6" t="s">
        <v>28</v>
      </c>
      <c r="G115" s="6" t="s">
        <v>55</v>
      </c>
      <c r="H115" s="6" t="s">
        <v>56</v>
      </c>
      <c r="I115" s="6" t="s">
        <v>57</v>
      </c>
      <c r="J115" s="6" t="s">
        <v>32</v>
      </c>
      <c r="K115" s="9">
        <v>258</v>
      </c>
      <c r="L115" s="9">
        <v>3619.04</v>
      </c>
      <c r="M115" s="9">
        <v>5362.2166099999995</v>
      </c>
      <c r="N115" s="9">
        <v>4900</v>
      </c>
      <c r="O115" s="9">
        <v>1286.93</v>
      </c>
      <c r="P115" s="9" cm="1">
        <f t="array" ref="P115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37.307274108314438</v>
      </c>
      <c r="Q115" s="9" cm="1">
        <f t="array" ref="Q115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18.653637054157219</v>
      </c>
      <c r="R115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10.174711120449391</v>
      </c>
      <c r="S115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66.135622282921048</v>
      </c>
    </row>
    <row r="116" spans="1:19" x14ac:dyDescent="0.25">
      <c r="A116">
        <v>2014</v>
      </c>
      <c r="B116">
        <v>1</v>
      </c>
      <c r="C116" s="38" t="s">
        <v>77</v>
      </c>
      <c r="D116" s="38">
        <f>DATE(План_Факт_Дебіторка[[#This Row],[Рік]],План_Факт_Дебіторка[[#This Row],[МісяцьНом]],1)</f>
        <v>41640</v>
      </c>
      <c r="E116" s="6" t="s">
        <v>2</v>
      </c>
      <c r="F116" s="6" t="s">
        <v>42</v>
      </c>
      <c r="G116" s="6" t="s">
        <v>49</v>
      </c>
      <c r="H116" s="6" t="s">
        <v>50</v>
      </c>
      <c r="I116" s="6" t="s">
        <v>51</v>
      </c>
      <c r="J116" s="6" t="s">
        <v>32</v>
      </c>
      <c r="K116" s="9">
        <v>2603</v>
      </c>
      <c r="L116" s="9">
        <v>26280.190000000002</v>
      </c>
      <c r="M116" s="9">
        <v>39420.191999999995</v>
      </c>
      <c r="N116" s="9">
        <v>40700</v>
      </c>
      <c r="O116" s="9">
        <v>1051.43</v>
      </c>
      <c r="P116" s="9" cm="1">
        <f t="array" ref="P116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391.38412113203435</v>
      </c>
      <c r="Q116" s="9" cm="1">
        <f t="array" ref="Q116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0</v>
      </c>
      <c r="R116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186.37339101525444</v>
      </c>
      <c r="S116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577.75751214728882</v>
      </c>
    </row>
    <row r="117" spans="1:19" x14ac:dyDescent="0.25">
      <c r="A117">
        <v>2015</v>
      </c>
      <c r="B117">
        <v>12</v>
      </c>
      <c r="C117" s="38" t="s">
        <v>70</v>
      </c>
      <c r="D117" s="38">
        <f>DATE(План_Факт_Дебіторка[[#This Row],[Рік]],План_Факт_Дебіторка[[#This Row],[МісяцьНом]],1)</f>
        <v>42339</v>
      </c>
      <c r="E117" s="6" t="s">
        <v>13</v>
      </c>
      <c r="F117" s="6" t="s">
        <v>28</v>
      </c>
      <c r="G117" s="6" t="s">
        <v>55</v>
      </c>
      <c r="H117" s="6" t="s">
        <v>56</v>
      </c>
      <c r="I117" s="6" t="s">
        <v>57</v>
      </c>
      <c r="J117" s="6" t="s">
        <v>32</v>
      </c>
      <c r="K117" s="9">
        <v>546</v>
      </c>
      <c r="L117" s="9">
        <v>9275.61</v>
      </c>
      <c r="M117" s="9">
        <v>14183.72494</v>
      </c>
      <c r="N117" s="9">
        <v>13100</v>
      </c>
      <c r="O117" s="9">
        <v>3744.5</v>
      </c>
      <c r="P117" s="9" cm="1">
        <f t="array" ref="P117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62.787651815452634</v>
      </c>
      <c r="Q117" s="9" cm="1">
        <f t="array" ref="Q117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31.393825907726317</v>
      </c>
      <c r="R117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17.123905040577991</v>
      </c>
      <c r="S117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111.30538276375694</v>
      </c>
    </row>
    <row r="118" spans="1:19" x14ac:dyDescent="0.25">
      <c r="A118">
        <v>2014</v>
      </c>
      <c r="B118">
        <v>6</v>
      </c>
      <c r="C118" s="38" t="s">
        <v>82</v>
      </c>
      <c r="D118" s="38">
        <f>DATE(План_Факт_Дебіторка[[#This Row],[Рік]],План_Факт_Дебіторка[[#This Row],[МісяцьНом]],1)</f>
        <v>41791</v>
      </c>
      <c r="E118" s="6" t="s">
        <v>7</v>
      </c>
      <c r="F118" s="6" t="s">
        <v>28</v>
      </c>
      <c r="G118" s="6" t="s">
        <v>29</v>
      </c>
      <c r="H118" s="6" t="s">
        <v>30</v>
      </c>
      <c r="I118" s="6" t="s">
        <v>31</v>
      </c>
      <c r="J118" s="6" t="s">
        <v>27</v>
      </c>
      <c r="K118" s="9">
        <v>2012</v>
      </c>
      <c r="L118" s="9">
        <v>21308.260000000002</v>
      </c>
      <c r="M118" s="9">
        <v>31963.643290000015</v>
      </c>
      <c r="N118" s="9">
        <v>30800</v>
      </c>
      <c r="O118" s="9">
        <v>0</v>
      </c>
      <c r="P118" s="9" cm="1">
        <f t="array" ref="P118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238.6184574004794</v>
      </c>
      <c r="Q118" s="9" cm="1">
        <f t="array" ref="Q118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0</v>
      </c>
      <c r="R118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41.862887263242001</v>
      </c>
      <c r="S118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280.48134466372142</v>
      </c>
    </row>
    <row r="119" spans="1:19" x14ac:dyDescent="0.25">
      <c r="A119">
        <v>2016</v>
      </c>
      <c r="B119">
        <v>1</v>
      </c>
      <c r="C119" s="38" t="s">
        <v>95</v>
      </c>
      <c r="D119" s="38">
        <f>DATE(План_Факт_Дебіторка[[#This Row],[Рік]],План_Факт_Дебіторка[[#This Row],[МісяцьНом]],1)</f>
        <v>42370</v>
      </c>
      <c r="E119" s="6" t="s">
        <v>2</v>
      </c>
      <c r="F119" s="6" t="s">
        <v>28</v>
      </c>
      <c r="G119" s="6" t="s">
        <v>55</v>
      </c>
      <c r="H119" s="6" t="s">
        <v>56</v>
      </c>
      <c r="I119" s="6" t="s">
        <v>57</v>
      </c>
      <c r="J119" s="6" t="s">
        <v>32</v>
      </c>
      <c r="K119" s="9">
        <v>449</v>
      </c>
      <c r="L119" s="9">
        <v>3657.4999999999995</v>
      </c>
      <c r="M119" s="9">
        <v>5511.23333</v>
      </c>
      <c r="N119" s="9">
        <v>5500</v>
      </c>
      <c r="O119" s="9">
        <v>793.62</v>
      </c>
      <c r="P119" s="9" cm="1">
        <f t="array" ref="P119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60.065894266727852</v>
      </c>
      <c r="Q119" s="9" cm="1">
        <f t="array" ref="Q119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0</v>
      </c>
      <c r="R119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20.021964755575951</v>
      </c>
      <c r="S119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80.087859022303803</v>
      </c>
    </row>
    <row r="120" spans="1:19" x14ac:dyDescent="0.25">
      <c r="A120">
        <v>2014</v>
      </c>
      <c r="B120">
        <v>1</v>
      </c>
      <c r="C120" s="38" t="s">
        <v>77</v>
      </c>
      <c r="D120" s="38">
        <f>DATE(План_Факт_Дебіторка[[#This Row],[Рік]],План_Факт_Дебіторка[[#This Row],[МісяцьНом]],1)</f>
        <v>41640</v>
      </c>
      <c r="E120" s="6" t="s">
        <v>2</v>
      </c>
      <c r="F120" s="6" t="s">
        <v>42</v>
      </c>
      <c r="G120" s="6" t="s">
        <v>49</v>
      </c>
      <c r="H120" s="6" t="s">
        <v>50</v>
      </c>
      <c r="I120" s="6" t="s">
        <v>51</v>
      </c>
      <c r="J120" s="6" t="s">
        <v>33</v>
      </c>
      <c r="K120" s="9">
        <v>1534</v>
      </c>
      <c r="L120" s="9">
        <v>17574.830000000005</v>
      </c>
      <c r="M120" s="9">
        <v>25678.882999999994</v>
      </c>
      <c r="N120" s="9">
        <v>24100</v>
      </c>
      <c r="O120" s="9">
        <v>23041.45</v>
      </c>
      <c r="P120" s="9" cm="1">
        <f t="array" ref="P120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254.95327507809546</v>
      </c>
      <c r="Q120" s="9" cm="1">
        <f t="array" ref="Q120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0</v>
      </c>
      <c r="R120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121.40632146575973</v>
      </c>
      <c r="S120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376.35959654385522</v>
      </c>
    </row>
    <row r="121" spans="1:19" x14ac:dyDescent="0.25">
      <c r="A121">
        <v>2016</v>
      </c>
      <c r="B121">
        <v>2</v>
      </c>
      <c r="C121" s="38" t="s">
        <v>96</v>
      </c>
      <c r="D121" s="38">
        <f>DATE(План_Факт_Дебіторка[[#This Row],[Рік]],План_Факт_Дебіторка[[#This Row],[МісяцьНом]],1)</f>
        <v>42401</v>
      </c>
      <c r="E121" s="6" t="s">
        <v>3</v>
      </c>
      <c r="F121" s="6" t="s">
        <v>28</v>
      </c>
      <c r="G121" s="6" t="s">
        <v>55</v>
      </c>
      <c r="H121" s="6" t="s">
        <v>56</v>
      </c>
      <c r="I121" s="6" t="s">
        <v>57</v>
      </c>
      <c r="J121" s="6" t="s">
        <v>32</v>
      </c>
      <c r="K121" s="9">
        <v>168</v>
      </c>
      <c r="L121" s="9">
        <v>2748.8399999999997</v>
      </c>
      <c r="M121" s="9">
        <v>4117.0750399999997</v>
      </c>
      <c r="N121" s="9">
        <v>4100</v>
      </c>
      <c r="O121" s="9">
        <v>642.26</v>
      </c>
      <c r="P121" s="9" cm="1">
        <f t="array" ref="P121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37.046038710326016</v>
      </c>
      <c r="Q121" s="9" cm="1">
        <f t="array" ref="Q121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33.341434839293413</v>
      </c>
      <c r="R121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0</v>
      </c>
      <c r="S121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70.387473549619429</v>
      </c>
    </row>
    <row r="122" spans="1:19" x14ac:dyDescent="0.25">
      <c r="A122">
        <v>2014</v>
      </c>
      <c r="B122">
        <v>6</v>
      </c>
      <c r="C122" s="38" t="s">
        <v>82</v>
      </c>
      <c r="D122" s="38">
        <f>DATE(План_Факт_Дебіторка[[#This Row],[Рік]],План_Факт_Дебіторка[[#This Row],[МісяцьНом]],1)</f>
        <v>41791</v>
      </c>
      <c r="E122" s="6" t="s">
        <v>7</v>
      </c>
      <c r="F122" s="6" t="s">
        <v>28</v>
      </c>
      <c r="G122" s="6" t="s">
        <v>29</v>
      </c>
      <c r="H122" s="6" t="s">
        <v>30</v>
      </c>
      <c r="I122" s="6" t="s">
        <v>31</v>
      </c>
      <c r="J122" s="6" t="s">
        <v>35</v>
      </c>
      <c r="K122" s="9">
        <v>1067</v>
      </c>
      <c r="L122" s="9">
        <v>11630.099999999997</v>
      </c>
      <c r="M122" s="9">
        <v>17386.820000000003</v>
      </c>
      <c r="N122" s="9">
        <v>16900</v>
      </c>
      <c r="O122" s="9">
        <v>18825.55</v>
      </c>
      <c r="P122" s="9" cm="1">
        <f t="array" ref="P122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129.79797483842469</v>
      </c>
      <c r="Q122" s="9" cm="1">
        <f t="array" ref="Q122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0</v>
      </c>
      <c r="R122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22.771574533056963</v>
      </c>
      <c r="S122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152.56954937148166</v>
      </c>
    </row>
    <row r="123" spans="1:19" x14ac:dyDescent="0.25">
      <c r="A123">
        <v>2016</v>
      </c>
      <c r="B123">
        <v>3</v>
      </c>
      <c r="C123" s="38" t="s">
        <v>97</v>
      </c>
      <c r="D123" s="38">
        <f>DATE(План_Факт_Дебіторка[[#This Row],[Рік]],План_Факт_Дебіторка[[#This Row],[МісяцьНом]],1)</f>
        <v>42430</v>
      </c>
      <c r="E123" s="6" t="s">
        <v>4</v>
      </c>
      <c r="F123" s="6" t="s">
        <v>28</v>
      </c>
      <c r="G123" s="6" t="s">
        <v>55</v>
      </c>
      <c r="H123" s="6" t="s">
        <v>56</v>
      </c>
      <c r="I123" s="6" t="s">
        <v>57</v>
      </c>
      <c r="J123" s="6" t="s">
        <v>32</v>
      </c>
      <c r="K123" s="9">
        <v>5082</v>
      </c>
      <c r="L123" s="9">
        <v>52495.6</v>
      </c>
      <c r="M123" s="9">
        <v>80122.675019999995</v>
      </c>
      <c r="N123" s="9">
        <v>73400</v>
      </c>
      <c r="O123" s="9">
        <v>13344.77</v>
      </c>
      <c r="P123" s="9" cm="1">
        <f t="array" ref="P123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335.54711033738732</v>
      </c>
      <c r="Q123" s="9" cm="1">
        <f t="array" ref="Q123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0</v>
      </c>
      <c r="R123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0</v>
      </c>
      <c r="S123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335.54711033738732</v>
      </c>
    </row>
    <row r="124" spans="1:19" x14ac:dyDescent="0.25">
      <c r="A124">
        <v>2016</v>
      </c>
      <c r="B124">
        <v>4</v>
      </c>
      <c r="C124" s="38" t="s">
        <v>98</v>
      </c>
      <c r="D124" s="38">
        <f>DATE(План_Факт_Дебіторка[[#This Row],[Рік]],План_Факт_Дебіторка[[#This Row],[МісяцьНом]],1)</f>
        <v>42461</v>
      </c>
      <c r="E124" s="6" t="s">
        <v>5</v>
      </c>
      <c r="F124" s="6" t="s">
        <v>28</v>
      </c>
      <c r="G124" s="6" t="s">
        <v>55</v>
      </c>
      <c r="H124" s="6" t="s">
        <v>56</v>
      </c>
      <c r="I124" s="6" t="s">
        <v>57</v>
      </c>
      <c r="J124" s="6" t="s">
        <v>32</v>
      </c>
      <c r="K124" s="9">
        <v>177</v>
      </c>
      <c r="L124" s="9">
        <v>1789.0900000000001</v>
      </c>
      <c r="M124" s="9">
        <v>2655.2500200000004</v>
      </c>
      <c r="N124" s="9">
        <v>2600</v>
      </c>
      <c r="O124" s="9">
        <v>318.63</v>
      </c>
      <c r="P124" s="9" cm="1">
        <f t="array" ref="P124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16.429877066011333</v>
      </c>
      <c r="Q124" s="9" cm="1">
        <f t="array" ref="Q124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0</v>
      </c>
      <c r="R124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5.4766256886704445</v>
      </c>
      <c r="S124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21.906502754681778</v>
      </c>
    </row>
    <row r="125" spans="1:19" x14ac:dyDescent="0.25">
      <c r="A125">
        <v>2016</v>
      </c>
      <c r="B125">
        <v>5</v>
      </c>
      <c r="C125" s="38" t="s">
        <v>99</v>
      </c>
      <c r="D125" s="38">
        <f>DATE(План_Факт_Дебіторка[[#This Row],[Рік]],План_Факт_Дебіторка[[#This Row],[МісяцьНом]],1)</f>
        <v>42491</v>
      </c>
      <c r="E125" s="6" t="s">
        <v>6</v>
      </c>
      <c r="F125" s="6" t="s">
        <v>28</v>
      </c>
      <c r="G125" s="6" t="s">
        <v>55</v>
      </c>
      <c r="H125" s="6" t="s">
        <v>56</v>
      </c>
      <c r="I125" s="6" t="s">
        <v>57</v>
      </c>
      <c r="J125" s="6" t="s">
        <v>32</v>
      </c>
      <c r="K125" s="9">
        <v>368</v>
      </c>
      <c r="L125" s="9">
        <v>3470.4500000000003</v>
      </c>
      <c r="M125" s="9">
        <v>5202.0416500000001</v>
      </c>
      <c r="N125" s="9">
        <v>5100</v>
      </c>
      <c r="O125" s="9">
        <v>749.09</v>
      </c>
      <c r="P125" s="9" cm="1">
        <f t="array" ref="P125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32.701653456630524</v>
      </c>
      <c r="Q125" s="9" cm="1">
        <f t="array" ref="Q125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16.350826728315262</v>
      </c>
      <c r="R125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10.900551152210175</v>
      </c>
      <c r="S125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59.953031337155963</v>
      </c>
    </row>
    <row r="126" spans="1:19" x14ac:dyDescent="0.25">
      <c r="A126">
        <v>2014</v>
      </c>
      <c r="B126">
        <v>7</v>
      </c>
      <c r="C126" s="38" t="s">
        <v>83</v>
      </c>
      <c r="D126" s="38">
        <f>DATE(План_Факт_Дебіторка[[#This Row],[Рік]],План_Факт_Дебіторка[[#This Row],[МісяцьНом]],1)</f>
        <v>41821</v>
      </c>
      <c r="E126" s="6" t="s">
        <v>8</v>
      </c>
      <c r="F126" s="6" t="s">
        <v>28</v>
      </c>
      <c r="G126" s="6" t="s">
        <v>29</v>
      </c>
      <c r="H126" s="6" t="s">
        <v>30</v>
      </c>
      <c r="I126" s="6" t="s">
        <v>31</v>
      </c>
      <c r="J126" s="6" t="s">
        <v>32</v>
      </c>
      <c r="K126" s="9">
        <v>1507</v>
      </c>
      <c r="L126" s="9">
        <v>16154.099999999999</v>
      </c>
      <c r="M126" s="9">
        <v>22119.908160000003</v>
      </c>
      <c r="N126" s="9">
        <v>23300</v>
      </c>
      <c r="O126" s="9">
        <v>8062.71</v>
      </c>
      <c r="P126" s="9" cm="1">
        <f t="array" ref="P126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199.83899450720179</v>
      </c>
      <c r="Q126" s="9" cm="1">
        <f t="array" ref="Q126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179.85509505648162</v>
      </c>
      <c r="R126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35.059472720561722</v>
      </c>
      <c r="S126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414.75356228424511</v>
      </c>
    </row>
    <row r="127" spans="1:19" x14ac:dyDescent="0.25">
      <c r="A127">
        <v>2016</v>
      </c>
      <c r="B127">
        <v>6</v>
      </c>
      <c r="C127" s="38" t="s">
        <v>100</v>
      </c>
      <c r="D127" s="38">
        <f>DATE(План_Факт_Дебіторка[[#This Row],[Рік]],План_Факт_Дебіторка[[#This Row],[МісяцьНом]],1)</f>
        <v>42522</v>
      </c>
      <c r="E127" s="6" t="s">
        <v>7</v>
      </c>
      <c r="F127" s="6" t="s">
        <v>28</v>
      </c>
      <c r="G127" s="6" t="s">
        <v>55</v>
      </c>
      <c r="H127" s="6" t="s">
        <v>56</v>
      </c>
      <c r="I127" s="6" t="s">
        <v>57</v>
      </c>
      <c r="J127" s="6" t="s">
        <v>32</v>
      </c>
      <c r="K127" s="9">
        <v>5310</v>
      </c>
      <c r="L127" s="9">
        <v>59118.01</v>
      </c>
      <c r="M127" s="9">
        <v>77685.791719999994</v>
      </c>
      <c r="N127" s="9">
        <v>75400</v>
      </c>
      <c r="O127" s="9">
        <v>9253.92</v>
      </c>
      <c r="P127" s="9" cm="1">
        <f t="array" ref="P127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399.15712296172239</v>
      </c>
      <c r="Q127" s="9" cm="1">
        <f t="array" ref="Q127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199.5785614808612</v>
      </c>
      <c r="R127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266.10474864114832</v>
      </c>
      <c r="S127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864.8404330837318</v>
      </c>
    </row>
    <row r="128" spans="1:19" x14ac:dyDescent="0.25">
      <c r="A128">
        <v>2016</v>
      </c>
      <c r="B128">
        <v>7</v>
      </c>
      <c r="C128" s="38" t="s">
        <v>101</v>
      </c>
      <c r="D128" s="38">
        <f>DATE(План_Факт_Дебіторка[[#This Row],[Рік]],План_Факт_Дебіторка[[#This Row],[МісяцьНом]],1)</f>
        <v>42552</v>
      </c>
      <c r="E128" s="6" t="s">
        <v>8</v>
      </c>
      <c r="F128" s="6" t="s">
        <v>28</v>
      </c>
      <c r="G128" s="6" t="s">
        <v>55</v>
      </c>
      <c r="H128" s="6" t="s">
        <v>56</v>
      </c>
      <c r="I128" s="6" t="s">
        <v>57</v>
      </c>
      <c r="J128" s="6" t="s">
        <v>32</v>
      </c>
      <c r="K128" s="9">
        <v>60</v>
      </c>
      <c r="L128" s="9">
        <v>519.33999999999992</v>
      </c>
      <c r="M128" s="9">
        <v>793.26668999999993</v>
      </c>
      <c r="N128" s="9">
        <v>700</v>
      </c>
      <c r="O128" s="9">
        <v>76.150000000000006</v>
      </c>
      <c r="P128" s="9" cm="1">
        <f t="array" ref="P128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5.1346701721229007</v>
      </c>
      <c r="Q128" s="9" cm="1">
        <f t="array" ref="Q128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3.8510026290921751</v>
      </c>
      <c r="R128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3.0654747296256124</v>
      </c>
      <c r="S128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12.051147530840687</v>
      </c>
    </row>
    <row r="129" spans="1:19" x14ac:dyDescent="0.25">
      <c r="A129">
        <v>2014</v>
      </c>
      <c r="B129">
        <v>7</v>
      </c>
      <c r="C129" s="38" t="s">
        <v>83</v>
      </c>
      <c r="D129" s="38">
        <f>DATE(План_Факт_Дебіторка[[#This Row],[Рік]],План_Факт_Дебіторка[[#This Row],[МісяцьНом]],1)</f>
        <v>41821</v>
      </c>
      <c r="E129" s="6" t="s">
        <v>8</v>
      </c>
      <c r="F129" s="6" t="s">
        <v>28</v>
      </c>
      <c r="G129" s="6" t="s">
        <v>29</v>
      </c>
      <c r="H129" s="6" t="s">
        <v>30</v>
      </c>
      <c r="I129" s="6" t="s">
        <v>31</v>
      </c>
      <c r="J129" s="6" t="s">
        <v>33</v>
      </c>
      <c r="K129" s="9">
        <v>27395</v>
      </c>
      <c r="L129" s="9">
        <v>331025.58</v>
      </c>
      <c r="M129" s="9">
        <v>490646.51444000058</v>
      </c>
      <c r="N129" s="9">
        <v>450300</v>
      </c>
      <c r="O129" s="9">
        <v>491428.17</v>
      </c>
      <c r="P129" s="9" cm="1">
        <f t="array" ref="P129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4432.6723870155965</v>
      </c>
      <c r="Q129" s="9" cm="1">
        <f t="array" ref="Q129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3989.4051483140365</v>
      </c>
      <c r="R129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777.66182228343803</v>
      </c>
      <c r="S129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9199.7393576130726</v>
      </c>
    </row>
    <row r="130" spans="1:19" x14ac:dyDescent="0.25">
      <c r="A130">
        <v>2016</v>
      </c>
      <c r="B130">
        <v>8</v>
      </c>
      <c r="C130" s="38" t="s">
        <v>102</v>
      </c>
      <c r="D130" s="38">
        <f>DATE(План_Факт_Дебіторка[[#This Row],[Рік]],План_Факт_Дебіторка[[#This Row],[МісяцьНом]],1)</f>
        <v>42583</v>
      </c>
      <c r="E130" s="6" t="s">
        <v>9</v>
      </c>
      <c r="F130" s="6" t="s">
        <v>28</v>
      </c>
      <c r="G130" s="6" t="s">
        <v>55</v>
      </c>
      <c r="H130" s="6" t="s">
        <v>56</v>
      </c>
      <c r="I130" s="6" t="s">
        <v>57</v>
      </c>
      <c r="J130" s="6" t="s">
        <v>32</v>
      </c>
      <c r="K130" s="9">
        <v>7631</v>
      </c>
      <c r="L130" s="9">
        <v>86614.35</v>
      </c>
      <c r="M130" s="9">
        <v>132188.25826</v>
      </c>
      <c r="N130" s="9">
        <v>144900</v>
      </c>
      <c r="O130" s="9">
        <v>7925.95</v>
      </c>
      <c r="P130" s="9" cm="1">
        <f t="array" ref="P130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650.42887664173998</v>
      </c>
      <c r="Q130" s="9" cm="1">
        <f t="array" ref="Q130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195.12866299252201</v>
      </c>
      <c r="R130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388.31574724879999</v>
      </c>
      <c r="S130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1233.8732868830621</v>
      </c>
    </row>
    <row r="131" spans="1:19" x14ac:dyDescent="0.25">
      <c r="A131">
        <v>2016</v>
      </c>
      <c r="B131">
        <v>9</v>
      </c>
      <c r="C131" s="38" t="s">
        <v>103</v>
      </c>
      <c r="D131" s="38">
        <f>DATE(План_Факт_Дебіторка[[#This Row],[Рік]],План_Факт_Дебіторка[[#This Row],[МісяцьНом]],1)</f>
        <v>42614</v>
      </c>
      <c r="E131" s="6" t="s">
        <v>10</v>
      </c>
      <c r="F131" s="6" t="s">
        <v>28</v>
      </c>
      <c r="G131" s="6" t="s">
        <v>55</v>
      </c>
      <c r="H131" s="6" t="s">
        <v>56</v>
      </c>
      <c r="I131" s="6" t="s">
        <v>57</v>
      </c>
      <c r="J131" s="6" t="s">
        <v>32</v>
      </c>
      <c r="K131" s="9">
        <v>80</v>
      </c>
      <c r="L131" s="9">
        <v>955.05000000000007</v>
      </c>
      <c r="M131" s="9">
        <v>1463.8333299999999</v>
      </c>
      <c r="N131" s="9">
        <v>1300</v>
      </c>
      <c r="O131" s="9">
        <v>90.84</v>
      </c>
      <c r="P131" s="9" cm="1">
        <f t="array" ref="P131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9.2553804477652353</v>
      </c>
      <c r="Q131" s="9" cm="1">
        <f t="array" ref="Q131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0</v>
      </c>
      <c r="R131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5.5256002673225284</v>
      </c>
      <c r="S131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14.780980715087765</v>
      </c>
    </row>
    <row r="132" spans="1:19" x14ac:dyDescent="0.25">
      <c r="A132">
        <v>2014</v>
      </c>
      <c r="B132">
        <v>7</v>
      </c>
      <c r="C132" s="38" t="s">
        <v>83</v>
      </c>
      <c r="D132" s="38">
        <f>DATE(План_Факт_Дебіторка[[#This Row],[Рік]],План_Факт_Дебіторка[[#This Row],[МісяцьНом]],1)</f>
        <v>41821</v>
      </c>
      <c r="E132" s="6" t="s">
        <v>8</v>
      </c>
      <c r="F132" s="6" t="s">
        <v>28</v>
      </c>
      <c r="G132" s="6" t="s">
        <v>29</v>
      </c>
      <c r="H132" s="6" t="s">
        <v>30</v>
      </c>
      <c r="I132" s="6" t="s">
        <v>31</v>
      </c>
      <c r="J132" s="6" t="s">
        <v>34</v>
      </c>
      <c r="K132" s="9">
        <v>4836</v>
      </c>
      <c r="L132" s="9">
        <v>51542.930000000015</v>
      </c>
      <c r="M132" s="9">
        <v>78047.925389999975</v>
      </c>
      <c r="N132" s="9">
        <v>73900</v>
      </c>
      <c r="O132" s="9">
        <v>34666.089999999997</v>
      </c>
      <c r="P132" s="9" cm="1">
        <f t="array" ref="P132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705.11228258692279</v>
      </c>
      <c r="Q132" s="9" cm="1">
        <f t="array" ref="Q132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634.60105432823048</v>
      </c>
      <c r="R132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123.70390922577592</v>
      </c>
      <c r="S132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1463.4172461409294</v>
      </c>
    </row>
    <row r="133" spans="1:19" x14ac:dyDescent="0.25">
      <c r="A133">
        <v>2016</v>
      </c>
      <c r="B133">
        <v>10</v>
      </c>
      <c r="C133" s="38" t="s">
        <v>71</v>
      </c>
      <c r="D133" s="38">
        <f>DATE(План_Факт_Дебіторка[[#This Row],[Рік]],План_Факт_Дебіторка[[#This Row],[МісяцьНом]],1)</f>
        <v>42644</v>
      </c>
      <c r="E133" s="6" t="s">
        <v>11</v>
      </c>
      <c r="F133" s="6" t="s">
        <v>28</v>
      </c>
      <c r="G133" s="6" t="s">
        <v>55</v>
      </c>
      <c r="H133" s="6" t="s">
        <v>56</v>
      </c>
      <c r="I133" s="6" t="s">
        <v>57</v>
      </c>
      <c r="J133" s="6" t="s">
        <v>32</v>
      </c>
      <c r="K133" s="9">
        <v>3550</v>
      </c>
      <c r="L133" s="9">
        <v>45300.499999999993</v>
      </c>
      <c r="M133" s="9">
        <v>69225.916599999997</v>
      </c>
      <c r="N133" s="9">
        <v>75500</v>
      </c>
      <c r="O133" s="9">
        <v>5814.98</v>
      </c>
      <c r="P133" s="9" cm="1">
        <f t="array" ref="P133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321.79024572090702</v>
      </c>
      <c r="Q133" s="9" cm="1">
        <f t="array" ref="Q133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96.537073716272118</v>
      </c>
      <c r="R133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192.11357953486987</v>
      </c>
      <c r="S133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610.44089897204901</v>
      </c>
    </row>
    <row r="134" spans="1:19" x14ac:dyDescent="0.25">
      <c r="A134">
        <v>2016</v>
      </c>
      <c r="B134">
        <v>11</v>
      </c>
      <c r="C134" s="38" t="s">
        <v>72</v>
      </c>
      <c r="D134" s="38">
        <f>DATE(План_Факт_Дебіторка[[#This Row],[Рік]],План_Факт_Дебіторка[[#This Row],[МісяцьНом]],1)</f>
        <v>42675</v>
      </c>
      <c r="E134" s="6" t="s">
        <v>12</v>
      </c>
      <c r="F134" s="6" t="s">
        <v>28</v>
      </c>
      <c r="G134" s="6" t="s">
        <v>55</v>
      </c>
      <c r="H134" s="6" t="s">
        <v>56</v>
      </c>
      <c r="I134" s="6" t="s">
        <v>57</v>
      </c>
      <c r="J134" s="6" t="s">
        <v>32</v>
      </c>
      <c r="K134" s="9">
        <v>3834</v>
      </c>
      <c r="L134" s="9">
        <v>51312.57</v>
      </c>
      <c r="M134" s="9">
        <v>74375.583210000012</v>
      </c>
      <c r="N134" s="9">
        <v>80000</v>
      </c>
      <c r="O134" s="9">
        <v>6247.55</v>
      </c>
      <c r="P134" s="9" cm="1">
        <f t="array" ref="P134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483.87760820701158</v>
      </c>
      <c r="Q134" s="9" cm="1">
        <f t="array" ref="Q134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0</v>
      </c>
      <c r="R134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288.88215415343973</v>
      </c>
      <c r="S134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772.7597623604513</v>
      </c>
    </row>
    <row r="135" spans="1:19" x14ac:dyDescent="0.25">
      <c r="A135">
        <v>2014</v>
      </c>
      <c r="B135">
        <v>7</v>
      </c>
      <c r="C135" s="38" t="s">
        <v>83</v>
      </c>
      <c r="D135" s="38">
        <f>DATE(План_Факт_Дебіторка[[#This Row],[Рік]],План_Факт_Дебіторка[[#This Row],[МісяцьНом]],1)</f>
        <v>41821</v>
      </c>
      <c r="E135" s="6" t="s">
        <v>8</v>
      </c>
      <c r="F135" s="6" t="s">
        <v>28</v>
      </c>
      <c r="G135" s="6" t="s">
        <v>29</v>
      </c>
      <c r="H135" s="6" t="s">
        <v>30</v>
      </c>
      <c r="I135" s="6" t="s">
        <v>31</v>
      </c>
      <c r="J135" s="6" t="s">
        <v>27</v>
      </c>
      <c r="K135" s="9">
        <v>1457</v>
      </c>
      <c r="L135" s="9">
        <v>15402.939999999999</v>
      </c>
      <c r="M135" s="9">
        <v>23821.316760000002</v>
      </c>
      <c r="N135" s="9">
        <v>23100</v>
      </c>
      <c r="O135" s="9">
        <v>0</v>
      </c>
      <c r="P135" s="9" cm="1">
        <f t="array" ref="P135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215.21011546351528</v>
      </c>
      <c r="Q135" s="9" cm="1">
        <f t="array" ref="Q135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193.68910391716375</v>
      </c>
      <c r="R135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37.756160607634257</v>
      </c>
      <c r="S135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446.65537998831326</v>
      </c>
    </row>
    <row r="136" spans="1:19" x14ac:dyDescent="0.25">
      <c r="A136">
        <v>2014</v>
      </c>
      <c r="B136">
        <v>1</v>
      </c>
      <c r="C136" s="38" t="s">
        <v>77</v>
      </c>
      <c r="D136" s="38">
        <f>DATE(План_Факт_Дебіторка[[#This Row],[Рік]],План_Факт_Дебіторка[[#This Row],[МісяцьНом]],1)</f>
        <v>41640</v>
      </c>
      <c r="E136" s="6" t="s">
        <v>2</v>
      </c>
      <c r="F136" s="6" t="s">
        <v>28</v>
      </c>
      <c r="G136" s="6" t="s">
        <v>55</v>
      </c>
      <c r="H136" s="6" t="s">
        <v>56</v>
      </c>
      <c r="I136" s="6" t="s">
        <v>57</v>
      </c>
      <c r="J136" s="6" t="s">
        <v>34</v>
      </c>
      <c r="K136" s="9">
        <v>3830</v>
      </c>
      <c r="L136" s="9">
        <v>42259.630000000005</v>
      </c>
      <c r="M136" s="9">
        <v>63153.259900000106</v>
      </c>
      <c r="N136" s="9">
        <v>59200</v>
      </c>
      <c r="O136" s="9">
        <v>5834.68</v>
      </c>
      <c r="P136" s="9" cm="1">
        <f t="array" ref="P136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539.61058940506416</v>
      </c>
      <c r="Q136" s="9" cm="1">
        <f t="array" ref="Q136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0</v>
      </c>
      <c r="R136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107.92211788101282</v>
      </c>
      <c r="S136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647.53270728607697</v>
      </c>
    </row>
    <row r="137" spans="1:19" x14ac:dyDescent="0.25">
      <c r="A137">
        <v>2014</v>
      </c>
      <c r="B137">
        <v>2</v>
      </c>
      <c r="C137" s="38" t="s">
        <v>78</v>
      </c>
      <c r="D137" s="38">
        <f>DATE(План_Факт_Дебіторка[[#This Row],[Рік]],План_Факт_Дебіторка[[#This Row],[МісяцьНом]],1)</f>
        <v>41671</v>
      </c>
      <c r="E137" s="6" t="s">
        <v>3</v>
      </c>
      <c r="F137" s="6" t="s">
        <v>28</v>
      </c>
      <c r="G137" s="6" t="s">
        <v>55</v>
      </c>
      <c r="H137" s="6" t="s">
        <v>56</v>
      </c>
      <c r="I137" s="6" t="s">
        <v>57</v>
      </c>
      <c r="J137" s="6" t="s">
        <v>34</v>
      </c>
      <c r="K137" s="9">
        <v>8388</v>
      </c>
      <c r="L137" s="9">
        <v>88479.19</v>
      </c>
      <c r="M137" s="9">
        <v>131017.7347199998</v>
      </c>
      <c r="N137" s="9">
        <v>131300</v>
      </c>
      <c r="O137" s="9">
        <v>10343.09</v>
      </c>
      <c r="P137" s="9" cm="1">
        <f t="array" ref="P137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850.33316043579134</v>
      </c>
      <c r="Q137" s="9" cm="1">
        <f t="array" ref="Q137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0</v>
      </c>
      <c r="R137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340.13326417431654</v>
      </c>
      <c r="S137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1190.4664246101079</v>
      </c>
    </row>
    <row r="138" spans="1:19" x14ac:dyDescent="0.25">
      <c r="A138">
        <v>2014</v>
      </c>
      <c r="B138">
        <v>7</v>
      </c>
      <c r="C138" s="38" t="s">
        <v>83</v>
      </c>
      <c r="D138" s="38">
        <f>DATE(План_Факт_Дебіторка[[#This Row],[Рік]],План_Факт_Дебіторка[[#This Row],[МісяцьНом]],1)</f>
        <v>41821</v>
      </c>
      <c r="E138" s="6" t="s">
        <v>8</v>
      </c>
      <c r="F138" s="6" t="s">
        <v>28</v>
      </c>
      <c r="G138" s="6" t="s">
        <v>29</v>
      </c>
      <c r="H138" s="6" t="s">
        <v>30</v>
      </c>
      <c r="I138" s="6" t="s">
        <v>31</v>
      </c>
      <c r="J138" s="6" t="s">
        <v>35</v>
      </c>
      <c r="K138" s="9">
        <v>998</v>
      </c>
      <c r="L138" s="9">
        <v>11117.68</v>
      </c>
      <c r="M138" s="9">
        <v>16289.629999999997</v>
      </c>
      <c r="N138" s="9">
        <v>15500</v>
      </c>
      <c r="O138" s="9">
        <v>17877.97</v>
      </c>
      <c r="P138" s="9" cm="1">
        <f t="array" ref="P138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147.1662204267646</v>
      </c>
      <c r="Q138" s="9" cm="1">
        <f t="array" ref="Q138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132.44959838408812</v>
      </c>
      <c r="R138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25.818635162590279</v>
      </c>
      <c r="S138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305.434453973443</v>
      </c>
    </row>
    <row r="139" spans="1:19" x14ac:dyDescent="0.25">
      <c r="A139">
        <v>2014</v>
      </c>
      <c r="B139">
        <v>3</v>
      </c>
      <c r="C139" s="38" t="s">
        <v>79</v>
      </c>
      <c r="D139" s="38">
        <f>DATE(План_Факт_Дебіторка[[#This Row],[Рік]],План_Факт_Дебіторка[[#This Row],[МісяцьНом]],1)</f>
        <v>41699</v>
      </c>
      <c r="E139" s="6" t="s">
        <v>4</v>
      </c>
      <c r="F139" s="6" t="s">
        <v>28</v>
      </c>
      <c r="G139" s="6" t="s">
        <v>55</v>
      </c>
      <c r="H139" s="6" t="s">
        <v>56</v>
      </c>
      <c r="I139" s="6" t="s">
        <v>57</v>
      </c>
      <c r="J139" s="6" t="s">
        <v>34</v>
      </c>
      <c r="K139" s="9">
        <v>12622</v>
      </c>
      <c r="L139" s="9">
        <v>140539.22999999998</v>
      </c>
      <c r="M139" s="9">
        <v>208436.57101999971</v>
      </c>
      <c r="N139" s="9">
        <v>212800</v>
      </c>
      <c r="O139" s="9">
        <v>32382.71</v>
      </c>
      <c r="P139" s="9" cm="1">
        <f t="array" ref="P139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799.06912670342751</v>
      </c>
      <c r="Q139" s="9" cm="1">
        <f t="array" ref="Q139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239.72073801102823</v>
      </c>
      <c r="R139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319.62765068137099</v>
      </c>
      <c r="S139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1358.4175153958267</v>
      </c>
    </row>
    <row r="140" spans="1:19" x14ac:dyDescent="0.25">
      <c r="A140">
        <v>2014</v>
      </c>
      <c r="B140">
        <v>4</v>
      </c>
      <c r="C140" s="38" t="s">
        <v>80</v>
      </c>
      <c r="D140" s="38">
        <f>DATE(План_Факт_Дебіторка[[#This Row],[Рік]],План_Факт_Дебіторка[[#This Row],[МісяцьНом]],1)</f>
        <v>41730</v>
      </c>
      <c r="E140" s="6" t="s">
        <v>5</v>
      </c>
      <c r="F140" s="6" t="s">
        <v>28</v>
      </c>
      <c r="G140" s="6" t="s">
        <v>55</v>
      </c>
      <c r="H140" s="6" t="s">
        <v>56</v>
      </c>
      <c r="I140" s="6" t="s">
        <v>57</v>
      </c>
      <c r="J140" s="6" t="s">
        <v>34</v>
      </c>
      <c r="K140" s="9">
        <v>13950</v>
      </c>
      <c r="L140" s="9">
        <v>146343.88</v>
      </c>
      <c r="M140" s="9">
        <v>217043.81626999928</v>
      </c>
      <c r="N140" s="9">
        <v>204700</v>
      </c>
      <c r="O140" s="9">
        <v>21369.919999999998</v>
      </c>
      <c r="P140" s="9" cm="1">
        <f t="array" ref="P140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784.66029336806628</v>
      </c>
      <c r="Q140" s="9" cm="1">
        <f t="array" ref="Q140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392.33014668403314</v>
      </c>
      <c r="R140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313.86411734722657</v>
      </c>
      <c r="S140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1490.854557399326</v>
      </c>
    </row>
    <row r="141" spans="1:19" x14ac:dyDescent="0.25">
      <c r="A141">
        <v>2014</v>
      </c>
      <c r="B141">
        <v>8</v>
      </c>
      <c r="C141" s="38" t="s">
        <v>84</v>
      </c>
      <c r="D141" s="38">
        <f>DATE(План_Факт_Дебіторка[[#This Row],[Рік]],План_Факт_Дебіторка[[#This Row],[МісяцьНом]],1)</f>
        <v>41852</v>
      </c>
      <c r="E141" s="6" t="s">
        <v>9</v>
      </c>
      <c r="F141" s="6" t="s">
        <v>28</v>
      </c>
      <c r="G141" s="6" t="s">
        <v>29</v>
      </c>
      <c r="H141" s="6" t="s">
        <v>30</v>
      </c>
      <c r="I141" s="6" t="s">
        <v>31</v>
      </c>
      <c r="J141" s="6" t="s">
        <v>26</v>
      </c>
      <c r="K141" s="9">
        <v>18</v>
      </c>
      <c r="L141" s="9">
        <v>151.78</v>
      </c>
      <c r="M141" s="9">
        <v>216.98000000000002</v>
      </c>
      <c r="N141" s="9">
        <v>0</v>
      </c>
      <c r="O141" s="9">
        <v>170.87</v>
      </c>
      <c r="P141" s="9" cm="1">
        <f t="array" ref="P141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1.8174019799156496</v>
      </c>
      <c r="Q141" s="9" cm="1">
        <f t="array" ref="Q141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0</v>
      </c>
      <c r="R141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0.31884245261678068</v>
      </c>
      <c r="S141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2.1362444325324303</v>
      </c>
    </row>
    <row r="142" spans="1:19" x14ac:dyDescent="0.25">
      <c r="A142">
        <v>2014</v>
      </c>
      <c r="B142">
        <v>5</v>
      </c>
      <c r="C142" s="38" t="s">
        <v>81</v>
      </c>
      <c r="D142" s="38">
        <f>DATE(План_Факт_Дебіторка[[#This Row],[Рік]],План_Факт_Дебіторка[[#This Row],[МісяцьНом]],1)</f>
        <v>41760</v>
      </c>
      <c r="E142" s="6" t="s">
        <v>6</v>
      </c>
      <c r="F142" s="6" t="s">
        <v>28</v>
      </c>
      <c r="G142" s="6" t="s">
        <v>55</v>
      </c>
      <c r="H142" s="6" t="s">
        <v>56</v>
      </c>
      <c r="I142" s="6" t="s">
        <v>57</v>
      </c>
      <c r="J142" s="6" t="s">
        <v>34</v>
      </c>
      <c r="K142" s="9">
        <v>13186</v>
      </c>
      <c r="L142" s="9">
        <v>134910.43</v>
      </c>
      <c r="M142" s="9">
        <v>202061.44700000051</v>
      </c>
      <c r="N142" s="9">
        <v>194000</v>
      </c>
      <c r="O142" s="9">
        <v>43601.440000000002</v>
      </c>
      <c r="P142" s="9" cm="1">
        <f t="array" ref="P142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846.12167208311007</v>
      </c>
      <c r="Q142" s="9" cm="1">
        <f t="array" ref="Q142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423.06083604155504</v>
      </c>
      <c r="R142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338.44866883324408</v>
      </c>
      <c r="S142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1607.6311769579092</v>
      </c>
    </row>
    <row r="143" spans="1:19" x14ac:dyDescent="0.25">
      <c r="A143">
        <v>2014</v>
      </c>
      <c r="B143">
        <v>6</v>
      </c>
      <c r="C143" s="38" t="s">
        <v>82</v>
      </c>
      <c r="D143" s="38">
        <f>DATE(План_Факт_Дебіторка[[#This Row],[Рік]],План_Факт_Дебіторка[[#This Row],[МісяцьНом]],1)</f>
        <v>41791</v>
      </c>
      <c r="E143" s="6" t="s">
        <v>7</v>
      </c>
      <c r="F143" s="6" t="s">
        <v>28</v>
      </c>
      <c r="G143" s="6" t="s">
        <v>55</v>
      </c>
      <c r="H143" s="6" t="s">
        <v>56</v>
      </c>
      <c r="I143" s="6" t="s">
        <v>57</v>
      </c>
      <c r="J143" s="6" t="s">
        <v>34</v>
      </c>
      <c r="K143" s="9">
        <v>14033</v>
      </c>
      <c r="L143" s="9">
        <v>151380.68</v>
      </c>
      <c r="M143" s="9">
        <v>224868.61250000037</v>
      </c>
      <c r="N143" s="9">
        <v>213700</v>
      </c>
      <c r="O143" s="9">
        <v>61916.56</v>
      </c>
      <c r="P143" s="9" cm="1">
        <f t="array" ref="P143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939.79431921086268</v>
      </c>
      <c r="Q143" s="9" cm="1">
        <f t="array" ref="Q143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469.89715960543134</v>
      </c>
      <c r="R143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375.91772768434504</v>
      </c>
      <c r="S143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1785.6092065006389</v>
      </c>
    </row>
    <row r="144" spans="1:19" x14ac:dyDescent="0.25">
      <c r="A144">
        <v>2014</v>
      </c>
      <c r="B144">
        <v>8</v>
      </c>
      <c r="C144" s="38" t="s">
        <v>84</v>
      </c>
      <c r="D144" s="38">
        <f>DATE(План_Факт_Дебіторка[[#This Row],[Рік]],План_Факт_Дебіторка[[#This Row],[МісяцьНом]],1)</f>
        <v>41852</v>
      </c>
      <c r="E144" s="6" t="s">
        <v>9</v>
      </c>
      <c r="F144" s="6" t="s">
        <v>28</v>
      </c>
      <c r="G144" s="6" t="s">
        <v>29</v>
      </c>
      <c r="H144" s="6" t="s">
        <v>30</v>
      </c>
      <c r="I144" s="6" t="s">
        <v>31</v>
      </c>
      <c r="J144" s="6" t="s">
        <v>32</v>
      </c>
      <c r="K144" s="9">
        <v>4043</v>
      </c>
      <c r="L144" s="9">
        <v>43802.96</v>
      </c>
      <c r="M144" s="9">
        <v>61503.517209999998</v>
      </c>
      <c r="N144" s="9">
        <v>67400</v>
      </c>
      <c r="O144" s="9">
        <v>20757.439999999999</v>
      </c>
      <c r="P144" s="9" cm="1">
        <f t="array" ref="P144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515.14708244644771</v>
      </c>
      <c r="Q144" s="9" cm="1">
        <f t="array" ref="Q144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0</v>
      </c>
      <c r="R144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90.376681130955745</v>
      </c>
      <c r="S144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605.52376357740343</v>
      </c>
    </row>
    <row r="145" spans="1:19" x14ac:dyDescent="0.25">
      <c r="A145">
        <v>2014</v>
      </c>
      <c r="B145">
        <v>7</v>
      </c>
      <c r="C145" s="38" t="s">
        <v>83</v>
      </c>
      <c r="D145" s="38">
        <f>DATE(План_Факт_Дебіторка[[#This Row],[Рік]],План_Факт_Дебіторка[[#This Row],[МісяцьНом]],1)</f>
        <v>41821</v>
      </c>
      <c r="E145" s="6" t="s">
        <v>8</v>
      </c>
      <c r="F145" s="6" t="s">
        <v>28</v>
      </c>
      <c r="G145" s="6" t="s">
        <v>55</v>
      </c>
      <c r="H145" s="6" t="s">
        <v>56</v>
      </c>
      <c r="I145" s="6" t="s">
        <v>57</v>
      </c>
      <c r="J145" s="6" t="s">
        <v>34</v>
      </c>
      <c r="K145" s="9">
        <v>12593</v>
      </c>
      <c r="L145" s="9">
        <v>130393.91</v>
      </c>
      <c r="M145" s="9">
        <v>195611.26419000042</v>
      </c>
      <c r="N145" s="9">
        <v>187000</v>
      </c>
      <c r="O145" s="9">
        <v>48498.27</v>
      </c>
      <c r="P145" s="9" cm="1">
        <f t="array" ref="P145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750.73380396730249</v>
      </c>
      <c r="Q145" s="9" cm="1">
        <f t="array" ref="Q145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0</v>
      </c>
      <c r="R145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300.29352158692103</v>
      </c>
      <c r="S145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1051.0273255542236</v>
      </c>
    </row>
    <row r="146" spans="1:19" x14ac:dyDescent="0.25">
      <c r="A146">
        <v>2014</v>
      </c>
      <c r="B146">
        <v>1</v>
      </c>
      <c r="C146" s="38" t="s">
        <v>77</v>
      </c>
      <c r="D146" s="38">
        <f>DATE(План_Факт_Дебіторка[[#This Row],[Рік]],План_Факт_Дебіторка[[#This Row],[МісяцьНом]],1)</f>
        <v>41640</v>
      </c>
      <c r="E146" s="6" t="s">
        <v>2</v>
      </c>
      <c r="F146" s="6" t="s">
        <v>28</v>
      </c>
      <c r="G146" s="6" t="s">
        <v>55</v>
      </c>
      <c r="H146" s="6" t="s">
        <v>56</v>
      </c>
      <c r="I146" s="6" t="s">
        <v>57</v>
      </c>
      <c r="J146" s="6" t="s">
        <v>27</v>
      </c>
      <c r="K146" s="9">
        <v>11328</v>
      </c>
      <c r="L146" s="9">
        <v>125830.88000000002</v>
      </c>
      <c r="M146" s="9">
        <v>187770.11350000033</v>
      </c>
      <c r="N146" s="9">
        <v>191600</v>
      </c>
      <c r="O146" s="9">
        <v>121773.86</v>
      </c>
      <c r="P146" s="9" cm="1">
        <f t="array" ref="P146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1604.3944806464503</v>
      </c>
      <c r="Q146" s="9" cm="1">
        <f t="array" ref="Q146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0</v>
      </c>
      <c r="R146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320.87889612929007</v>
      </c>
      <c r="S146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1925.2733767757404</v>
      </c>
    </row>
    <row r="147" spans="1:19" x14ac:dyDescent="0.25">
      <c r="A147">
        <v>2014</v>
      </c>
      <c r="B147">
        <v>8</v>
      </c>
      <c r="C147" s="38" t="s">
        <v>84</v>
      </c>
      <c r="D147" s="38">
        <f>DATE(План_Факт_Дебіторка[[#This Row],[Рік]],План_Факт_Дебіторка[[#This Row],[МісяцьНом]],1)</f>
        <v>41852</v>
      </c>
      <c r="E147" s="6" t="s">
        <v>9</v>
      </c>
      <c r="F147" s="6" t="s">
        <v>28</v>
      </c>
      <c r="G147" s="6" t="s">
        <v>55</v>
      </c>
      <c r="H147" s="6" t="s">
        <v>56</v>
      </c>
      <c r="I147" s="6" t="s">
        <v>57</v>
      </c>
      <c r="J147" s="6" t="s">
        <v>34</v>
      </c>
      <c r="K147" s="9">
        <v>19937</v>
      </c>
      <c r="L147" s="9">
        <v>207542.08</v>
      </c>
      <c r="M147" s="9">
        <v>308897.88921999914</v>
      </c>
      <c r="N147" s="9">
        <v>298700</v>
      </c>
      <c r="O147" s="9">
        <v>21509.599999999999</v>
      </c>
      <c r="P147" s="9" cm="1">
        <f t="array" ref="P147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1108.8777568406856</v>
      </c>
      <c r="Q147" s="9" cm="1">
        <f t="array" ref="Q147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332.66332705220572</v>
      </c>
      <c r="R147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443.55110273627423</v>
      </c>
      <c r="S147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1885.0921866291656</v>
      </c>
    </row>
    <row r="148" spans="1:19" x14ac:dyDescent="0.25">
      <c r="A148">
        <v>2014</v>
      </c>
      <c r="B148">
        <v>8</v>
      </c>
      <c r="C148" s="38" t="s">
        <v>84</v>
      </c>
      <c r="D148" s="38">
        <f>DATE(План_Факт_Дебіторка[[#This Row],[Рік]],План_Факт_Дебіторка[[#This Row],[МісяцьНом]],1)</f>
        <v>41852</v>
      </c>
      <c r="E148" s="6" t="s">
        <v>9</v>
      </c>
      <c r="F148" s="6" t="s">
        <v>28</v>
      </c>
      <c r="G148" s="6" t="s">
        <v>29</v>
      </c>
      <c r="H148" s="6" t="s">
        <v>30</v>
      </c>
      <c r="I148" s="6" t="s">
        <v>31</v>
      </c>
      <c r="J148" s="6" t="s">
        <v>33</v>
      </c>
      <c r="K148" s="9">
        <v>26804</v>
      </c>
      <c r="L148" s="9">
        <v>337417.18000000011</v>
      </c>
      <c r="M148" s="9">
        <v>501220.99983000086</v>
      </c>
      <c r="N148" s="9">
        <v>511200</v>
      </c>
      <c r="O148" s="9">
        <v>454801.98</v>
      </c>
      <c r="P148" s="9" cm="1">
        <f t="array" ref="P148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4198.1751196716059</v>
      </c>
      <c r="Q148" s="9" cm="1">
        <f t="array" ref="Q148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0</v>
      </c>
      <c r="R148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736.52195081957996</v>
      </c>
      <c r="S148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4934.6970704911855</v>
      </c>
    </row>
    <row r="149" spans="1:19" x14ac:dyDescent="0.25">
      <c r="A149">
        <v>2014</v>
      </c>
      <c r="B149">
        <v>9</v>
      </c>
      <c r="C149" s="38" t="s">
        <v>85</v>
      </c>
      <c r="D149" s="38">
        <f>DATE(План_Факт_Дебіторка[[#This Row],[Рік]],План_Факт_Дебіторка[[#This Row],[МісяцьНом]],1)</f>
        <v>41883</v>
      </c>
      <c r="E149" s="6" t="s">
        <v>10</v>
      </c>
      <c r="F149" s="6" t="s">
        <v>28</v>
      </c>
      <c r="G149" s="6" t="s">
        <v>55</v>
      </c>
      <c r="H149" s="6" t="s">
        <v>56</v>
      </c>
      <c r="I149" s="6" t="s">
        <v>57</v>
      </c>
      <c r="J149" s="6" t="s">
        <v>34</v>
      </c>
      <c r="K149" s="9">
        <v>4591</v>
      </c>
      <c r="L149" s="9">
        <v>50467.98</v>
      </c>
      <c r="M149" s="9">
        <v>74933.672720000119</v>
      </c>
      <c r="N149" s="9">
        <v>74800</v>
      </c>
      <c r="O149" s="9">
        <v>4356.3500000000004</v>
      </c>
      <c r="P149" s="9" cm="1">
        <f t="array" ref="P149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345.81983796095852</v>
      </c>
      <c r="Q149" s="9" cm="1">
        <f t="array" ref="Q149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0</v>
      </c>
      <c r="R149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138.32793518438339</v>
      </c>
      <c r="S149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484.14777314534194</v>
      </c>
    </row>
    <row r="150" spans="1:19" x14ac:dyDescent="0.25">
      <c r="A150">
        <v>2014</v>
      </c>
      <c r="B150">
        <v>10</v>
      </c>
      <c r="C150" s="38" t="s">
        <v>62</v>
      </c>
      <c r="D150" s="38">
        <f>DATE(План_Факт_Дебіторка[[#This Row],[Рік]],План_Факт_Дебіторка[[#This Row],[МісяцьНом]],1)</f>
        <v>41913</v>
      </c>
      <c r="E150" s="6" t="s">
        <v>11</v>
      </c>
      <c r="F150" s="6" t="s">
        <v>28</v>
      </c>
      <c r="G150" s="6" t="s">
        <v>55</v>
      </c>
      <c r="H150" s="6" t="s">
        <v>56</v>
      </c>
      <c r="I150" s="6" t="s">
        <v>57</v>
      </c>
      <c r="J150" s="6" t="s">
        <v>34</v>
      </c>
      <c r="K150" s="9">
        <v>6090</v>
      </c>
      <c r="L150" s="9">
        <v>67455.61</v>
      </c>
      <c r="M150" s="9">
        <v>99912.981000000771</v>
      </c>
      <c r="N150" s="9">
        <v>90700</v>
      </c>
      <c r="O150" s="9">
        <v>8438.2199999999993</v>
      </c>
      <c r="P150" s="9" cm="1">
        <f t="array" ref="P150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516.82396833268831</v>
      </c>
      <c r="Q150" s="9" cm="1">
        <f t="array" ref="Q150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0</v>
      </c>
      <c r="R150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206.7295873330753</v>
      </c>
      <c r="S150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723.55355566576361</v>
      </c>
    </row>
    <row r="151" spans="1:19" x14ac:dyDescent="0.25">
      <c r="A151">
        <v>2014</v>
      </c>
      <c r="B151">
        <v>8</v>
      </c>
      <c r="C151" s="38" t="s">
        <v>84</v>
      </c>
      <c r="D151" s="38">
        <f>DATE(План_Факт_Дебіторка[[#This Row],[Рік]],План_Факт_Дебіторка[[#This Row],[МісяцьНом]],1)</f>
        <v>41852</v>
      </c>
      <c r="E151" s="6" t="s">
        <v>9</v>
      </c>
      <c r="F151" s="6" t="s">
        <v>28</v>
      </c>
      <c r="G151" s="6" t="s">
        <v>29</v>
      </c>
      <c r="H151" s="6" t="s">
        <v>30</v>
      </c>
      <c r="I151" s="6" t="s">
        <v>31</v>
      </c>
      <c r="J151" s="6" t="s">
        <v>34</v>
      </c>
      <c r="K151" s="9">
        <v>5346</v>
      </c>
      <c r="L151" s="9">
        <v>54929.920000000006</v>
      </c>
      <c r="M151" s="9">
        <v>73512.189100000105</v>
      </c>
      <c r="N151" s="9">
        <v>66700</v>
      </c>
      <c r="O151" s="9">
        <v>29342.82</v>
      </c>
      <c r="P151" s="9" cm="1">
        <f t="array" ref="P151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615.73047293885986</v>
      </c>
      <c r="Q151" s="9" cm="1">
        <f t="array" ref="Q151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0</v>
      </c>
      <c r="R151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108.02288998927365</v>
      </c>
      <c r="S151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723.75336292813347</v>
      </c>
    </row>
    <row r="152" spans="1:19" x14ac:dyDescent="0.25">
      <c r="A152">
        <v>2014</v>
      </c>
      <c r="B152">
        <v>11</v>
      </c>
      <c r="C152" s="38" t="s">
        <v>66</v>
      </c>
      <c r="D152" s="38">
        <f>DATE(План_Факт_Дебіторка[[#This Row],[Рік]],План_Факт_Дебіторка[[#This Row],[МісяцьНом]],1)</f>
        <v>41944</v>
      </c>
      <c r="E152" s="6" t="s">
        <v>12</v>
      </c>
      <c r="F152" s="6" t="s">
        <v>28</v>
      </c>
      <c r="G152" s="6" t="s">
        <v>55</v>
      </c>
      <c r="H152" s="6" t="s">
        <v>56</v>
      </c>
      <c r="I152" s="6" t="s">
        <v>57</v>
      </c>
      <c r="J152" s="6" t="s">
        <v>34</v>
      </c>
      <c r="K152" s="9">
        <v>6990</v>
      </c>
      <c r="L152" s="9">
        <v>73991.51999999999</v>
      </c>
      <c r="M152" s="9">
        <v>109595.37311000012</v>
      </c>
      <c r="N152" s="9">
        <v>109600</v>
      </c>
      <c r="O152" s="9">
        <v>26393.87</v>
      </c>
      <c r="P152" s="9" cm="1">
        <f t="array" ref="P152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570.30999672753046</v>
      </c>
      <c r="Q152" s="9" cm="1">
        <f t="array" ref="Q152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171.09299901825915</v>
      </c>
      <c r="R152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228.12399869101222</v>
      </c>
      <c r="S152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969.52699443680194</v>
      </c>
    </row>
    <row r="153" spans="1:19" x14ac:dyDescent="0.25">
      <c r="A153">
        <v>2014</v>
      </c>
      <c r="B153">
        <v>1</v>
      </c>
      <c r="C153" s="38" t="s">
        <v>77</v>
      </c>
      <c r="D153" s="38">
        <f>DATE(План_Факт_Дебіторка[[#This Row],[Рік]],План_Факт_Дебіторка[[#This Row],[МісяцьНом]],1)</f>
        <v>41640</v>
      </c>
      <c r="E153" s="6" t="s">
        <v>2</v>
      </c>
      <c r="F153" s="6" t="s">
        <v>28</v>
      </c>
      <c r="G153" s="6" t="s">
        <v>55</v>
      </c>
      <c r="H153" s="6" t="s">
        <v>56</v>
      </c>
      <c r="I153" s="6" t="s">
        <v>57</v>
      </c>
      <c r="J153" s="6" t="s">
        <v>35</v>
      </c>
      <c r="K153" s="9">
        <v>19073</v>
      </c>
      <c r="L153" s="9">
        <v>220976.59999999998</v>
      </c>
      <c r="M153" s="9">
        <v>325413.48664000002</v>
      </c>
      <c r="N153" s="9">
        <v>339900</v>
      </c>
      <c r="O153" s="9">
        <v>302972.33</v>
      </c>
      <c r="P153" s="9" cm="1">
        <f t="array" ref="P153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2780.4829648416467</v>
      </c>
      <c r="Q153" s="9" cm="1">
        <f t="array" ref="Q153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0</v>
      </c>
      <c r="R153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556.09659296832933</v>
      </c>
      <c r="S153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3336.579557809976</v>
      </c>
    </row>
    <row r="154" spans="1:19" x14ac:dyDescent="0.25">
      <c r="A154">
        <v>2014</v>
      </c>
      <c r="B154">
        <v>12</v>
      </c>
      <c r="C154" s="38" t="s">
        <v>67</v>
      </c>
      <c r="D154" s="38">
        <f>DATE(План_Факт_Дебіторка[[#This Row],[Рік]],План_Факт_Дебіторка[[#This Row],[МісяцьНом]],1)</f>
        <v>41974</v>
      </c>
      <c r="E154" s="6" t="s">
        <v>13</v>
      </c>
      <c r="F154" s="6" t="s">
        <v>28</v>
      </c>
      <c r="G154" s="6" t="s">
        <v>55</v>
      </c>
      <c r="H154" s="6" t="s">
        <v>56</v>
      </c>
      <c r="I154" s="6" t="s">
        <v>57</v>
      </c>
      <c r="J154" s="6" t="s">
        <v>34</v>
      </c>
      <c r="K154" s="9">
        <v>5634</v>
      </c>
      <c r="L154" s="9">
        <v>59831.78</v>
      </c>
      <c r="M154" s="9">
        <v>87759.872780000369</v>
      </c>
      <c r="N154" s="9">
        <v>79000</v>
      </c>
      <c r="O154" s="9">
        <v>3872.98</v>
      </c>
      <c r="P154" s="9" cm="1">
        <f t="array" ref="P154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377.4173662009519</v>
      </c>
      <c r="Q154" s="9" cm="1">
        <f t="array" ref="Q154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0</v>
      </c>
      <c r="R154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75.483473240190392</v>
      </c>
      <c r="S154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452.9008394411423</v>
      </c>
    </row>
    <row r="155" spans="1:19" x14ac:dyDescent="0.25">
      <c r="A155">
        <v>2014</v>
      </c>
      <c r="B155">
        <v>8</v>
      </c>
      <c r="C155" s="38" t="s">
        <v>84</v>
      </c>
      <c r="D155" s="38">
        <f>DATE(План_Факт_Дебіторка[[#This Row],[Рік]],План_Факт_Дебіторка[[#This Row],[МісяцьНом]],1)</f>
        <v>41852</v>
      </c>
      <c r="E155" s="6" t="s">
        <v>9</v>
      </c>
      <c r="F155" s="6" t="s">
        <v>28</v>
      </c>
      <c r="G155" s="6" t="s">
        <v>29</v>
      </c>
      <c r="H155" s="6" t="s">
        <v>30</v>
      </c>
      <c r="I155" s="6" t="s">
        <v>31</v>
      </c>
      <c r="J155" s="6" t="s">
        <v>27</v>
      </c>
      <c r="K155" s="9">
        <v>1978</v>
      </c>
      <c r="L155" s="9">
        <v>20733.249999999996</v>
      </c>
      <c r="M155" s="9">
        <v>31991.548199999997</v>
      </c>
      <c r="N155" s="9">
        <v>29700</v>
      </c>
      <c r="O155" s="9">
        <v>0</v>
      </c>
      <c r="P155" s="9" cm="1">
        <f t="array" ref="P155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267.9578903090005</v>
      </c>
      <c r="Q155" s="9" cm="1">
        <f t="array" ref="Q155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0</v>
      </c>
      <c r="R155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47.010156194561496</v>
      </c>
      <c r="S155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314.96804650356199</v>
      </c>
    </row>
    <row r="156" spans="1:19" x14ac:dyDescent="0.25">
      <c r="A156">
        <v>2015</v>
      </c>
      <c r="B156">
        <v>1</v>
      </c>
      <c r="C156" s="38" t="s">
        <v>86</v>
      </c>
      <c r="D156" s="38">
        <f>DATE(План_Факт_Дебіторка[[#This Row],[Рік]],План_Факт_Дебіторка[[#This Row],[МісяцьНом]],1)</f>
        <v>42005</v>
      </c>
      <c r="E156" s="6" t="s">
        <v>2</v>
      </c>
      <c r="F156" s="6" t="s">
        <v>28</v>
      </c>
      <c r="G156" s="6" t="s">
        <v>55</v>
      </c>
      <c r="H156" s="6" t="s">
        <v>56</v>
      </c>
      <c r="I156" s="6" t="s">
        <v>57</v>
      </c>
      <c r="J156" s="6" t="s">
        <v>34</v>
      </c>
      <c r="K156" s="9">
        <v>6706</v>
      </c>
      <c r="L156" s="9">
        <v>69617.669999999984</v>
      </c>
      <c r="M156" s="9">
        <v>102952.91418999998</v>
      </c>
      <c r="N156" s="9">
        <v>97200</v>
      </c>
      <c r="O156" s="9">
        <v>16118.66</v>
      </c>
      <c r="P156" s="9" cm="1">
        <f t="array" ref="P156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791.9872383421191</v>
      </c>
      <c r="Q156" s="9" cm="1">
        <f t="array" ref="Q156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237.59617150263577</v>
      </c>
      <c r="R156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431.99303909570136</v>
      </c>
      <c r="S156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1461.5764489404562</v>
      </c>
    </row>
    <row r="157" spans="1:19" x14ac:dyDescent="0.25">
      <c r="A157">
        <v>2014</v>
      </c>
      <c r="B157">
        <v>8</v>
      </c>
      <c r="C157" s="38" t="s">
        <v>84</v>
      </c>
      <c r="D157" s="38">
        <f>DATE(План_Факт_Дебіторка[[#This Row],[Рік]],План_Факт_Дебіторка[[#This Row],[МісяцьНом]],1)</f>
        <v>41852</v>
      </c>
      <c r="E157" s="6" t="s">
        <v>9</v>
      </c>
      <c r="F157" s="6" t="s">
        <v>28</v>
      </c>
      <c r="G157" s="6" t="s">
        <v>29</v>
      </c>
      <c r="H157" s="6" t="s">
        <v>30</v>
      </c>
      <c r="I157" s="6" t="s">
        <v>31</v>
      </c>
      <c r="J157" s="6" t="s">
        <v>35</v>
      </c>
      <c r="K157" s="9">
        <v>697</v>
      </c>
      <c r="L157" s="9">
        <v>8224.8799999999992</v>
      </c>
      <c r="M157" s="9">
        <v>12078.95</v>
      </c>
      <c r="N157" s="9">
        <v>11900</v>
      </c>
      <c r="O157" s="9">
        <v>12186.44</v>
      </c>
      <c r="P157" s="9" cm="1">
        <f t="array" ref="P157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101.17203265417152</v>
      </c>
      <c r="Q157" s="9" cm="1">
        <f t="array" ref="Q157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0</v>
      </c>
      <c r="R157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17.749479413012548</v>
      </c>
      <c r="S157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118.92151206718407</v>
      </c>
    </row>
    <row r="158" spans="1:19" x14ac:dyDescent="0.25">
      <c r="A158">
        <v>2015</v>
      </c>
      <c r="B158">
        <v>2</v>
      </c>
      <c r="C158" s="38" t="s">
        <v>87</v>
      </c>
      <c r="D158" s="38">
        <f>DATE(План_Факт_Дебіторка[[#This Row],[Рік]],План_Факт_Дебіторка[[#This Row],[МісяцьНом]],1)</f>
        <v>42036</v>
      </c>
      <c r="E158" s="6" t="s">
        <v>3</v>
      </c>
      <c r="F158" s="6" t="s">
        <v>28</v>
      </c>
      <c r="G158" s="6" t="s">
        <v>55</v>
      </c>
      <c r="H158" s="6" t="s">
        <v>56</v>
      </c>
      <c r="I158" s="6" t="s">
        <v>57</v>
      </c>
      <c r="J158" s="6" t="s">
        <v>34</v>
      </c>
      <c r="K158" s="9">
        <v>4461</v>
      </c>
      <c r="L158" s="9">
        <v>46298.719999999994</v>
      </c>
      <c r="M158" s="9">
        <v>72284.122649999917</v>
      </c>
      <c r="N158" s="9">
        <v>69000</v>
      </c>
      <c r="O158" s="9">
        <v>6769.47</v>
      </c>
      <c r="P158" s="9" cm="1">
        <f t="array" ref="P158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436.02553750621604</v>
      </c>
      <c r="Q158" s="9" cm="1">
        <f t="array" ref="Q158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0</v>
      </c>
      <c r="R158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118.91605568351346</v>
      </c>
      <c r="S158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554.94159318972947</v>
      </c>
    </row>
    <row r="159" spans="1:19" x14ac:dyDescent="0.25">
      <c r="A159">
        <v>2014</v>
      </c>
      <c r="B159">
        <v>9</v>
      </c>
      <c r="C159" s="38" t="s">
        <v>85</v>
      </c>
      <c r="D159" s="38">
        <f>DATE(План_Факт_Дебіторка[[#This Row],[Рік]],План_Факт_Дебіторка[[#This Row],[МісяцьНом]],1)</f>
        <v>41883</v>
      </c>
      <c r="E159" s="6" t="s">
        <v>10</v>
      </c>
      <c r="F159" s="6" t="s">
        <v>28</v>
      </c>
      <c r="G159" s="6" t="s">
        <v>29</v>
      </c>
      <c r="H159" s="6" t="s">
        <v>30</v>
      </c>
      <c r="I159" s="6" t="s">
        <v>31</v>
      </c>
      <c r="J159" s="6" t="s">
        <v>32</v>
      </c>
      <c r="K159" s="9">
        <v>5466</v>
      </c>
      <c r="L159" s="9">
        <v>60473.919999999998</v>
      </c>
      <c r="M159" s="9">
        <v>83396.649919999996</v>
      </c>
      <c r="N159" s="9">
        <v>79900</v>
      </c>
      <c r="O159" s="9">
        <v>27020.51</v>
      </c>
      <c r="P159" s="9" cm="1">
        <f t="array" ref="P159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677.60896601008051</v>
      </c>
      <c r="Q159" s="9" cm="1">
        <f t="array" ref="Q159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0</v>
      </c>
      <c r="R159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118.8787659666808</v>
      </c>
      <c r="S159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796.48773197676132</v>
      </c>
    </row>
    <row r="160" spans="1:19" x14ac:dyDescent="0.25">
      <c r="A160">
        <v>2015</v>
      </c>
      <c r="B160">
        <v>3</v>
      </c>
      <c r="C160" s="38" t="s">
        <v>88</v>
      </c>
      <c r="D160" s="38">
        <f>DATE(План_Факт_Дебіторка[[#This Row],[Рік]],План_Факт_Дебіторка[[#This Row],[МісяцьНом]],1)</f>
        <v>42064</v>
      </c>
      <c r="E160" s="6" t="s">
        <v>4</v>
      </c>
      <c r="F160" s="6" t="s">
        <v>28</v>
      </c>
      <c r="G160" s="6" t="s">
        <v>55</v>
      </c>
      <c r="H160" s="6" t="s">
        <v>56</v>
      </c>
      <c r="I160" s="6" t="s">
        <v>57</v>
      </c>
      <c r="J160" s="6" t="s">
        <v>34</v>
      </c>
      <c r="K160" s="9">
        <v>14416</v>
      </c>
      <c r="L160" s="9">
        <v>151883.91000000003</v>
      </c>
      <c r="M160" s="9">
        <v>195665.94221000001</v>
      </c>
      <c r="N160" s="9">
        <v>212500</v>
      </c>
      <c r="O160" s="9">
        <v>9470.3799999999992</v>
      </c>
      <c r="P160" s="9" cm="1">
        <f t="array" ref="P160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790.31740559527623</v>
      </c>
      <c r="Q160" s="9" cm="1">
        <f t="array" ref="Q160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237.09522167858287</v>
      </c>
      <c r="R160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215.54111061689355</v>
      </c>
      <c r="S160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1242.9537378907526</v>
      </c>
    </row>
    <row r="161" spans="1:19" x14ac:dyDescent="0.25">
      <c r="A161">
        <v>2014</v>
      </c>
      <c r="B161">
        <v>9</v>
      </c>
      <c r="C161" s="38" t="s">
        <v>85</v>
      </c>
      <c r="D161" s="38">
        <f>DATE(План_Факт_Дебіторка[[#This Row],[Рік]],План_Факт_Дебіторка[[#This Row],[МісяцьНом]],1)</f>
        <v>41883</v>
      </c>
      <c r="E161" s="6" t="s">
        <v>10</v>
      </c>
      <c r="F161" s="6" t="s">
        <v>28</v>
      </c>
      <c r="G161" s="6" t="s">
        <v>29</v>
      </c>
      <c r="H161" s="6" t="s">
        <v>30</v>
      </c>
      <c r="I161" s="6" t="s">
        <v>31</v>
      </c>
      <c r="J161" s="6" t="s">
        <v>33</v>
      </c>
      <c r="K161" s="9">
        <v>28084</v>
      </c>
      <c r="L161" s="9">
        <v>351969.7900000001</v>
      </c>
      <c r="M161" s="9">
        <v>516846.53275999997</v>
      </c>
      <c r="N161" s="9">
        <v>533500</v>
      </c>
      <c r="O161" s="9">
        <v>466216.11</v>
      </c>
      <c r="P161" s="9" cm="1">
        <f t="array" ref="P161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4199.4473996899706</v>
      </c>
      <c r="Q161" s="9" cm="1">
        <f t="array" ref="Q161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0</v>
      </c>
      <c r="R161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736.74515784034577</v>
      </c>
      <c r="S161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4936.1925575303167</v>
      </c>
    </row>
    <row r="162" spans="1:19" x14ac:dyDescent="0.25">
      <c r="A162">
        <v>2015</v>
      </c>
      <c r="B162">
        <v>4</v>
      </c>
      <c r="C162" s="38" t="s">
        <v>89</v>
      </c>
      <c r="D162" s="38">
        <f>DATE(План_Факт_Дебіторка[[#This Row],[Рік]],План_Факт_Дебіторка[[#This Row],[МісяцьНом]],1)</f>
        <v>42095</v>
      </c>
      <c r="E162" s="6" t="s">
        <v>5</v>
      </c>
      <c r="F162" s="6" t="s">
        <v>28</v>
      </c>
      <c r="G162" s="6" t="s">
        <v>55</v>
      </c>
      <c r="H162" s="6" t="s">
        <v>56</v>
      </c>
      <c r="I162" s="6" t="s">
        <v>57</v>
      </c>
      <c r="J162" s="6" t="s">
        <v>34</v>
      </c>
      <c r="K162" s="9">
        <v>4651</v>
      </c>
      <c r="L162" s="9">
        <v>49988.510000000009</v>
      </c>
      <c r="M162" s="9">
        <v>77940.621980000084</v>
      </c>
      <c r="N162" s="9">
        <v>72600</v>
      </c>
      <c r="O162" s="9">
        <v>5881.54</v>
      </c>
      <c r="P162" s="9" cm="1">
        <f t="array" ref="P162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432.92255239964084</v>
      </c>
      <c r="Q162" s="9" cm="1">
        <f t="array" ref="Q162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129.87676571989226</v>
      </c>
      <c r="R162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118.06978701808386</v>
      </c>
      <c r="S162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680.869105137617</v>
      </c>
    </row>
    <row r="163" spans="1:19" x14ac:dyDescent="0.25">
      <c r="A163">
        <v>2014</v>
      </c>
      <c r="B163">
        <v>9</v>
      </c>
      <c r="C163" s="38" t="s">
        <v>85</v>
      </c>
      <c r="D163" s="38">
        <f>DATE(План_Факт_Дебіторка[[#This Row],[Рік]],План_Факт_Дебіторка[[#This Row],[МісяцьНом]],1)</f>
        <v>41883</v>
      </c>
      <c r="E163" s="6" t="s">
        <v>10</v>
      </c>
      <c r="F163" s="6" t="s">
        <v>28</v>
      </c>
      <c r="G163" s="6" t="s">
        <v>29</v>
      </c>
      <c r="H163" s="6" t="s">
        <v>30</v>
      </c>
      <c r="I163" s="6" t="s">
        <v>31</v>
      </c>
      <c r="J163" s="6" t="s">
        <v>34</v>
      </c>
      <c r="K163" s="9">
        <v>4384</v>
      </c>
      <c r="L163" s="9">
        <v>46116.330000000009</v>
      </c>
      <c r="M163" s="9">
        <v>67780.914660000126</v>
      </c>
      <c r="N163" s="9">
        <v>65900</v>
      </c>
      <c r="O163" s="9">
        <v>30797.33</v>
      </c>
      <c r="P163" s="9" cm="1">
        <f t="array" ref="P163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550.72902259309592</v>
      </c>
      <c r="Q163" s="9" cm="1">
        <f t="array" ref="Q163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0</v>
      </c>
      <c r="R163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96.619126770718594</v>
      </c>
      <c r="S163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647.34814936381451</v>
      </c>
    </row>
    <row r="164" spans="1:19" x14ac:dyDescent="0.25">
      <c r="A164">
        <v>2015</v>
      </c>
      <c r="B164">
        <v>5</v>
      </c>
      <c r="C164" s="38" t="s">
        <v>90</v>
      </c>
      <c r="D164" s="38">
        <f>DATE(План_Факт_Дебіторка[[#This Row],[Рік]],План_Факт_Дебіторка[[#This Row],[МісяцьНом]],1)</f>
        <v>42125</v>
      </c>
      <c r="E164" s="6" t="s">
        <v>6</v>
      </c>
      <c r="F164" s="6" t="s">
        <v>28</v>
      </c>
      <c r="G164" s="6" t="s">
        <v>55</v>
      </c>
      <c r="H164" s="6" t="s">
        <v>56</v>
      </c>
      <c r="I164" s="6" t="s">
        <v>57</v>
      </c>
      <c r="J164" s="6" t="s">
        <v>34</v>
      </c>
      <c r="K164" s="9">
        <v>11934</v>
      </c>
      <c r="L164" s="9">
        <v>118807.96999999999</v>
      </c>
      <c r="M164" s="9">
        <v>183889.65289000023</v>
      </c>
      <c r="N164" s="9">
        <v>183700</v>
      </c>
      <c r="O164" s="9">
        <v>36592.28</v>
      </c>
      <c r="P164" s="9" cm="1">
        <f t="array" ref="P164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641.00174722360168</v>
      </c>
      <c r="Q164" s="9" cm="1">
        <f t="array" ref="Q164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0</v>
      </c>
      <c r="R164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174.81865833370955</v>
      </c>
      <c r="S164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815.82040555731123</v>
      </c>
    </row>
    <row r="165" spans="1:19" x14ac:dyDescent="0.25">
      <c r="A165">
        <v>2014</v>
      </c>
      <c r="B165">
        <v>1</v>
      </c>
      <c r="C165" s="38" t="s">
        <v>77</v>
      </c>
      <c r="D165" s="38">
        <f>DATE(План_Факт_Дебіторка[[#This Row],[Рік]],План_Факт_Дебіторка[[#This Row],[МісяцьНом]],1)</f>
        <v>41640</v>
      </c>
      <c r="E165" s="6" t="s">
        <v>2</v>
      </c>
      <c r="F165" s="6" t="s">
        <v>58</v>
      </c>
      <c r="G165" s="6" t="s">
        <v>59</v>
      </c>
      <c r="H165" s="6" t="s">
        <v>60</v>
      </c>
      <c r="I165" s="6" t="s">
        <v>61</v>
      </c>
      <c r="J165" s="6" t="s">
        <v>26</v>
      </c>
      <c r="K165" s="9">
        <v>400</v>
      </c>
      <c r="L165" s="9">
        <v>4987.29</v>
      </c>
      <c r="M165" s="9">
        <v>7723.3400000000011</v>
      </c>
      <c r="N165" s="9">
        <v>7100</v>
      </c>
      <c r="O165" s="9">
        <v>5497.59</v>
      </c>
      <c r="P165" s="9" cm="1">
        <f t="array" ref="P165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94.096834971556945</v>
      </c>
      <c r="Q165" s="9" cm="1">
        <f t="array" ref="Q165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28.229050491467085</v>
      </c>
      <c r="R165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41.820815542914197</v>
      </c>
      <c r="S165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164.14670100593824</v>
      </c>
    </row>
    <row r="166" spans="1:19" x14ac:dyDescent="0.25">
      <c r="A166">
        <v>2015</v>
      </c>
      <c r="B166">
        <v>6</v>
      </c>
      <c r="C166" s="38" t="s">
        <v>91</v>
      </c>
      <c r="D166" s="38">
        <f>DATE(План_Факт_Дебіторка[[#This Row],[Рік]],План_Факт_Дебіторка[[#This Row],[МісяцьНом]],1)</f>
        <v>42156</v>
      </c>
      <c r="E166" s="6" t="s">
        <v>7</v>
      </c>
      <c r="F166" s="6" t="s">
        <v>28</v>
      </c>
      <c r="G166" s="6" t="s">
        <v>55</v>
      </c>
      <c r="H166" s="6" t="s">
        <v>56</v>
      </c>
      <c r="I166" s="6" t="s">
        <v>57</v>
      </c>
      <c r="J166" s="6" t="s">
        <v>34</v>
      </c>
      <c r="K166" s="9">
        <v>7256</v>
      </c>
      <c r="L166" s="9">
        <v>74136.23</v>
      </c>
      <c r="M166" s="9">
        <v>115096.73044000003</v>
      </c>
      <c r="N166" s="9">
        <v>123500</v>
      </c>
      <c r="O166" s="9">
        <v>27399.95</v>
      </c>
      <c r="P166" s="9" cm="1">
        <f t="array" ref="P166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769.71830452313634</v>
      </c>
      <c r="Q166" s="9" cm="1">
        <f t="array" ref="Q166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0</v>
      </c>
      <c r="R166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209.92317396085537</v>
      </c>
      <c r="S166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979.6414784839917</v>
      </c>
    </row>
    <row r="167" spans="1:19" x14ac:dyDescent="0.25">
      <c r="A167">
        <v>2014</v>
      </c>
      <c r="B167">
        <v>9</v>
      </c>
      <c r="C167" s="38" t="s">
        <v>85</v>
      </c>
      <c r="D167" s="38">
        <f>DATE(План_Факт_Дебіторка[[#This Row],[Рік]],План_Факт_Дебіторка[[#This Row],[МісяцьНом]],1)</f>
        <v>41883</v>
      </c>
      <c r="E167" s="6" t="s">
        <v>10</v>
      </c>
      <c r="F167" s="6" t="s">
        <v>28</v>
      </c>
      <c r="G167" s="6" t="s">
        <v>29</v>
      </c>
      <c r="H167" s="6" t="s">
        <v>30</v>
      </c>
      <c r="I167" s="6" t="s">
        <v>31</v>
      </c>
      <c r="J167" s="6" t="s">
        <v>27</v>
      </c>
      <c r="K167" s="9">
        <v>1252</v>
      </c>
      <c r="L167" s="9">
        <v>13681.399999999998</v>
      </c>
      <c r="M167" s="9">
        <v>20457.123780000009</v>
      </c>
      <c r="N167" s="9">
        <v>20400</v>
      </c>
      <c r="O167" s="9">
        <v>0</v>
      </c>
      <c r="P167" s="9" cm="1">
        <f t="array" ref="P167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166.216874483608</v>
      </c>
      <c r="Q167" s="9" cm="1">
        <f t="array" ref="Q167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0</v>
      </c>
      <c r="R167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29.160855172562805</v>
      </c>
      <c r="S167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195.3777296561708</v>
      </c>
    </row>
    <row r="168" spans="1:19" x14ac:dyDescent="0.25">
      <c r="A168">
        <v>2015</v>
      </c>
      <c r="B168">
        <v>7</v>
      </c>
      <c r="C168" s="38" t="s">
        <v>92</v>
      </c>
      <c r="D168" s="38">
        <f>DATE(План_Факт_Дебіторка[[#This Row],[Рік]],План_Факт_Дебіторка[[#This Row],[МісяцьНом]],1)</f>
        <v>42186</v>
      </c>
      <c r="E168" s="6" t="s">
        <v>8</v>
      </c>
      <c r="F168" s="6" t="s">
        <v>28</v>
      </c>
      <c r="G168" s="6" t="s">
        <v>55</v>
      </c>
      <c r="H168" s="6" t="s">
        <v>56</v>
      </c>
      <c r="I168" s="6" t="s">
        <v>57</v>
      </c>
      <c r="J168" s="6" t="s">
        <v>34</v>
      </c>
      <c r="K168" s="9">
        <v>10768</v>
      </c>
      <c r="L168" s="9">
        <v>106188.89000000003</v>
      </c>
      <c r="M168" s="9">
        <v>161984.93649000031</v>
      </c>
      <c r="N168" s="9">
        <v>174800</v>
      </c>
      <c r="O168" s="9">
        <v>12385.68</v>
      </c>
      <c r="P168" s="9" cm="1">
        <f t="array" ref="P168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547.88884997283458</v>
      </c>
      <c r="Q168" s="9" cm="1">
        <f t="array" ref="Q168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0</v>
      </c>
      <c r="R168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149.42423181077308</v>
      </c>
      <c r="S168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697.31308178360769</v>
      </c>
    </row>
    <row r="169" spans="1:19" x14ac:dyDescent="0.25">
      <c r="A169">
        <v>2014</v>
      </c>
      <c r="B169">
        <v>1</v>
      </c>
      <c r="C169" s="38" t="s">
        <v>77</v>
      </c>
      <c r="D169" s="38">
        <f>DATE(План_Факт_Дебіторка[[#This Row],[Рік]],План_Факт_Дебіторка[[#This Row],[МісяцьНом]],1)</f>
        <v>41640</v>
      </c>
      <c r="E169" s="6" t="s">
        <v>2</v>
      </c>
      <c r="F169" s="6" t="s">
        <v>58</v>
      </c>
      <c r="G169" s="6" t="s">
        <v>59</v>
      </c>
      <c r="H169" s="6" t="s">
        <v>60</v>
      </c>
      <c r="I169" s="6" t="s">
        <v>61</v>
      </c>
      <c r="J169" s="6" t="s">
        <v>27</v>
      </c>
      <c r="K169" s="9">
        <v>3039</v>
      </c>
      <c r="L169" s="9">
        <v>33130.82</v>
      </c>
      <c r="M169" s="9">
        <v>53846.900000000111</v>
      </c>
      <c r="N169" s="9">
        <v>55700</v>
      </c>
      <c r="O169" s="9">
        <v>4447.34</v>
      </c>
      <c r="P169" s="9" cm="1">
        <f t="array" ref="P169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656.0403741166308</v>
      </c>
      <c r="Q169" s="9" cm="1">
        <f t="array" ref="Q169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196.81211223498923</v>
      </c>
      <c r="R169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291.57349960739145</v>
      </c>
      <c r="S169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1144.4259859590115</v>
      </c>
    </row>
    <row r="170" spans="1:19" x14ac:dyDescent="0.25">
      <c r="A170">
        <v>2015</v>
      </c>
      <c r="B170">
        <v>8</v>
      </c>
      <c r="C170" s="38" t="s">
        <v>93</v>
      </c>
      <c r="D170" s="38">
        <f>DATE(План_Факт_Дебіторка[[#This Row],[Рік]],План_Факт_Дебіторка[[#This Row],[МісяцьНом]],1)</f>
        <v>42217</v>
      </c>
      <c r="E170" s="6" t="s">
        <v>9</v>
      </c>
      <c r="F170" s="6" t="s">
        <v>28</v>
      </c>
      <c r="G170" s="6" t="s">
        <v>55</v>
      </c>
      <c r="H170" s="6" t="s">
        <v>56</v>
      </c>
      <c r="I170" s="6" t="s">
        <v>57</v>
      </c>
      <c r="J170" s="6" t="s">
        <v>34</v>
      </c>
      <c r="K170" s="9">
        <v>4202</v>
      </c>
      <c r="L170" s="9">
        <v>47751.94000000001</v>
      </c>
      <c r="M170" s="9">
        <v>72436.565499999997</v>
      </c>
      <c r="N170" s="9">
        <v>66400</v>
      </c>
      <c r="O170" s="9">
        <v>3781.82</v>
      </c>
      <c r="P170" s="9" cm="1">
        <f t="array" ref="P170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558.75037465894604</v>
      </c>
      <c r="Q170" s="9" cm="1">
        <f t="array" ref="Q170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0</v>
      </c>
      <c r="R170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152.38646581607617</v>
      </c>
      <c r="S170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711.13684047502215</v>
      </c>
    </row>
    <row r="171" spans="1:19" x14ac:dyDescent="0.25">
      <c r="A171">
        <v>2014</v>
      </c>
      <c r="B171">
        <v>9</v>
      </c>
      <c r="C171" s="38" t="s">
        <v>85</v>
      </c>
      <c r="D171" s="38">
        <f>DATE(План_Факт_Дебіторка[[#This Row],[Рік]],План_Факт_Дебіторка[[#This Row],[МісяцьНом]],1)</f>
        <v>41883</v>
      </c>
      <c r="E171" s="6" t="s">
        <v>10</v>
      </c>
      <c r="F171" s="6" t="s">
        <v>28</v>
      </c>
      <c r="G171" s="6" t="s">
        <v>29</v>
      </c>
      <c r="H171" s="6" t="s">
        <v>30</v>
      </c>
      <c r="I171" s="6" t="s">
        <v>31</v>
      </c>
      <c r="J171" s="6" t="s">
        <v>35</v>
      </c>
      <c r="K171" s="9">
        <v>731</v>
      </c>
      <c r="L171" s="9">
        <v>8924.2899999999991</v>
      </c>
      <c r="M171" s="9">
        <v>13045.659999999998</v>
      </c>
      <c r="N171" s="9">
        <v>11700</v>
      </c>
      <c r="O171" s="9">
        <v>12760.05</v>
      </c>
      <c r="P171" s="9" cm="1">
        <f t="array" ref="P171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105.9977372232444</v>
      </c>
      <c r="Q171" s="9" cm="1">
        <f t="array" ref="Q171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0</v>
      </c>
      <c r="R171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18.596094249692001</v>
      </c>
      <c r="S171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124.5938314729364</v>
      </c>
    </row>
    <row r="172" spans="1:19" x14ac:dyDescent="0.25">
      <c r="A172">
        <v>2015</v>
      </c>
      <c r="B172">
        <v>9</v>
      </c>
      <c r="C172" s="38" t="s">
        <v>94</v>
      </c>
      <c r="D172" s="38">
        <f>DATE(План_Факт_Дебіторка[[#This Row],[Рік]],План_Факт_Дебіторка[[#This Row],[МісяцьНом]],1)</f>
        <v>42248</v>
      </c>
      <c r="E172" s="6" t="s">
        <v>10</v>
      </c>
      <c r="F172" s="6" t="s">
        <v>28</v>
      </c>
      <c r="G172" s="6" t="s">
        <v>55</v>
      </c>
      <c r="H172" s="6" t="s">
        <v>56</v>
      </c>
      <c r="I172" s="6" t="s">
        <v>57</v>
      </c>
      <c r="J172" s="6" t="s">
        <v>34</v>
      </c>
      <c r="K172" s="9">
        <v>4585</v>
      </c>
      <c r="L172" s="9">
        <v>49215.87999999999</v>
      </c>
      <c r="M172" s="9">
        <v>75279.332610000143</v>
      </c>
      <c r="N172" s="9">
        <v>74700</v>
      </c>
      <c r="O172" s="9">
        <v>4693.29</v>
      </c>
      <c r="P172" s="9" cm="1">
        <f t="array" ref="P172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444.64216926077398</v>
      </c>
      <c r="Q172" s="9" cm="1">
        <f t="array" ref="Q172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0</v>
      </c>
      <c r="R172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121.26604616202927</v>
      </c>
      <c r="S172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565.90821542280321</v>
      </c>
    </row>
    <row r="173" spans="1:19" x14ac:dyDescent="0.25">
      <c r="A173">
        <v>2014</v>
      </c>
      <c r="B173">
        <v>1</v>
      </c>
      <c r="C173" s="38" t="s">
        <v>77</v>
      </c>
      <c r="D173" s="38">
        <f>DATE(План_Факт_Дебіторка[[#This Row],[Рік]],План_Факт_Дебіторка[[#This Row],[МісяцьНом]],1)</f>
        <v>41640</v>
      </c>
      <c r="E173" s="6" t="s">
        <v>2</v>
      </c>
      <c r="F173" s="6" t="s">
        <v>58</v>
      </c>
      <c r="G173" s="6" t="s">
        <v>59</v>
      </c>
      <c r="H173" s="6" t="s">
        <v>60</v>
      </c>
      <c r="I173" s="6" t="s">
        <v>61</v>
      </c>
      <c r="J173" s="6" t="s">
        <v>32</v>
      </c>
      <c r="K173" s="9">
        <v>3439</v>
      </c>
      <c r="L173" s="9">
        <v>33616.859999999993</v>
      </c>
      <c r="M173" s="9">
        <v>49229.649999999994</v>
      </c>
      <c r="N173" s="9">
        <v>49700</v>
      </c>
      <c r="O173" s="9">
        <v>6693.86</v>
      </c>
      <c r="P173" s="9" cm="1">
        <f t="array" ref="P173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599.78639445596161</v>
      </c>
      <c r="Q173" s="9" cm="1">
        <f t="array" ref="Q173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179.93591833678849</v>
      </c>
      <c r="R173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266.5717308693163</v>
      </c>
      <c r="S173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1046.2940436620665</v>
      </c>
    </row>
    <row r="174" spans="1:19" x14ac:dyDescent="0.25">
      <c r="A174">
        <v>2015</v>
      </c>
      <c r="B174">
        <v>10</v>
      </c>
      <c r="C174" s="38" t="s">
        <v>68</v>
      </c>
      <c r="D174" s="38">
        <f>DATE(План_Факт_Дебіторка[[#This Row],[Рік]],План_Факт_Дебіторка[[#This Row],[МісяцьНом]],1)</f>
        <v>42278</v>
      </c>
      <c r="E174" s="6" t="s">
        <v>11</v>
      </c>
      <c r="F174" s="6" t="s">
        <v>28</v>
      </c>
      <c r="G174" s="6" t="s">
        <v>55</v>
      </c>
      <c r="H174" s="6" t="s">
        <v>56</v>
      </c>
      <c r="I174" s="6" t="s">
        <v>57</v>
      </c>
      <c r="J174" s="6" t="s">
        <v>34</v>
      </c>
      <c r="K174" s="9">
        <v>5831</v>
      </c>
      <c r="L174" s="9">
        <v>61975.780000000006</v>
      </c>
      <c r="M174" s="9">
        <v>93498.86745000018</v>
      </c>
      <c r="N174" s="9">
        <v>91500</v>
      </c>
      <c r="O174" s="9">
        <v>6119.45</v>
      </c>
      <c r="P174" s="9" cm="1">
        <f t="array" ref="P174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396.15029448046266</v>
      </c>
      <c r="Q174" s="9" cm="1">
        <f t="array" ref="Q174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118.8450883441388</v>
      </c>
      <c r="R174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108.04098940376255</v>
      </c>
      <c r="S174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623.03637222836403</v>
      </c>
    </row>
    <row r="175" spans="1:19" x14ac:dyDescent="0.25">
      <c r="A175">
        <v>2014</v>
      </c>
      <c r="B175">
        <v>1</v>
      </c>
      <c r="C175" s="38" t="s">
        <v>77</v>
      </c>
      <c r="D175" s="38">
        <f>DATE(План_Факт_Дебіторка[[#This Row],[Рік]],План_Факт_Дебіторка[[#This Row],[МісяцьНом]],1)</f>
        <v>41640</v>
      </c>
      <c r="E175" s="6" t="s">
        <v>2</v>
      </c>
      <c r="F175" s="6" t="s">
        <v>58</v>
      </c>
      <c r="G175" s="6" t="s">
        <v>59</v>
      </c>
      <c r="H175" s="6" t="s">
        <v>60</v>
      </c>
      <c r="I175" s="6" t="s">
        <v>61</v>
      </c>
      <c r="J175" s="6" t="s">
        <v>33</v>
      </c>
      <c r="K175" s="9">
        <v>9072</v>
      </c>
      <c r="L175" s="9">
        <v>104807.01000000002</v>
      </c>
      <c r="M175" s="9">
        <v>160737.85336000004</v>
      </c>
      <c r="N175" s="9">
        <v>153600</v>
      </c>
      <c r="O175" s="9">
        <v>132488.48000000001</v>
      </c>
      <c r="P175" s="9" cm="1">
        <f t="array" ref="P175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1958.3396899914078</v>
      </c>
      <c r="Q175" s="9" cm="1">
        <f t="array" ref="Q175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587.50190699742234</v>
      </c>
      <c r="R175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870.3731955517369</v>
      </c>
      <c r="S175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3416.214792540567</v>
      </c>
    </row>
    <row r="176" spans="1:19" x14ac:dyDescent="0.25">
      <c r="A176">
        <v>2015</v>
      </c>
      <c r="B176">
        <v>11</v>
      </c>
      <c r="C176" s="38" t="s">
        <v>69</v>
      </c>
      <c r="D176" s="38">
        <f>DATE(План_Факт_Дебіторка[[#This Row],[Рік]],План_Факт_Дебіторка[[#This Row],[МісяцьНом]],1)</f>
        <v>42309</v>
      </c>
      <c r="E176" s="6" t="s">
        <v>12</v>
      </c>
      <c r="F176" s="6" t="s">
        <v>28</v>
      </c>
      <c r="G176" s="6" t="s">
        <v>55</v>
      </c>
      <c r="H176" s="6" t="s">
        <v>56</v>
      </c>
      <c r="I176" s="6" t="s">
        <v>57</v>
      </c>
      <c r="J176" s="6" t="s">
        <v>34</v>
      </c>
      <c r="K176" s="9">
        <v>3477</v>
      </c>
      <c r="L176" s="9">
        <v>36848.449999999997</v>
      </c>
      <c r="M176" s="9">
        <v>49035.608640000006</v>
      </c>
      <c r="N176" s="9">
        <v>50200</v>
      </c>
      <c r="O176" s="9">
        <v>4458.72</v>
      </c>
      <c r="P176" s="9" cm="1">
        <f t="array" ref="P176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341.16206517821223</v>
      </c>
      <c r="Q176" s="9" cm="1">
        <f t="array" ref="Q176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170.58103258910612</v>
      </c>
      <c r="R176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93.044199594057872</v>
      </c>
      <c r="S176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604.7872973613762</v>
      </c>
    </row>
    <row r="177" spans="1:19" x14ac:dyDescent="0.25">
      <c r="A177">
        <v>2014</v>
      </c>
      <c r="B177">
        <v>10</v>
      </c>
      <c r="C177" s="38" t="s">
        <v>62</v>
      </c>
      <c r="D177" s="38">
        <f>DATE(План_Факт_Дебіторка[[#This Row],[Рік]],План_Факт_Дебіторка[[#This Row],[МісяцьНом]],1)</f>
        <v>41913</v>
      </c>
      <c r="E177" s="6" t="s">
        <v>11</v>
      </c>
      <c r="F177" s="6" t="s">
        <v>28</v>
      </c>
      <c r="G177" s="6" t="s">
        <v>29</v>
      </c>
      <c r="H177" s="6" t="s">
        <v>30</v>
      </c>
      <c r="I177" s="6" t="s">
        <v>31</v>
      </c>
      <c r="J177" s="6" t="s">
        <v>32</v>
      </c>
      <c r="K177" s="9">
        <v>1383</v>
      </c>
      <c r="L177" s="9">
        <v>15052.320000000002</v>
      </c>
      <c r="M177" s="9">
        <v>20891.458210000001</v>
      </c>
      <c r="N177" s="9">
        <v>20900</v>
      </c>
      <c r="O177" s="9">
        <v>7050.87</v>
      </c>
      <c r="P177" s="9" cm="1">
        <f t="array" ref="P177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175.53615889670365</v>
      </c>
      <c r="Q177" s="9" cm="1">
        <f t="array" ref="Q177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0</v>
      </c>
      <c r="R177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30.795817350298886</v>
      </c>
      <c r="S177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206.33197624700253</v>
      </c>
    </row>
    <row r="178" spans="1:19" x14ac:dyDescent="0.25">
      <c r="A178">
        <v>2015</v>
      </c>
      <c r="B178">
        <v>12</v>
      </c>
      <c r="C178" s="38" t="s">
        <v>70</v>
      </c>
      <c r="D178" s="38">
        <f>DATE(План_Факт_Дебіторка[[#This Row],[Рік]],План_Факт_Дебіторка[[#This Row],[МісяцьНом]],1)</f>
        <v>42339</v>
      </c>
      <c r="E178" s="6" t="s">
        <v>13</v>
      </c>
      <c r="F178" s="6" t="s">
        <v>28</v>
      </c>
      <c r="G178" s="6" t="s">
        <v>55</v>
      </c>
      <c r="H178" s="6" t="s">
        <v>56</v>
      </c>
      <c r="I178" s="6" t="s">
        <v>57</v>
      </c>
      <c r="J178" s="6" t="s">
        <v>34</v>
      </c>
      <c r="K178" s="9">
        <v>3976</v>
      </c>
      <c r="L178" s="9">
        <v>42837.66</v>
      </c>
      <c r="M178" s="9">
        <v>65876.274900000208</v>
      </c>
      <c r="N178" s="9">
        <v>63800</v>
      </c>
      <c r="O178" s="9">
        <v>3481.42</v>
      </c>
      <c r="P178" s="9" cm="1">
        <f t="array" ref="P178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291.61709133653397</v>
      </c>
      <c r="Q178" s="9" cm="1">
        <f t="array" ref="Q178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145.80854566826699</v>
      </c>
      <c r="R178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79.531934000872894</v>
      </c>
      <c r="S178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516.9575710056738</v>
      </c>
    </row>
    <row r="179" spans="1:19" x14ac:dyDescent="0.25">
      <c r="A179">
        <v>2014</v>
      </c>
      <c r="B179">
        <v>1</v>
      </c>
      <c r="C179" s="38" t="s">
        <v>77</v>
      </c>
      <c r="D179" s="38">
        <f>DATE(План_Факт_Дебіторка[[#This Row],[Рік]],План_Факт_Дебіторка[[#This Row],[МісяцьНом]],1)</f>
        <v>41640</v>
      </c>
      <c r="E179" s="6" t="s">
        <v>2</v>
      </c>
      <c r="F179" s="6" t="s">
        <v>58</v>
      </c>
      <c r="G179" s="6" t="s">
        <v>59</v>
      </c>
      <c r="H179" s="6" t="s">
        <v>60</v>
      </c>
      <c r="I179" s="6" t="s">
        <v>61</v>
      </c>
      <c r="J179" s="6" t="s">
        <v>34</v>
      </c>
      <c r="K179" s="9">
        <v>3295</v>
      </c>
      <c r="L179" s="9">
        <v>35590.420000000006</v>
      </c>
      <c r="M179" s="9">
        <v>52909.65</v>
      </c>
      <c r="N179" s="9">
        <v>53100</v>
      </c>
      <c r="O179" s="9">
        <v>12048.94</v>
      </c>
      <c r="P179" s="9" cm="1">
        <f t="array" ref="P179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644.62144673843659</v>
      </c>
      <c r="Q179" s="9" cm="1">
        <f t="array" ref="Q179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193.38643402153099</v>
      </c>
      <c r="R179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286.4984207726385</v>
      </c>
      <c r="S179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1124.5063015326059</v>
      </c>
    </row>
    <row r="180" spans="1:19" x14ac:dyDescent="0.25">
      <c r="A180">
        <v>2016</v>
      </c>
      <c r="B180">
        <v>1</v>
      </c>
      <c r="C180" s="38" t="s">
        <v>95</v>
      </c>
      <c r="D180" s="38">
        <f>DATE(План_Факт_Дебіторка[[#This Row],[Рік]],План_Факт_Дебіторка[[#This Row],[МісяцьНом]],1)</f>
        <v>42370</v>
      </c>
      <c r="E180" s="6" t="s">
        <v>2</v>
      </c>
      <c r="F180" s="6" t="s">
        <v>28</v>
      </c>
      <c r="G180" s="6" t="s">
        <v>55</v>
      </c>
      <c r="H180" s="6" t="s">
        <v>56</v>
      </c>
      <c r="I180" s="6" t="s">
        <v>57</v>
      </c>
      <c r="J180" s="6" t="s">
        <v>34</v>
      </c>
      <c r="K180" s="9">
        <v>2159</v>
      </c>
      <c r="L180" s="9">
        <v>21082.769999999993</v>
      </c>
      <c r="M180" s="9">
        <v>30136.741430000016</v>
      </c>
      <c r="N180" s="9">
        <v>31800</v>
      </c>
      <c r="O180" s="9">
        <v>1434.57</v>
      </c>
      <c r="P180" s="9" cm="1">
        <f t="array" ref="P180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328.45466992378232</v>
      </c>
      <c r="Q180" s="9" cm="1">
        <f t="array" ref="Q180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0</v>
      </c>
      <c r="R180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109.48488997459411</v>
      </c>
      <c r="S180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437.93955989837644</v>
      </c>
    </row>
    <row r="181" spans="1:19" x14ac:dyDescent="0.25">
      <c r="A181">
        <v>2014</v>
      </c>
      <c r="B181">
        <v>10</v>
      </c>
      <c r="C181" s="38" t="s">
        <v>62</v>
      </c>
      <c r="D181" s="38">
        <f>DATE(План_Факт_Дебіторка[[#This Row],[Рік]],План_Факт_Дебіторка[[#This Row],[МісяцьНом]],1)</f>
        <v>41913</v>
      </c>
      <c r="E181" s="6" t="s">
        <v>11</v>
      </c>
      <c r="F181" s="6" t="s">
        <v>28</v>
      </c>
      <c r="G181" s="6" t="s">
        <v>29</v>
      </c>
      <c r="H181" s="6" t="s">
        <v>30</v>
      </c>
      <c r="I181" s="6" t="s">
        <v>31</v>
      </c>
      <c r="J181" s="6" t="s">
        <v>33</v>
      </c>
      <c r="K181" s="9">
        <v>29223</v>
      </c>
      <c r="L181" s="9">
        <v>374311.09</v>
      </c>
      <c r="M181" s="9">
        <v>551153.28976999992</v>
      </c>
      <c r="N181" s="9">
        <v>598000</v>
      </c>
      <c r="O181" s="9">
        <v>517476.42</v>
      </c>
      <c r="P181" s="9" cm="1">
        <f t="array" ref="P181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4630.9515820776041</v>
      </c>
      <c r="Q181" s="9" cm="1">
        <f t="array" ref="Q181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0</v>
      </c>
      <c r="R181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812.44764597852691</v>
      </c>
      <c r="S181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5443.3992280561306</v>
      </c>
    </row>
    <row r="182" spans="1:19" x14ac:dyDescent="0.25">
      <c r="A182">
        <v>2016</v>
      </c>
      <c r="B182">
        <v>2</v>
      </c>
      <c r="C182" s="38" t="s">
        <v>96</v>
      </c>
      <c r="D182" s="38">
        <f>DATE(План_Факт_Дебіторка[[#This Row],[Рік]],План_Факт_Дебіторка[[#This Row],[МісяцьНом]],1)</f>
        <v>42401</v>
      </c>
      <c r="E182" s="6" t="s">
        <v>3</v>
      </c>
      <c r="F182" s="6" t="s">
        <v>28</v>
      </c>
      <c r="G182" s="6" t="s">
        <v>55</v>
      </c>
      <c r="H182" s="6" t="s">
        <v>56</v>
      </c>
      <c r="I182" s="6" t="s">
        <v>57</v>
      </c>
      <c r="J182" s="6" t="s">
        <v>34</v>
      </c>
      <c r="K182" s="9">
        <v>2189</v>
      </c>
      <c r="L182" s="9">
        <v>23412.48</v>
      </c>
      <c r="M182" s="9">
        <v>36365.825189999981</v>
      </c>
      <c r="N182" s="9">
        <v>36400</v>
      </c>
      <c r="O182" s="9">
        <v>1763.95</v>
      </c>
      <c r="P182" s="9" cm="1">
        <f t="array" ref="P182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327.22497273736559</v>
      </c>
      <c r="Q182" s="9" cm="1">
        <f t="array" ref="Q182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294.50247546362903</v>
      </c>
      <c r="R182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0</v>
      </c>
      <c r="S182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621.72744820099456</v>
      </c>
    </row>
    <row r="183" spans="1:19" x14ac:dyDescent="0.25">
      <c r="A183">
        <v>2014</v>
      </c>
      <c r="B183">
        <v>1</v>
      </c>
      <c r="C183" s="38" t="s">
        <v>77</v>
      </c>
      <c r="D183" s="38">
        <f>DATE(План_Факт_Дебіторка[[#This Row],[Рік]],План_Факт_Дебіторка[[#This Row],[МісяцьНом]],1)</f>
        <v>41640</v>
      </c>
      <c r="E183" s="6" t="s">
        <v>2</v>
      </c>
      <c r="F183" s="6" t="s">
        <v>58</v>
      </c>
      <c r="G183" s="6" t="s">
        <v>59</v>
      </c>
      <c r="H183" s="6" t="s">
        <v>60</v>
      </c>
      <c r="I183" s="6" t="s">
        <v>61</v>
      </c>
      <c r="J183" s="6" t="s">
        <v>35</v>
      </c>
      <c r="K183" s="9">
        <v>2895</v>
      </c>
      <c r="L183" s="9">
        <v>29073.179999999997</v>
      </c>
      <c r="M183" s="9">
        <v>44906.475029999994</v>
      </c>
      <c r="N183" s="9">
        <v>44800</v>
      </c>
      <c r="O183" s="9">
        <v>41136.01</v>
      </c>
      <c r="P183" s="9" cm="1">
        <f t="array" ref="P183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547.115259726006</v>
      </c>
      <c r="Q183" s="9" cm="1">
        <f t="array" ref="Q183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164.13457791780181</v>
      </c>
      <c r="R183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243.16233765600268</v>
      </c>
      <c r="S183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954.41217529981054</v>
      </c>
    </row>
    <row r="184" spans="1:19" x14ac:dyDescent="0.25">
      <c r="A184">
        <v>2016</v>
      </c>
      <c r="B184">
        <v>3</v>
      </c>
      <c r="C184" s="38" t="s">
        <v>97</v>
      </c>
      <c r="D184" s="38">
        <f>DATE(План_Факт_Дебіторка[[#This Row],[Рік]],План_Факт_Дебіторка[[#This Row],[МісяцьНом]],1)</f>
        <v>42430</v>
      </c>
      <c r="E184" s="6" t="s">
        <v>4</v>
      </c>
      <c r="F184" s="6" t="s">
        <v>28</v>
      </c>
      <c r="G184" s="6" t="s">
        <v>55</v>
      </c>
      <c r="H184" s="6" t="s">
        <v>56</v>
      </c>
      <c r="I184" s="6" t="s">
        <v>57</v>
      </c>
      <c r="J184" s="6" t="s">
        <v>34</v>
      </c>
      <c r="K184" s="9">
        <v>6609</v>
      </c>
      <c r="L184" s="9">
        <v>68295.23000000001</v>
      </c>
      <c r="M184" s="9">
        <v>104381.5753000002</v>
      </c>
      <c r="N184" s="9">
        <v>102500</v>
      </c>
      <c r="O184" s="9">
        <v>3981.24</v>
      </c>
      <c r="P184" s="9" cm="1">
        <f t="array" ref="P184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437.14137047517005</v>
      </c>
      <c r="Q184" s="9" cm="1">
        <f t="array" ref="Q184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0</v>
      </c>
      <c r="R184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0</v>
      </c>
      <c r="S184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437.14137047517005</v>
      </c>
    </row>
    <row r="185" spans="1:19" x14ac:dyDescent="0.25">
      <c r="A185">
        <v>2014</v>
      </c>
      <c r="B185">
        <v>10</v>
      </c>
      <c r="C185" s="38" t="s">
        <v>62</v>
      </c>
      <c r="D185" s="38">
        <f>DATE(План_Факт_Дебіторка[[#This Row],[Рік]],План_Факт_Дебіторка[[#This Row],[МісяцьНом]],1)</f>
        <v>41913</v>
      </c>
      <c r="E185" s="6" t="s">
        <v>11</v>
      </c>
      <c r="F185" s="6" t="s">
        <v>28</v>
      </c>
      <c r="G185" s="6" t="s">
        <v>29</v>
      </c>
      <c r="H185" s="6" t="s">
        <v>30</v>
      </c>
      <c r="I185" s="6" t="s">
        <v>31</v>
      </c>
      <c r="J185" s="6" t="s">
        <v>34</v>
      </c>
      <c r="K185" s="9">
        <v>4537</v>
      </c>
      <c r="L185" s="9">
        <v>49085.820000000007</v>
      </c>
      <c r="M185" s="9">
        <v>64182.918429999903</v>
      </c>
      <c r="N185" s="9">
        <v>62700</v>
      </c>
      <c r="O185" s="9">
        <v>23859.42</v>
      </c>
      <c r="P185" s="9" cm="1">
        <f t="array" ref="P185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539.28370412122763</v>
      </c>
      <c r="Q185" s="9" cm="1">
        <f t="array" ref="Q185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0</v>
      </c>
      <c r="R185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94.611176161618886</v>
      </c>
      <c r="S185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633.89488028284654</v>
      </c>
    </row>
    <row r="186" spans="1:19" x14ac:dyDescent="0.25">
      <c r="A186">
        <v>2016</v>
      </c>
      <c r="B186">
        <v>4</v>
      </c>
      <c r="C186" s="38" t="s">
        <v>98</v>
      </c>
      <c r="D186" s="38">
        <f>DATE(План_Факт_Дебіторка[[#This Row],[Рік]],План_Факт_Дебіторка[[#This Row],[МісяцьНом]],1)</f>
        <v>42461</v>
      </c>
      <c r="E186" s="6" t="s">
        <v>5</v>
      </c>
      <c r="F186" s="6" t="s">
        <v>28</v>
      </c>
      <c r="G186" s="6" t="s">
        <v>55</v>
      </c>
      <c r="H186" s="6" t="s">
        <v>56</v>
      </c>
      <c r="I186" s="6" t="s">
        <v>57</v>
      </c>
      <c r="J186" s="6" t="s">
        <v>34</v>
      </c>
      <c r="K186" s="9">
        <v>3110</v>
      </c>
      <c r="L186" s="9">
        <v>36305.42</v>
      </c>
      <c r="M186" s="9">
        <v>55589.999210000016</v>
      </c>
      <c r="N186" s="9">
        <v>58000</v>
      </c>
      <c r="O186" s="9">
        <v>2235.71</v>
      </c>
      <c r="P186" s="9" cm="1">
        <f t="array" ref="P186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343.97395583861714</v>
      </c>
      <c r="Q186" s="9" cm="1">
        <f t="array" ref="Q186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0</v>
      </c>
      <c r="R186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114.65798527953905</v>
      </c>
      <c r="S186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458.63194111815619</v>
      </c>
    </row>
    <row r="187" spans="1:19" x14ac:dyDescent="0.25">
      <c r="A187">
        <v>2014</v>
      </c>
      <c r="B187">
        <v>1</v>
      </c>
      <c r="C187" s="38" t="s">
        <v>77</v>
      </c>
      <c r="D187" s="38">
        <f>DATE(План_Факт_Дебіторка[[#This Row],[Рік]],План_Факт_Дебіторка[[#This Row],[МісяцьНом]],1)</f>
        <v>41640</v>
      </c>
      <c r="E187" s="6" t="s">
        <v>2</v>
      </c>
      <c r="F187" s="6" t="s">
        <v>58</v>
      </c>
      <c r="G187" s="6" t="s">
        <v>63</v>
      </c>
      <c r="H187" s="6" t="s">
        <v>64</v>
      </c>
      <c r="I187" s="6" t="s">
        <v>65</v>
      </c>
      <c r="J187" s="6" t="s">
        <v>26</v>
      </c>
      <c r="K187" s="9">
        <v>1752</v>
      </c>
      <c r="L187" s="9">
        <v>19363.150000000001</v>
      </c>
      <c r="M187" s="9">
        <v>28933.33</v>
      </c>
      <c r="N187" s="9">
        <v>31500</v>
      </c>
      <c r="O187" s="9">
        <v>24340.1</v>
      </c>
      <c r="P187" s="9" cm="1">
        <f t="array" ref="P187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233.91955791138793</v>
      </c>
      <c r="Q187" s="9" cm="1">
        <f t="array" ref="Q187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70.175867373416381</v>
      </c>
      <c r="R187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46.78391158227759</v>
      </c>
      <c r="S187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350.87933686708192</v>
      </c>
    </row>
    <row r="188" spans="1:19" x14ac:dyDescent="0.25">
      <c r="A188">
        <v>2016</v>
      </c>
      <c r="B188">
        <v>5</v>
      </c>
      <c r="C188" s="38" t="s">
        <v>99</v>
      </c>
      <c r="D188" s="38">
        <f>DATE(План_Факт_Дебіторка[[#This Row],[Рік]],План_Факт_Дебіторка[[#This Row],[МісяцьНом]],1)</f>
        <v>42491</v>
      </c>
      <c r="E188" s="6" t="s">
        <v>6</v>
      </c>
      <c r="F188" s="6" t="s">
        <v>28</v>
      </c>
      <c r="G188" s="6" t="s">
        <v>55</v>
      </c>
      <c r="H188" s="6" t="s">
        <v>56</v>
      </c>
      <c r="I188" s="6" t="s">
        <v>57</v>
      </c>
      <c r="J188" s="6" t="s">
        <v>34</v>
      </c>
      <c r="K188" s="9">
        <v>5724</v>
      </c>
      <c r="L188" s="9">
        <v>62313.62999999999</v>
      </c>
      <c r="M188" s="9">
        <v>97149.974640000015</v>
      </c>
      <c r="N188" s="9">
        <v>91100</v>
      </c>
      <c r="O188" s="9">
        <v>4362.22</v>
      </c>
      <c r="P188" s="9" cm="1">
        <f t="array" ref="P188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610.71498802738802</v>
      </c>
      <c r="Q188" s="9" cm="1">
        <f t="array" ref="Q188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305.35749401369401</v>
      </c>
      <c r="R188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203.57166267579603</v>
      </c>
      <c r="S188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1119.6441447168781</v>
      </c>
    </row>
    <row r="189" spans="1:19" x14ac:dyDescent="0.25">
      <c r="A189">
        <v>2014</v>
      </c>
      <c r="B189">
        <v>10</v>
      </c>
      <c r="C189" s="38" t="s">
        <v>62</v>
      </c>
      <c r="D189" s="38">
        <f>DATE(План_Факт_Дебіторка[[#This Row],[Рік]],План_Факт_Дебіторка[[#This Row],[МісяцьНом]],1)</f>
        <v>41913</v>
      </c>
      <c r="E189" s="6" t="s">
        <v>11</v>
      </c>
      <c r="F189" s="6" t="s">
        <v>28</v>
      </c>
      <c r="G189" s="6" t="s">
        <v>29</v>
      </c>
      <c r="H189" s="6" t="s">
        <v>30</v>
      </c>
      <c r="I189" s="6" t="s">
        <v>31</v>
      </c>
      <c r="J189" s="6" t="s">
        <v>27</v>
      </c>
      <c r="K189" s="9">
        <v>1434</v>
      </c>
      <c r="L189" s="9">
        <v>15373.140000000001</v>
      </c>
      <c r="M189" s="9">
        <v>23137.04638</v>
      </c>
      <c r="N189" s="9">
        <v>22600</v>
      </c>
      <c r="O189" s="9">
        <v>0</v>
      </c>
      <c r="P189" s="9" cm="1">
        <f t="array" ref="P189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194.40424928385511</v>
      </c>
      <c r="Q189" s="9" cm="1">
        <f t="array" ref="Q189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0</v>
      </c>
      <c r="R189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34.10600864629037</v>
      </c>
      <c r="S189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228.51025793014549</v>
      </c>
    </row>
    <row r="190" spans="1:19" x14ac:dyDescent="0.25">
      <c r="A190">
        <v>2016</v>
      </c>
      <c r="B190">
        <v>6</v>
      </c>
      <c r="C190" s="38" t="s">
        <v>100</v>
      </c>
      <c r="D190" s="38">
        <f>DATE(План_Факт_Дебіторка[[#This Row],[Рік]],План_Факт_Дебіторка[[#This Row],[МісяцьНом]],1)</f>
        <v>42522</v>
      </c>
      <c r="E190" s="6" t="s">
        <v>7</v>
      </c>
      <c r="F190" s="6" t="s">
        <v>28</v>
      </c>
      <c r="G190" s="6" t="s">
        <v>55</v>
      </c>
      <c r="H190" s="6" t="s">
        <v>56</v>
      </c>
      <c r="I190" s="6" t="s">
        <v>57</v>
      </c>
      <c r="J190" s="6" t="s">
        <v>34</v>
      </c>
      <c r="K190" s="9">
        <v>15354</v>
      </c>
      <c r="L190" s="9">
        <v>168041.65</v>
      </c>
      <c r="M190" s="9">
        <v>238784.40799000012</v>
      </c>
      <c r="N190" s="9">
        <v>231500</v>
      </c>
      <c r="O190" s="9">
        <v>5082.72</v>
      </c>
      <c r="P190" s="9" cm="1">
        <f t="array" ref="P190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1226.8974183199143</v>
      </c>
      <c r="Q190" s="9" cm="1">
        <f t="array" ref="Q190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613.44870915995716</v>
      </c>
      <c r="R190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817.93161221327625</v>
      </c>
      <c r="S190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2658.2777396931479</v>
      </c>
    </row>
    <row r="191" spans="1:19" x14ac:dyDescent="0.25">
      <c r="A191">
        <v>2014</v>
      </c>
      <c r="B191">
        <v>1</v>
      </c>
      <c r="C191" s="38" t="s">
        <v>77</v>
      </c>
      <c r="D191" s="38">
        <f>DATE(План_Факт_Дебіторка[[#This Row],[Рік]],План_Факт_Дебіторка[[#This Row],[МісяцьНом]],1)</f>
        <v>41640</v>
      </c>
      <c r="E191" s="6" t="s">
        <v>2</v>
      </c>
      <c r="F191" s="6" t="s">
        <v>58</v>
      </c>
      <c r="G191" s="6" t="s">
        <v>63</v>
      </c>
      <c r="H191" s="6" t="s">
        <v>64</v>
      </c>
      <c r="I191" s="6" t="s">
        <v>65</v>
      </c>
      <c r="J191" s="6" t="s">
        <v>27</v>
      </c>
      <c r="K191" s="9">
        <v>2847</v>
      </c>
      <c r="L191" s="9">
        <v>34087.78</v>
      </c>
      <c r="M191" s="9">
        <v>50647.980000000134</v>
      </c>
      <c r="N191" s="9">
        <v>48100</v>
      </c>
      <c r="O191" s="9">
        <v>49376.82</v>
      </c>
      <c r="P191" s="9" cm="1">
        <f t="array" ref="P191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409.47768855865712</v>
      </c>
      <c r="Q191" s="9" cm="1">
        <f t="array" ref="Q191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122.84330656759714</v>
      </c>
      <c r="R191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81.895537711731421</v>
      </c>
      <c r="S191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614.21653283798571</v>
      </c>
    </row>
    <row r="192" spans="1:19" x14ac:dyDescent="0.25">
      <c r="A192">
        <v>2016</v>
      </c>
      <c r="B192">
        <v>7</v>
      </c>
      <c r="C192" s="38" t="s">
        <v>101</v>
      </c>
      <c r="D192" s="38">
        <f>DATE(План_Факт_Дебіторка[[#This Row],[Рік]],План_Факт_Дебіторка[[#This Row],[МісяцьНом]],1)</f>
        <v>42552</v>
      </c>
      <c r="E192" s="6" t="s">
        <v>8</v>
      </c>
      <c r="F192" s="6" t="s">
        <v>28</v>
      </c>
      <c r="G192" s="6" t="s">
        <v>55</v>
      </c>
      <c r="H192" s="6" t="s">
        <v>56</v>
      </c>
      <c r="I192" s="6" t="s">
        <v>57</v>
      </c>
      <c r="J192" s="6" t="s">
        <v>34</v>
      </c>
      <c r="K192" s="9">
        <v>8715</v>
      </c>
      <c r="L192" s="9">
        <v>92598.909999999989</v>
      </c>
      <c r="M192" s="9">
        <v>142642.54955000003</v>
      </c>
      <c r="N192" s="9">
        <v>138100</v>
      </c>
      <c r="O192" s="9">
        <v>3269.95</v>
      </c>
      <c r="P192" s="9" cm="1">
        <f t="array" ref="P192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923.29912964068615</v>
      </c>
      <c r="Q192" s="9" cm="1">
        <f t="array" ref="Q192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692.47434723051458</v>
      </c>
      <c r="R192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551.22336097951415</v>
      </c>
      <c r="S192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2166.9968378507147</v>
      </c>
    </row>
    <row r="193" spans="1:19" x14ac:dyDescent="0.25">
      <c r="A193">
        <v>2014</v>
      </c>
      <c r="B193">
        <v>10</v>
      </c>
      <c r="C193" s="38" t="s">
        <v>62</v>
      </c>
      <c r="D193" s="38">
        <f>DATE(План_Факт_Дебіторка[[#This Row],[Рік]],План_Факт_Дебіторка[[#This Row],[МісяцьНом]],1)</f>
        <v>41913</v>
      </c>
      <c r="E193" s="6" t="s">
        <v>11</v>
      </c>
      <c r="F193" s="6" t="s">
        <v>28</v>
      </c>
      <c r="G193" s="6" t="s">
        <v>29</v>
      </c>
      <c r="H193" s="6" t="s">
        <v>30</v>
      </c>
      <c r="I193" s="6" t="s">
        <v>31</v>
      </c>
      <c r="J193" s="6" t="s">
        <v>35</v>
      </c>
      <c r="K193" s="9">
        <v>1048</v>
      </c>
      <c r="L193" s="9">
        <v>12952.419999999998</v>
      </c>
      <c r="M193" s="9">
        <v>19021.509999999995</v>
      </c>
      <c r="N193" s="9">
        <v>18300</v>
      </c>
      <c r="O193" s="9">
        <v>19623.63</v>
      </c>
      <c r="P193" s="9" cm="1">
        <f t="array" ref="P193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159.82430562060972</v>
      </c>
      <c r="Q193" s="9" cm="1">
        <f t="array" ref="Q193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0</v>
      </c>
      <c r="R193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28.039351863264866</v>
      </c>
      <c r="S193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187.86365748387459</v>
      </c>
    </row>
    <row r="194" spans="1:19" x14ac:dyDescent="0.25">
      <c r="A194">
        <v>2016</v>
      </c>
      <c r="B194">
        <v>8</v>
      </c>
      <c r="C194" s="38" t="s">
        <v>102</v>
      </c>
      <c r="D194" s="38">
        <f>DATE(План_Факт_Дебіторка[[#This Row],[Рік]],План_Факт_Дебіторка[[#This Row],[МісяцьНом]],1)</f>
        <v>42583</v>
      </c>
      <c r="E194" s="6" t="s">
        <v>9</v>
      </c>
      <c r="F194" s="6" t="s">
        <v>28</v>
      </c>
      <c r="G194" s="6" t="s">
        <v>55</v>
      </c>
      <c r="H194" s="6" t="s">
        <v>56</v>
      </c>
      <c r="I194" s="6" t="s">
        <v>57</v>
      </c>
      <c r="J194" s="6" t="s">
        <v>34</v>
      </c>
      <c r="K194" s="9">
        <v>10312</v>
      </c>
      <c r="L194" s="9">
        <v>118732.40999999997</v>
      </c>
      <c r="M194" s="9">
        <v>188299.47285999992</v>
      </c>
      <c r="N194" s="9">
        <v>194000</v>
      </c>
      <c r="O194" s="9">
        <v>2169.86</v>
      </c>
      <c r="P194" s="9" cm="1">
        <f t="array" ref="P194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926.52264442175851</v>
      </c>
      <c r="Q194" s="9" cm="1">
        <f t="array" ref="Q194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277.95679332652753</v>
      </c>
      <c r="R194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553.14784741597521</v>
      </c>
      <c r="S194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1757.6272851642611</v>
      </c>
    </row>
    <row r="195" spans="1:19" x14ac:dyDescent="0.25">
      <c r="A195">
        <v>2014</v>
      </c>
      <c r="B195">
        <v>1</v>
      </c>
      <c r="C195" s="38" t="s">
        <v>77</v>
      </c>
      <c r="D195" s="38">
        <f>DATE(План_Факт_Дебіторка[[#This Row],[Рік]],План_Факт_Дебіторка[[#This Row],[МісяцьНом]],1)</f>
        <v>41640</v>
      </c>
      <c r="E195" s="6" t="s">
        <v>2</v>
      </c>
      <c r="F195" s="6" t="s">
        <v>58</v>
      </c>
      <c r="G195" s="6" t="s">
        <v>63</v>
      </c>
      <c r="H195" s="6" t="s">
        <v>64</v>
      </c>
      <c r="I195" s="6" t="s">
        <v>65</v>
      </c>
      <c r="J195" s="6" t="s">
        <v>32</v>
      </c>
      <c r="K195" s="9">
        <v>4665</v>
      </c>
      <c r="L195" s="9">
        <v>50247.35</v>
      </c>
      <c r="M195" s="9">
        <v>73856.159999999989</v>
      </c>
      <c r="N195" s="9">
        <v>75400</v>
      </c>
      <c r="O195" s="9">
        <v>17679.29</v>
      </c>
      <c r="P195" s="9" cm="1">
        <f t="array" ref="P195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597.1106781083522</v>
      </c>
      <c r="Q195" s="9" cm="1">
        <f t="array" ref="Q195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179.13320343250567</v>
      </c>
      <c r="R195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119.42213562167044</v>
      </c>
      <c r="S195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895.66601716252831</v>
      </c>
    </row>
    <row r="196" spans="1:19" x14ac:dyDescent="0.25">
      <c r="A196">
        <v>2016</v>
      </c>
      <c r="B196">
        <v>9</v>
      </c>
      <c r="C196" s="38" t="s">
        <v>103</v>
      </c>
      <c r="D196" s="38">
        <f>DATE(План_Факт_Дебіторка[[#This Row],[Рік]],План_Факт_Дебіторка[[#This Row],[МісяцьНом]],1)</f>
        <v>42614</v>
      </c>
      <c r="E196" s="6" t="s">
        <v>10</v>
      </c>
      <c r="F196" s="6" t="s">
        <v>28</v>
      </c>
      <c r="G196" s="6" t="s">
        <v>55</v>
      </c>
      <c r="H196" s="6" t="s">
        <v>56</v>
      </c>
      <c r="I196" s="6" t="s">
        <v>57</v>
      </c>
      <c r="J196" s="6" t="s">
        <v>34</v>
      </c>
      <c r="K196" s="9">
        <v>7343</v>
      </c>
      <c r="L196" s="9">
        <v>89561.76</v>
      </c>
      <c r="M196" s="9">
        <v>139276.71620999993</v>
      </c>
      <c r="N196" s="9">
        <v>137200</v>
      </c>
      <c r="O196" s="9">
        <v>1677.1</v>
      </c>
      <c r="P196" s="9" cm="1">
        <f t="array" ref="P196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880.60503174837595</v>
      </c>
      <c r="Q196" s="9" cm="1">
        <f t="array" ref="Q196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0</v>
      </c>
      <c r="R196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525.73434731246323</v>
      </c>
      <c r="S196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1406.3393790608393</v>
      </c>
    </row>
    <row r="197" spans="1:19" x14ac:dyDescent="0.25">
      <c r="A197">
        <v>2014</v>
      </c>
      <c r="B197">
        <v>1</v>
      </c>
      <c r="C197" s="38" t="s">
        <v>77</v>
      </c>
      <c r="D197" s="38">
        <f>DATE(План_Факт_Дебіторка[[#This Row],[Рік]],План_Факт_Дебіторка[[#This Row],[МісяцьНом]],1)</f>
        <v>41640</v>
      </c>
      <c r="E197" s="6" t="s">
        <v>2</v>
      </c>
      <c r="F197" s="6" t="s">
        <v>58</v>
      </c>
      <c r="G197" s="6" t="s">
        <v>63</v>
      </c>
      <c r="H197" s="6" t="s">
        <v>64</v>
      </c>
      <c r="I197" s="6" t="s">
        <v>65</v>
      </c>
      <c r="J197" s="6" t="s">
        <v>33</v>
      </c>
      <c r="K197" s="9">
        <v>379</v>
      </c>
      <c r="L197" s="9">
        <v>4241.7700000000004</v>
      </c>
      <c r="M197" s="9">
        <v>6295.93</v>
      </c>
      <c r="N197" s="9">
        <v>6900</v>
      </c>
      <c r="O197" s="9">
        <v>5850.33</v>
      </c>
      <c r="P197" s="9" cm="1">
        <f t="array" ref="P197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50.901198107547408</v>
      </c>
      <c r="Q197" s="9" cm="1">
        <f t="array" ref="Q197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15.270359432264224</v>
      </c>
      <c r="R197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10.180239621509482</v>
      </c>
      <c r="S197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76.351797161321116</v>
      </c>
    </row>
    <row r="198" spans="1:19" x14ac:dyDescent="0.25">
      <c r="A198">
        <v>2016</v>
      </c>
      <c r="B198">
        <v>10</v>
      </c>
      <c r="C198" s="38" t="s">
        <v>71</v>
      </c>
      <c r="D198" s="38">
        <f>DATE(План_Факт_Дебіторка[[#This Row],[Рік]],План_Факт_Дебіторка[[#This Row],[МісяцьНом]],1)</f>
        <v>42644</v>
      </c>
      <c r="E198" s="6" t="s">
        <v>11</v>
      </c>
      <c r="F198" s="6" t="s">
        <v>28</v>
      </c>
      <c r="G198" s="6" t="s">
        <v>55</v>
      </c>
      <c r="H198" s="6" t="s">
        <v>56</v>
      </c>
      <c r="I198" s="6" t="s">
        <v>57</v>
      </c>
      <c r="J198" s="6" t="s">
        <v>34</v>
      </c>
      <c r="K198" s="9">
        <v>6461</v>
      </c>
      <c r="L198" s="9">
        <v>79968.909999999989</v>
      </c>
      <c r="M198" s="9">
        <v>123783.89974999979</v>
      </c>
      <c r="N198" s="9">
        <v>120200</v>
      </c>
      <c r="O198" s="9">
        <v>2217.71</v>
      </c>
      <c r="P198" s="9" cm="1">
        <f t="array" ref="P198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575.3979647102941</v>
      </c>
      <c r="Q198" s="9" cm="1">
        <f t="array" ref="Q198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172.61938941308821</v>
      </c>
      <c r="R198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343.52117296136959</v>
      </c>
      <c r="S198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1091.5385270847519</v>
      </c>
    </row>
    <row r="199" spans="1:19" x14ac:dyDescent="0.25">
      <c r="A199">
        <v>2014</v>
      </c>
      <c r="B199">
        <v>11</v>
      </c>
      <c r="C199" s="38" t="s">
        <v>66</v>
      </c>
      <c r="D199" s="38">
        <f>DATE(План_Факт_Дебіторка[[#This Row],[Рік]],План_Факт_Дебіторка[[#This Row],[МісяцьНом]],1)</f>
        <v>41944</v>
      </c>
      <c r="E199" s="6" t="s">
        <v>12</v>
      </c>
      <c r="F199" s="6" t="s">
        <v>28</v>
      </c>
      <c r="G199" s="6" t="s">
        <v>29</v>
      </c>
      <c r="H199" s="6" t="s">
        <v>30</v>
      </c>
      <c r="I199" s="6" t="s">
        <v>31</v>
      </c>
      <c r="J199" s="6" t="s">
        <v>32</v>
      </c>
      <c r="K199" s="9">
        <v>763</v>
      </c>
      <c r="L199" s="9">
        <v>8321.24</v>
      </c>
      <c r="M199" s="9">
        <v>8683.5116600000001</v>
      </c>
      <c r="N199" s="9">
        <v>8700</v>
      </c>
      <c r="O199" s="9">
        <v>3047.91</v>
      </c>
      <c r="P199" s="9" cm="1">
        <f t="array" ref="P199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90.824066174054181</v>
      </c>
      <c r="Q199" s="9" cm="1">
        <f t="array" ref="Q199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68.118049630540654</v>
      </c>
      <c r="R199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15.93404669720249</v>
      </c>
      <c r="S199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174.87616250179732</v>
      </c>
    </row>
    <row r="200" spans="1:19" x14ac:dyDescent="0.25">
      <c r="A200">
        <v>2016</v>
      </c>
      <c r="B200">
        <v>11</v>
      </c>
      <c r="C200" s="38" t="s">
        <v>72</v>
      </c>
      <c r="D200" s="38">
        <f>DATE(План_Факт_Дебіторка[[#This Row],[Рік]],План_Факт_Дебіторка[[#This Row],[МісяцьНом]],1)</f>
        <v>42675</v>
      </c>
      <c r="E200" s="6" t="s">
        <v>12</v>
      </c>
      <c r="F200" s="6" t="s">
        <v>28</v>
      </c>
      <c r="G200" s="6" t="s">
        <v>55</v>
      </c>
      <c r="H200" s="6" t="s">
        <v>56</v>
      </c>
      <c r="I200" s="6" t="s">
        <v>57</v>
      </c>
      <c r="J200" s="6" t="s">
        <v>34</v>
      </c>
      <c r="K200" s="9">
        <v>4219</v>
      </c>
      <c r="L200" s="9">
        <v>58993.920000000006</v>
      </c>
      <c r="M200" s="9">
        <v>89993.841359999991</v>
      </c>
      <c r="N200" s="9">
        <v>86100</v>
      </c>
      <c r="O200" s="9">
        <v>1648.43</v>
      </c>
      <c r="P200" s="9" cm="1">
        <f t="array" ref="P200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585.48790921995953</v>
      </c>
      <c r="Q200" s="9" cm="1">
        <f t="array" ref="Q200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0</v>
      </c>
      <c r="R200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349.54502042982654</v>
      </c>
      <c r="S200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935.03292964978607</v>
      </c>
    </row>
    <row r="201" spans="1:19" x14ac:dyDescent="0.25">
      <c r="A201">
        <v>2014</v>
      </c>
      <c r="B201">
        <v>1</v>
      </c>
      <c r="C201" s="38" t="s">
        <v>77</v>
      </c>
      <c r="D201" s="38">
        <f>DATE(План_Факт_Дебіторка[[#This Row],[Рік]],План_Факт_Дебіторка[[#This Row],[МісяцьНом]],1)</f>
        <v>41640</v>
      </c>
      <c r="E201" s="6" t="s">
        <v>2</v>
      </c>
      <c r="F201" s="6" t="s">
        <v>58</v>
      </c>
      <c r="G201" s="6" t="s">
        <v>63</v>
      </c>
      <c r="H201" s="6" t="s">
        <v>64</v>
      </c>
      <c r="I201" s="6" t="s">
        <v>65</v>
      </c>
      <c r="J201" s="6" t="s">
        <v>34</v>
      </c>
      <c r="K201" s="9">
        <v>1992</v>
      </c>
      <c r="L201" s="9">
        <v>23206.130000000005</v>
      </c>
      <c r="M201" s="9">
        <v>34539.3100000001</v>
      </c>
      <c r="N201" s="9">
        <v>37200</v>
      </c>
      <c r="O201" s="9">
        <v>9301.36</v>
      </c>
      <c r="P201" s="9" cm="1">
        <f t="array" ref="P201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279.24266324562035</v>
      </c>
      <c r="Q201" s="9" cm="1">
        <f t="array" ref="Q201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83.772798973686093</v>
      </c>
      <c r="R201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55.84853264912406</v>
      </c>
      <c r="S201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418.8639948684305</v>
      </c>
    </row>
    <row r="202" spans="1:19" x14ac:dyDescent="0.25">
      <c r="A202">
        <v>2014</v>
      </c>
      <c r="B202">
        <v>11</v>
      </c>
      <c r="C202" s="38" t="s">
        <v>66</v>
      </c>
      <c r="D202" s="38">
        <f>DATE(План_Факт_Дебіторка[[#This Row],[Рік]],План_Факт_Дебіторка[[#This Row],[МісяцьНом]],1)</f>
        <v>41944</v>
      </c>
      <c r="E202" s="6" t="s">
        <v>12</v>
      </c>
      <c r="F202" s="6" t="s">
        <v>28</v>
      </c>
      <c r="G202" s="6" t="s">
        <v>29</v>
      </c>
      <c r="H202" s="6" t="s">
        <v>30</v>
      </c>
      <c r="I202" s="6" t="s">
        <v>31</v>
      </c>
      <c r="J202" s="6" t="s">
        <v>33</v>
      </c>
      <c r="K202" s="9">
        <v>22993</v>
      </c>
      <c r="L202" s="9">
        <v>299488.8</v>
      </c>
      <c r="M202" s="9">
        <v>438571.50250000035</v>
      </c>
      <c r="N202" s="9">
        <v>415700</v>
      </c>
      <c r="O202" s="9">
        <v>422983.46</v>
      </c>
      <c r="P202" s="9" cm="1">
        <f t="array" ref="P202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4587.1818596849107</v>
      </c>
      <c r="Q202" s="9" cm="1">
        <f t="array" ref="Q202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3440.3863947636828</v>
      </c>
      <c r="R202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804.76874731314228</v>
      </c>
      <c r="S202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8832.3370017617362</v>
      </c>
    </row>
    <row r="203" spans="1:19" x14ac:dyDescent="0.25">
      <c r="A203">
        <v>2014</v>
      </c>
      <c r="B203">
        <v>2</v>
      </c>
      <c r="C203" s="38" t="s">
        <v>78</v>
      </c>
      <c r="D203" s="38">
        <f>DATE(План_Факт_Дебіторка[[#This Row],[Рік]],План_Факт_Дебіторка[[#This Row],[МісяцьНом]],1)</f>
        <v>41671</v>
      </c>
      <c r="E203" s="6" t="s">
        <v>3</v>
      </c>
      <c r="F203" s="6" t="s">
        <v>28</v>
      </c>
      <c r="G203" s="6" t="s">
        <v>55</v>
      </c>
      <c r="H203" s="6" t="s">
        <v>56</v>
      </c>
      <c r="I203" s="6" t="s">
        <v>57</v>
      </c>
      <c r="J203" s="6" t="s">
        <v>27</v>
      </c>
      <c r="K203" s="9">
        <v>13947</v>
      </c>
      <c r="L203" s="9">
        <v>149157.00999999992</v>
      </c>
      <c r="M203" s="9">
        <v>217985.52922000052</v>
      </c>
      <c r="N203" s="9">
        <v>206300</v>
      </c>
      <c r="O203" s="9">
        <v>139498.74</v>
      </c>
      <c r="P203" s="9" cm="1">
        <f t="array" ref="P203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1414.7727739839818</v>
      </c>
      <c r="Q203" s="9" cm="1">
        <f t="array" ref="Q203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0</v>
      </c>
      <c r="R203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565.9091095935928</v>
      </c>
      <c r="S203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1980.6818835775746</v>
      </c>
    </row>
    <row r="204" spans="1:19" x14ac:dyDescent="0.25">
      <c r="A204">
        <v>2014</v>
      </c>
      <c r="B204">
        <v>1</v>
      </c>
      <c r="C204" s="38" t="s">
        <v>77</v>
      </c>
      <c r="D204" s="38">
        <f>DATE(План_Факт_Дебіторка[[#This Row],[Рік]],План_Факт_Дебіторка[[#This Row],[МісяцьНом]],1)</f>
        <v>41640</v>
      </c>
      <c r="E204" s="6" t="s">
        <v>2</v>
      </c>
      <c r="F204" s="6" t="s">
        <v>58</v>
      </c>
      <c r="G204" s="6" t="s">
        <v>63</v>
      </c>
      <c r="H204" s="6" t="s">
        <v>64</v>
      </c>
      <c r="I204" s="6" t="s">
        <v>65</v>
      </c>
      <c r="J204" s="6" t="s">
        <v>35</v>
      </c>
      <c r="K204" s="9">
        <v>26216</v>
      </c>
      <c r="L204" s="9">
        <v>287546.26</v>
      </c>
      <c r="M204" s="9">
        <v>424173.44000000012</v>
      </c>
      <c r="N204" s="9">
        <v>413700</v>
      </c>
      <c r="O204" s="9">
        <v>410090.64</v>
      </c>
      <c r="P204" s="9" cm="1">
        <f t="array" ref="P204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3429.3482140684346</v>
      </c>
      <c r="Q204" s="9" cm="1">
        <f t="array" ref="Q204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1028.8044642205302</v>
      </c>
      <c r="R204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685.86964281368694</v>
      </c>
      <c r="S204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5144.0223211026523</v>
      </c>
    </row>
    <row r="205" spans="1:19" x14ac:dyDescent="0.25">
      <c r="A205">
        <v>2014</v>
      </c>
      <c r="B205">
        <v>3</v>
      </c>
      <c r="C205" s="38" t="s">
        <v>79</v>
      </c>
      <c r="D205" s="38">
        <f>DATE(План_Факт_Дебіторка[[#This Row],[Рік]],План_Факт_Дебіторка[[#This Row],[МісяцьНом]],1)</f>
        <v>41699</v>
      </c>
      <c r="E205" s="6" t="s">
        <v>4</v>
      </c>
      <c r="F205" s="6" t="s">
        <v>28</v>
      </c>
      <c r="G205" s="6" t="s">
        <v>55</v>
      </c>
      <c r="H205" s="6" t="s">
        <v>56</v>
      </c>
      <c r="I205" s="6" t="s">
        <v>57</v>
      </c>
      <c r="J205" s="6" t="s">
        <v>27</v>
      </c>
      <c r="K205" s="9">
        <v>19989</v>
      </c>
      <c r="L205" s="9">
        <v>230314.71000000002</v>
      </c>
      <c r="M205" s="9">
        <v>341661.0389200006</v>
      </c>
      <c r="N205" s="9">
        <v>324300</v>
      </c>
      <c r="O205" s="9">
        <v>216647.67</v>
      </c>
      <c r="P205" s="9" cm="1">
        <f t="array" ref="P205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1309.8027215780428</v>
      </c>
      <c r="Q205" s="9" cm="1">
        <f t="array" ref="Q205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392.94081647341284</v>
      </c>
      <c r="R205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523.92108863121712</v>
      </c>
      <c r="S205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2226.6646266826729</v>
      </c>
    </row>
    <row r="206" spans="1:19" x14ac:dyDescent="0.25">
      <c r="A206">
        <v>2014</v>
      </c>
      <c r="B206">
        <v>11</v>
      </c>
      <c r="C206" s="38" t="s">
        <v>66</v>
      </c>
      <c r="D206" s="38">
        <f>DATE(План_Факт_Дебіторка[[#This Row],[Рік]],План_Факт_Дебіторка[[#This Row],[МісяцьНом]],1)</f>
        <v>41944</v>
      </c>
      <c r="E206" s="6" t="s">
        <v>12</v>
      </c>
      <c r="F206" s="6" t="s">
        <v>28</v>
      </c>
      <c r="G206" s="6" t="s">
        <v>29</v>
      </c>
      <c r="H206" s="6" t="s">
        <v>30</v>
      </c>
      <c r="I206" s="6" t="s">
        <v>31</v>
      </c>
      <c r="J206" s="6" t="s">
        <v>34</v>
      </c>
      <c r="K206" s="9">
        <v>4085</v>
      </c>
      <c r="L206" s="9">
        <v>45927.63</v>
      </c>
      <c r="M206" s="9">
        <v>61047.217849999914</v>
      </c>
      <c r="N206" s="9">
        <v>55100</v>
      </c>
      <c r="O206" s="9">
        <v>23661.360000000001</v>
      </c>
      <c r="P206" s="9" cm="1">
        <f t="array" ref="P206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638.51547286922107</v>
      </c>
      <c r="Q206" s="9" cm="1">
        <f t="array" ref="Q206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478.88660465191572</v>
      </c>
      <c r="R206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112.02025839810895</v>
      </c>
      <c r="S206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1229.4223359192458</v>
      </c>
    </row>
    <row r="207" spans="1:19" x14ac:dyDescent="0.25">
      <c r="A207">
        <v>2014</v>
      </c>
      <c r="B207">
        <v>4</v>
      </c>
      <c r="C207" s="38" t="s">
        <v>80</v>
      </c>
      <c r="D207" s="38">
        <f>DATE(План_Факт_Дебіторка[[#This Row],[Рік]],План_Факт_Дебіторка[[#This Row],[МісяцьНом]],1)</f>
        <v>41730</v>
      </c>
      <c r="E207" s="6" t="s">
        <v>5</v>
      </c>
      <c r="F207" s="6" t="s">
        <v>28</v>
      </c>
      <c r="G207" s="6" t="s">
        <v>55</v>
      </c>
      <c r="H207" s="6" t="s">
        <v>56</v>
      </c>
      <c r="I207" s="6" t="s">
        <v>57</v>
      </c>
      <c r="J207" s="6" t="s">
        <v>27</v>
      </c>
      <c r="K207" s="9">
        <v>15933</v>
      </c>
      <c r="L207" s="9">
        <v>180612.37999999998</v>
      </c>
      <c r="M207" s="9">
        <v>268671.58372000034</v>
      </c>
      <c r="N207" s="9">
        <v>278600</v>
      </c>
      <c r="O207" s="9">
        <v>158511.10999999999</v>
      </c>
      <c r="P207" s="9" cm="1">
        <f t="array" ref="P207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971.30582812433875</v>
      </c>
      <c r="Q207" s="9" cm="1">
        <f t="array" ref="Q207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485.65291406216937</v>
      </c>
      <c r="R207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388.52233124973543</v>
      </c>
      <c r="S207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1845.4810734362436</v>
      </c>
    </row>
    <row r="208" spans="1:19" x14ac:dyDescent="0.25">
      <c r="A208">
        <v>2014</v>
      </c>
      <c r="B208">
        <v>2</v>
      </c>
      <c r="C208" s="38" t="s">
        <v>78</v>
      </c>
      <c r="D208" s="38">
        <f>DATE(План_Факт_Дебіторка[[#This Row],[Рік]],План_Факт_Дебіторка[[#This Row],[МісяцьНом]],1)</f>
        <v>41671</v>
      </c>
      <c r="E208" s="6" t="s">
        <v>3</v>
      </c>
      <c r="F208" s="6" t="s">
        <v>22</v>
      </c>
      <c r="G208" s="6" t="s">
        <v>23</v>
      </c>
      <c r="H208" s="6" t="s">
        <v>24</v>
      </c>
      <c r="I208" s="6" t="s">
        <v>25</v>
      </c>
      <c r="J208" s="6" t="s">
        <v>26</v>
      </c>
      <c r="K208" s="9">
        <v>695</v>
      </c>
      <c r="L208" s="9">
        <v>6944.26</v>
      </c>
      <c r="M208" s="9">
        <v>10780.030000000002</v>
      </c>
      <c r="N208" s="9">
        <v>10900</v>
      </c>
      <c r="O208" s="9">
        <v>10846.97</v>
      </c>
      <c r="P208" s="9" cm="1">
        <f t="array" ref="P208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58.376481086343574</v>
      </c>
      <c r="Q208" s="9" cm="1">
        <f t="array" ref="Q208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29.188240543171787</v>
      </c>
      <c r="R208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16.678994596098164</v>
      </c>
      <c r="S208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104.24371622561353</v>
      </c>
    </row>
    <row r="209" spans="1:19" x14ac:dyDescent="0.25">
      <c r="A209">
        <v>2014</v>
      </c>
      <c r="B209">
        <v>5</v>
      </c>
      <c r="C209" s="38" t="s">
        <v>81</v>
      </c>
      <c r="D209" s="38">
        <f>DATE(План_Факт_Дебіторка[[#This Row],[Рік]],План_Факт_Дебіторка[[#This Row],[МісяцьНом]],1)</f>
        <v>41760</v>
      </c>
      <c r="E209" s="6" t="s">
        <v>6</v>
      </c>
      <c r="F209" s="6" t="s">
        <v>28</v>
      </c>
      <c r="G209" s="6" t="s">
        <v>55</v>
      </c>
      <c r="H209" s="6" t="s">
        <v>56</v>
      </c>
      <c r="I209" s="6" t="s">
        <v>57</v>
      </c>
      <c r="J209" s="6" t="s">
        <v>27</v>
      </c>
      <c r="K209" s="9">
        <v>18420</v>
      </c>
      <c r="L209" s="9">
        <v>202001.99000000005</v>
      </c>
      <c r="M209" s="9">
        <v>301454.72786000132</v>
      </c>
      <c r="N209" s="9">
        <v>293400</v>
      </c>
      <c r="O209" s="9">
        <v>182276.52</v>
      </c>
      <c r="P209" s="9" cm="1">
        <f t="array" ref="P209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1262.3258032704409</v>
      </c>
      <c r="Q209" s="9" cm="1">
        <f t="array" ref="Q209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631.16290163522046</v>
      </c>
      <c r="R209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504.93032130817636</v>
      </c>
      <c r="S209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2398.4190262138377</v>
      </c>
    </row>
    <row r="210" spans="1:19" x14ac:dyDescent="0.25">
      <c r="A210">
        <v>2014</v>
      </c>
      <c r="B210">
        <v>11</v>
      </c>
      <c r="C210" s="38" t="s">
        <v>66</v>
      </c>
      <c r="D210" s="38">
        <f>DATE(План_Факт_Дебіторка[[#This Row],[Рік]],План_Факт_Дебіторка[[#This Row],[МісяцьНом]],1)</f>
        <v>41944</v>
      </c>
      <c r="E210" s="6" t="s">
        <v>12</v>
      </c>
      <c r="F210" s="6" t="s">
        <v>28</v>
      </c>
      <c r="G210" s="6" t="s">
        <v>29</v>
      </c>
      <c r="H210" s="6" t="s">
        <v>30</v>
      </c>
      <c r="I210" s="6" t="s">
        <v>31</v>
      </c>
      <c r="J210" s="6" t="s">
        <v>27</v>
      </c>
      <c r="K210" s="9">
        <v>1452</v>
      </c>
      <c r="L210" s="9">
        <v>16433.86</v>
      </c>
      <c r="M210" s="9">
        <v>25146.510439999998</v>
      </c>
      <c r="N210" s="9">
        <v>22900</v>
      </c>
      <c r="O210" s="9">
        <v>0</v>
      </c>
      <c r="P210" s="9" cm="1">
        <f t="array" ref="P210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263.01667086712985</v>
      </c>
      <c r="Q210" s="9" cm="1">
        <f t="array" ref="Q210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197.26250315034741</v>
      </c>
      <c r="R210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46.143275590724535</v>
      </c>
      <c r="S210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506.42244960820182</v>
      </c>
    </row>
    <row r="211" spans="1:19" x14ac:dyDescent="0.25">
      <c r="A211">
        <v>2014</v>
      </c>
      <c r="B211">
        <v>6</v>
      </c>
      <c r="C211" s="38" t="s">
        <v>82</v>
      </c>
      <c r="D211" s="38">
        <f>DATE(План_Факт_Дебіторка[[#This Row],[Рік]],План_Факт_Дебіторка[[#This Row],[МісяцьНом]],1)</f>
        <v>41791</v>
      </c>
      <c r="E211" s="6" t="s">
        <v>7</v>
      </c>
      <c r="F211" s="6" t="s">
        <v>28</v>
      </c>
      <c r="G211" s="6" t="s">
        <v>55</v>
      </c>
      <c r="H211" s="6" t="s">
        <v>56</v>
      </c>
      <c r="I211" s="6" t="s">
        <v>57</v>
      </c>
      <c r="J211" s="6" t="s">
        <v>27</v>
      </c>
      <c r="K211" s="9">
        <v>16543</v>
      </c>
      <c r="L211" s="9">
        <v>186655.75000000006</v>
      </c>
      <c r="M211" s="9">
        <v>277588.40294000035</v>
      </c>
      <c r="N211" s="9">
        <v>254800</v>
      </c>
      <c r="O211" s="9">
        <v>154407.13</v>
      </c>
      <c r="P211" s="9" cm="1">
        <f t="array" ref="P211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1160.1263567267656</v>
      </c>
      <c r="Q211" s="9" cm="1">
        <f t="array" ref="Q211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580.0631783633828</v>
      </c>
      <c r="R211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464.05054269070627</v>
      </c>
      <c r="S211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2204.2400777808548</v>
      </c>
    </row>
    <row r="212" spans="1:19" x14ac:dyDescent="0.25">
      <c r="A212">
        <v>2014</v>
      </c>
      <c r="B212">
        <v>2</v>
      </c>
      <c r="C212" s="38" t="s">
        <v>78</v>
      </c>
      <c r="D212" s="38">
        <f>DATE(План_Факт_Дебіторка[[#This Row],[Рік]],План_Факт_Дебіторка[[#This Row],[МісяцьНом]],1)</f>
        <v>41671</v>
      </c>
      <c r="E212" s="6" t="s">
        <v>3</v>
      </c>
      <c r="F212" s="6" t="s">
        <v>22</v>
      </c>
      <c r="G212" s="6" t="s">
        <v>23</v>
      </c>
      <c r="H212" s="6" t="s">
        <v>24</v>
      </c>
      <c r="I212" s="6" t="s">
        <v>25</v>
      </c>
      <c r="J212" s="6" t="s">
        <v>27</v>
      </c>
      <c r="K212" s="9">
        <v>13984</v>
      </c>
      <c r="L212" s="9">
        <v>152077.76999999996</v>
      </c>
      <c r="M212" s="9">
        <v>232845.63999999975</v>
      </c>
      <c r="N212" s="9">
        <v>215500</v>
      </c>
      <c r="O212" s="9">
        <v>201630.55</v>
      </c>
      <c r="P212" s="9" cm="1">
        <f t="array" ref="P212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1260.9157024143299</v>
      </c>
      <c r="Q212" s="9" cm="1">
        <f t="array" ref="Q212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630.45785120716494</v>
      </c>
      <c r="R212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360.26162926123709</v>
      </c>
      <c r="S212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2251.6351828827319</v>
      </c>
    </row>
    <row r="213" spans="1:19" x14ac:dyDescent="0.25">
      <c r="A213">
        <v>2014</v>
      </c>
      <c r="B213">
        <v>7</v>
      </c>
      <c r="C213" s="38" t="s">
        <v>83</v>
      </c>
      <c r="D213" s="38">
        <f>DATE(План_Факт_Дебіторка[[#This Row],[Рік]],План_Факт_Дебіторка[[#This Row],[МісяцьНом]],1)</f>
        <v>41821</v>
      </c>
      <c r="E213" s="6" t="s">
        <v>8</v>
      </c>
      <c r="F213" s="6" t="s">
        <v>28</v>
      </c>
      <c r="G213" s="6" t="s">
        <v>55</v>
      </c>
      <c r="H213" s="6" t="s">
        <v>56</v>
      </c>
      <c r="I213" s="6" t="s">
        <v>57</v>
      </c>
      <c r="J213" s="6" t="s">
        <v>27</v>
      </c>
      <c r="K213" s="9">
        <v>18037</v>
      </c>
      <c r="L213" s="9">
        <v>196422.39999999997</v>
      </c>
      <c r="M213" s="9">
        <v>295943.89364000049</v>
      </c>
      <c r="N213" s="9">
        <v>312600</v>
      </c>
      <c r="O213" s="9">
        <v>172835.38</v>
      </c>
      <c r="P213" s="9" cm="1">
        <f t="array" ref="P213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1135.7990346478721</v>
      </c>
      <c r="Q213" s="9" cm="1">
        <f t="array" ref="Q213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0</v>
      </c>
      <c r="R213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454.31961385914883</v>
      </c>
      <c r="S213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1590.1186485070209</v>
      </c>
    </row>
    <row r="214" spans="1:19" x14ac:dyDescent="0.25">
      <c r="A214">
        <v>2014</v>
      </c>
      <c r="B214">
        <v>11</v>
      </c>
      <c r="C214" s="38" t="s">
        <v>66</v>
      </c>
      <c r="D214" s="38">
        <f>DATE(План_Факт_Дебіторка[[#This Row],[Рік]],План_Факт_Дебіторка[[#This Row],[МісяцьНом]],1)</f>
        <v>41944</v>
      </c>
      <c r="E214" s="6" t="s">
        <v>12</v>
      </c>
      <c r="F214" s="6" t="s">
        <v>28</v>
      </c>
      <c r="G214" s="6" t="s">
        <v>29</v>
      </c>
      <c r="H214" s="6" t="s">
        <v>30</v>
      </c>
      <c r="I214" s="6" t="s">
        <v>31</v>
      </c>
      <c r="J214" s="6" t="s">
        <v>35</v>
      </c>
      <c r="K214" s="9">
        <v>665</v>
      </c>
      <c r="L214" s="9">
        <v>7933.71</v>
      </c>
      <c r="M214" s="9">
        <v>11517.130000000005</v>
      </c>
      <c r="N214" s="9">
        <v>11900</v>
      </c>
      <c r="O214" s="9">
        <v>12380.98</v>
      </c>
      <c r="P214" s="9" cm="1">
        <f t="array" ref="P214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120.46193040468437</v>
      </c>
      <c r="Q214" s="9" cm="1">
        <f t="array" ref="Q214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90.346447803513271</v>
      </c>
      <c r="R214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21.133672000821818</v>
      </c>
      <c r="S214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231.94205020901944</v>
      </c>
    </row>
    <row r="215" spans="1:19" x14ac:dyDescent="0.25">
      <c r="A215">
        <v>2014</v>
      </c>
      <c r="B215">
        <v>8</v>
      </c>
      <c r="C215" s="38" t="s">
        <v>84</v>
      </c>
      <c r="D215" s="38">
        <f>DATE(План_Факт_Дебіторка[[#This Row],[Рік]],План_Факт_Дебіторка[[#This Row],[МісяцьНом]],1)</f>
        <v>41852</v>
      </c>
      <c r="E215" s="6" t="s">
        <v>9</v>
      </c>
      <c r="F215" s="6" t="s">
        <v>28</v>
      </c>
      <c r="G215" s="6" t="s">
        <v>55</v>
      </c>
      <c r="H215" s="6" t="s">
        <v>56</v>
      </c>
      <c r="I215" s="6" t="s">
        <v>57</v>
      </c>
      <c r="J215" s="6" t="s">
        <v>27</v>
      </c>
      <c r="K215" s="9">
        <v>17966</v>
      </c>
      <c r="L215" s="9">
        <v>198190.42</v>
      </c>
      <c r="M215" s="9">
        <v>297823.627830001</v>
      </c>
      <c r="N215" s="9">
        <v>299700</v>
      </c>
      <c r="O215" s="9">
        <v>158094.92000000001</v>
      </c>
      <c r="P215" s="9" cm="1">
        <f t="array" ref="P215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1069.1235126151364</v>
      </c>
      <c r="Q215" s="9" cm="1">
        <f t="array" ref="Q215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320.73705378454088</v>
      </c>
      <c r="R215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427.64940504605448</v>
      </c>
      <c r="S215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1817.5099714457317</v>
      </c>
    </row>
    <row r="216" spans="1:19" x14ac:dyDescent="0.25">
      <c r="A216">
        <v>2014</v>
      </c>
      <c r="B216">
        <v>2</v>
      </c>
      <c r="C216" s="38" t="s">
        <v>78</v>
      </c>
      <c r="D216" s="38">
        <f>DATE(План_Факт_Дебіторка[[#This Row],[Рік]],План_Факт_Дебіторка[[#This Row],[МісяцьНом]],1)</f>
        <v>41671</v>
      </c>
      <c r="E216" s="6" t="s">
        <v>3</v>
      </c>
      <c r="F216" s="6" t="s">
        <v>22</v>
      </c>
      <c r="G216" s="6" t="s">
        <v>23</v>
      </c>
      <c r="H216" s="6" t="s">
        <v>24</v>
      </c>
      <c r="I216" s="6" t="s">
        <v>25</v>
      </c>
      <c r="J216" s="6" t="s">
        <v>32</v>
      </c>
      <c r="K216" s="9">
        <v>3290</v>
      </c>
      <c r="L216" s="9">
        <v>34417.47</v>
      </c>
      <c r="M216" s="9">
        <v>50303.090000000004</v>
      </c>
      <c r="N216" s="9">
        <v>48300</v>
      </c>
      <c r="O216" s="9">
        <v>14136.96</v>
      </c>
      <c r="P216" s="9" cm="1">
        <f t="array" ref="P216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272.40345175010066</v>
      </c>
      <c r="Q216" s="9" cm="1">
        <f t="array" ref="Q216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136.20172587505033</v>
      </c>
      <c r="R216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77.829557642885916</v>
      </c>
      <c r="S216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486.43473526803689</v>
      </c>
    </row>
    <row r="217" spans="1:19" x14ac:dyDescent="0.25">
      <c r="A217">
        <v>2014</v>
      </c>
      <c r="B217">
        <v>9</v>
      </c>
      <c r="C217" s="38" t="s">
        <v>85</v>
      </c>
      <c r="D217" s="38">
        <f>DATE(План_Факт_Дебіторка[[#This Row],[Рік]],План_Факт_Дебіторка[[#This Row],[МісяцьНом]],1)</f>
        <v>41883</v>
      </c>
      <c r="E217" s="6" t="s">
        <v>10</v>
      </c>
      <c r="F217" s="6" t="s">
        <v>28</v>
      </c>
      <c r="G217" s="6" t="s">
        <v>55</v>
      </c>
      <c r="H217" s="6" t="s">
        <v>56</v>
      </c>
      <c r="I217" s="6" t="s">
        <v>57</v>
      </c>
      <c r="J217" s="6" t="s">
        <v>27</v>
      </c>
      <c r="K217" s="9">
        <v>13258</v>
      </c>
      <c r="L217" s="9">
        <v>150000.81999999998</v>
      </c>
      <c r="M217" s="9">
        <v>223032.49594000037</v>
      </c>
      <c r="N217" s="9">
        <v>226100</v>
      </c>
      <c r="O217" s="9">
        <v>109808.98</v>
      </c>
      <c r="P217" s="9" cm="1">
        <f t="array" ref="P217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1029.2977616912269</v>
      </c>
      <c r="Q217" s="9" cm="1">
        <f t="array" ref="Q217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0</v>
      </c>
      <c r="R217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411.7191046764907</v>
      </c>
      <c r="S217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1441.0168663677177</v>
      </c>
    </row>
    <row r="218" spans="1:19" x14ac:dyDescent="0.25">
      <c r="A218">
        <v>2014</v>
      </c>
      <c r="B218">
        <v>12</v>
      </c>
      <c r="C218" s="38" t="s">
        <v>67</v>
      </c>
      <c r="D218" s="38">
        <f>DATE(План_Факт_Дебіторка[[#This Row],[Рік]],План_Факт_Дебіторка[[#This Row],[МісяцьНом]],1)</f>
        <v>41974</v>
      </c>
      <c r="E218" s="6" t="s">
        <v>13</v>
      </c>
      <c r="F218" s="6" t="s">
        <v>28</v>
      </c>
      <c r="G218" s="6" t="s">
        <v>29</v>
      </c>
      <c r="H218" s="6" t="s">
        <v>30</v>
      </c>
      <c r="I218" s="6" t="s">
        <v>31</v>
      </c>
      <c r="J218" s="6" t="s">
        <v>26</v>
      </c>
      <c r="K218" s="9">
        <v>6</v>
      </c>
      <c r="L218" s="9">
        <v>51.16</v>
      </c>
      <c r="M218" s="9">
        <v>68.72</v>
      </c>
      <c r="N218" s="9">
        <v>0</v>
      </c>
      <c r="O218" s="9">
        <v>60.61</v>
      </c>
      <c r="P218" s="9" cm="1">
        <f t="array" ref="P218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0.39640730475444858</v>
      </c>
      <c r="Q218" s="9" cm="1">
        <f t="array" ref="Q218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0</v>
      </c>
      <c r="R218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0</v>
      </c>
      <c r="S218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0.39640730475444858</v>
      </c>
    </row>
    <row r="219" spans="1:19" x14ac:dyDescent="0.25">
      <c r="A219">
        <v>2014</v>
      </c>
      <c r="B219">
        <v>10</v>
      </c>
      <c r="C219" s="38" t="s">
        <v>62</v>
      </c>
      <c r="D219" s="38">
        <f>DATE(План_Факт_Дебіторка[[#This Row],[Рік]],План_Факт_Дебіторка[[#This Row],[МісяцьНом]],1)</f>
        <v>41913</v>
      </c>
      <c r="E219" s="6" t="s">
        <v>11</v>
      </c>
      <c r="F219" s="6" t="s">
        <v>28</v>
      </c>
      <c r="G219" s="6" t="s">
        <v>55</v>
      </c>
      <c r="H219" s="6" t="s">
        <v>56</v>
      </c>
      <c r="I219" s="6" t="s">
        <v>57</v>
      </c>
      <c r="J219" s="6" t="s">
        <v>27</v>
      </c>
      <c r="K219" s="9">
        <v>14430</v>
      </c>
      <c r="L219" s="9">
        <v>160595.75000000003</v>
      </c>
      <c r="M219" s="9">
        <v>238352.46970000089</v>
      </c>
      <c r="N219" s="9">
        <v>226300</v>
      </c>
      <c r="O219" s="9">
        <v>125441.65</v>
      </c>
      <c r="P219" s="9" cm="1">
        <f t="array" ref="P219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1232.9355807355037</v>
      </c>
      <c r="Q219" s="9" cm="1">
        <f t="array" ref="Q219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0</v>
      </c>
      <c r="R219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493.17423229420143</v>
      </c>
      <c r="S219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1726.109813029705</v>
      </c>
    </row>
    <row r="220" spans="1:19" x14ac:dyDescent="0.25">
      <c r="A220">
        <v>2014</v>
      </c>
      <c r="B220">
        <v>2</v>
      </c>
      <c r="C220" s="38" t="s">
        <v>78</v>
      </c>
      <c r="D220" s="38">
        <f>DATE(План_Факт_Дебіторка[[#This Row],[Рік]],План_Факт_Дебіторка[[#This Row],[МісяцьНом]],1)</f>
        <v>41671</v>
      </c>
      <c r="E220" s="6" t="s">
        <v>3</v>
      </c>
      <c r="F220" s="6" t="s">
        <v>22</v>
      </c>
      <c r="G220" s="6" t="s">
        <v>23</v>
      </c>
      <c r="H220" s="6" t="s">
        <v>24</v>
      </c>
      <c r="I220" s="6" t="s">
        <v>25</v>
      </c>
      <c r="J220" s="6" t="s">
        <v>33</v>
      </c>
      <c r="K220" s="9">
        <v>226</v>
      </c>
      <c r="L220" s="9">
        <v>2323.92</v>
      </c>
      <c r="M220" s="9">
        <v>3422.0499999999997</v>
      </c>
      <c r="N220" s="9">
        <v>3100</v>
      </c>
      <c r="O220" s="9">
        <v>4051.76</v>
      </c>
      <c r="P220" s="9" cm="1">
        <f t="array" ref="P220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18.531232018976009</v>
      </c>
      <c r="Q220" s="9" cm="1">
        <f t="array" ref="Q220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9.2656160094880047</v>
      </c>
      <c r="R220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5.2946377197074312</v>
      </c>
      <c r="S220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33.091485748171444</v>
      </c>
    </row>
    <row r="221" spans="1:19" x14ac:dyDescent="0.25">
      <c r="A221">
        <v>2014</v>
      </c>
      <c r="B221">
        <v>11</v>
      </c>
      <c r="C221" s="38" t="s">
        <v>66</v>
      </c>
      <c r="D221" s="38">
        <f>DATE(План_Факт_Дебіторка[[#This Row],[Рік]],План_Факт_Дебіторка[[#This Row],[МісяцьНом]],1)</f>
        <v>41944</v>
      </c>
      <c r="E221" s="6" t="s">
        <v>12</v>
      </c>
      <c r="F221" s="6" t="s">
        <v>28</v>
      </c>
      <c r="G221" s="6" t="s">
        <v>55</v>
      </c>
      <c r="H221" s="6" t="s">
        <v>56</v>
      </c>
      <c r="I221" s="6" t="s">
        <v>57</v>
      </c>
      <c r="J221" s="6" t="s">
        <v>27</v>
      </c>
      <c r="K221" s="9">
        <v>11061</v>
      </c>
      <c r="L221" s="9">
        <v>125040.23</v>
      </c>
      <c r="M221" s="9">
        <v>185068.06254000019</v>
      </c>
      <c r="N221" s="9">
        <v>177400</v>
      </c>
      <c r="O221" s="9">
        <v>102432.06</v>
      </c>
      <c r="P221" s="9" cm="1">
        <f t="array" ref="P221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963.05312118990605</v>
      </c>
      <c r="Q221" s="9" cm="1">
        <f t="array" ref="Q221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288.91593635697183</v>
      </c>
      <c r="R221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385.22124847596245</v>
      </c>
      <c r="S221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1637.1903060228403</v>
      </c>
    </row>
    <row r="222" spans="1:19" x14ac:dyDescent="0.25">
      <c r="A222">
        <v>2014</v>
      </c>
      <c r="B222">
        <v>12</v>
      </c>
      <c r="C222" s="38" t="s">
        <v>67</v>
      </c>
      <c r="D222" s="38">
        <f>DATE(План_Факт_Дебіторка[[#This Row],[Рік]],План_Факт_Дебіторка[[#This Row],[МісяцьНом]],1)</f>
        <v>41974</v>
      </c>
      <c r="E222" s="6" t="s">
        <v>13</v>
      </c>
      <c r="F222" s="6" t="s">
        <v>28</v>
      </c>
      <c r="G222" s="6" t="s">
        <v>29</v>
      </c>
      <c r="H222" s="6" t="s">
        <v>30</v>
      </c>
      <c r="I222" s="6" t="s">
        <v>31</v>
      </c>
      <c r="J222" s="6" t="s">
        <v>32</v>
      </c>
      <c r="K222" s="9">
        <v>692</v>
      </c>
      <c r="L222" s="9">
        <v>7201.88</v>
      </c>
      <c r="M222" s="9">
        <v>9055.9015099999997</v>
      </c>
      <c r="N222" s="9">
        <v>9800</v>
      </c>
      <c r="O222" s="9">
        <v>3423.13</v>
      </c>
      <c r="P222" s="9" cm="1">
        <f t="array" ref="P222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52.23843873255008</v>
      </c>
      <c r="Q222" s="9" cm="1">
        <f t="array" ref="Q222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0</v>
      </c>
      <c r="R222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0</v>
      </c>
      <c r="S222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52.23843873255008</v>
      </c>
    </row>
    <row r="223" spans="1:19" x14ac:dyDescent="0.25">
      <c r="A223">
        <v>2014</v>
      </c>
      <c r="B223">
        <v>12</v>
      </c>
      <c r="C223" s="38" t="s">
        <v>67</v>
      </c>
      <c r="D223" s="38">
        <f>DATE(План_Факт_Дебіторка[[#This Row],[Рік]],План_Факт_Дебіторка[[#This Row],[МісяцьНом]],1)</f>
        <v>41974</v>
      </c>
      <c r="E223" s="6" t="s">
        <v>13</v>
      </c>
      <c r="F223" s="6" t="s">
        <v>28</v>
      </c>
      <c r="G223" s="6" t="s">
        <v>55</v>
      </c>
      <c r="H223" s="6" t="s">
        <v>56</v>
      </c>
      <c r="I223" s="6" t="s">
        <v>57</v>
      </c>
      <c r="J223" s="6" t="s">
        <v>27</v>
      </c>
      <c r="K223" s="9">
        <v>16647</v>
      </c>
      <c r="L223" s="9">
        <v>182600.50000000006</v>
      </c>
      <c r="M223" s="9">
        <v>270449.26979000116</v>
      </c>
      <c r="N223" s="9">
        <v>283000</v>
      </c>
      <c r="O223" s="9">
        <v>158915.71</v>
      </c>
      <c r="P223" s="9" cm="1">
        <f t="array" ref="P223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1163.0856775623563</v>
      </c>
      <c r="Q223" s="9" cm="1">
        <f t="array" ref="Q223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0</v>
      </c>
      <c r="R223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232.61713551247124</v>
      </c>
      <c r="S223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1395.7028130748276</v>
      </c>
    </row>
    <row r="224" spans="1:19" x14ac:dyDescent="0.25">
      <c r="A224">
        <v>2014</v>
      </c>
      <c r="B224">
        <v>2</v>
      </c>
      <c r="C224" s="38" t="s">
        <v>78</v>
      </c>
      <c r="D224" s="38">
        <f>DATE(План_Факт_Дебіторка[[#This Row],[Рік]],План_Факт_Дебіторка[[#This Row],[МісяцьНом]],1)</f>
        <v>41671</v>
      </c>
      <c r="E224" s="6" t="s">
        <v>3</v>
      </c>
      <c r="F224" s="6" t="s">
        <v>22</v>
      </c>
      <c r="G224" s="6" t="s">
        <v>23</v>
      </c>
      <c r="H224" s="6" t="s">
        <v>24</v>
      </c>
      <c r="I224" s="6" t="s">
        <v>25</v>
      </c>
      <c r="J224" s="6" t="s">
        <v>34</v>
      </c>
      <c r="K224" s="9">
        <v>14921</v>
      </c>
      <c r="L224" s="9">
        <v>152729.34999999995</v>
      </c>
      <c r="M224" s="9">
        <v>229653.08999999988</v>
      </c>
      <c r="N224" s="9">
        <v>228600</v>
      </c>
      <c r="O224" s="9">
        <v>110721.77</v>
      </c>
      <c r="P224" s="9" cm="1">
        <f t="array" ref="P224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1243.6272686444609</v>
      </c>
      <c r="Q224" s="9" cm="1">
        <f t="array" ref="Q224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621.81363432223043</v>
      </c>
      <c r="R224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355.32207675556026</v>
      </c>
      <c r="S224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2220.7629797222517</v>
      </c>
    </row>
    <row r="225" spans="1:19" x14ac:dyDescent="0.25">
      <c r="A225">
        <v>2015</v>
      </c>
      <c r="B225">
        <v>1</v>
      </c>
      <c r="C225" s="38" t="s">
        <v>86</v>
      </c>
      <c r="D225" s="38">
        <f>DATE(План_Факт_Дебіторка[[#This Row],[Рік]],План_Факт_Дебіторка[[#This Row],[МісяцьНом]],1)</f>
        <v>42005</v>
      </c>
      <c r="E225" s="6" t="s">
        <v>2</v>
      </c>
      <c r="F225" s="6" t="s">
        <v>28</v>
      </c>
      <c r="G225" s="6" t="s">
        <v>55</v>
      </c>
      <c r="H225" s="6" t="s">
        <v>56</v>
      </c>
      <c r="I225" s="6" t="s">
        <v>57</v>
      </c>
      <c r="J225" s="6" t="s">
        <v>27</v>
      </c>
      <c r="K225" s="9">
        <v>11835</v>
      </c>
      <c r="L225" s="9">
        <v>125974.87999999998</v>
      </c>
      <c r="M225" s="9">
        <v>189999.74529000022</v>
      </c>
      <c r="N225" s="9">
        <v>178700</v>
      </c>
      <c r="O225" s="9">
        <v>71201.94</v>
      </c>
      <c r="P225" s="9" cm="1">
        <f t="array" ref="P225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1461.6135418976758</v>
      </c>
      <c r="Q225" s="9" cm="1">
        <f t="array" ref="Q225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438.48406256930269</v>
      </c>
      <c r="R225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797.24375012600501</v>
      </c>
      <c r="S225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2697.3413545929834</v>
      </c>
    </row>
    <row r="226" spans="1:19" x14ac:dyDescent="0.25">
      <c r="A226">
        <v>2014</v>
      </c>
      <c r="B226">
        <v>12</v>
      </c>
      <c r="C226" s="38" t="s">
        <v>67</v>
      </c>
      <c r="D226" s="38">
        <f>DATE(План_Факт_Дебіторка[[#This Row],[Рік]],План_Факт_Дебіторка[[#This Row],[МісяцьНом]],1)</f>
        <v>41974</v>
      </c>
      <c r="E226" s="6" t="s">
        <v>13</v>
      </c>
      <c r="F226" s="6" t="s">
        <v>28</v>
      </c>
      <c r="G226" s="6" t="s">
        <v>29</v>
      </c>
      <c r="H226" s="6" t="s">
        <v>30</v>
      </c>
      <c r="I226" s="6" t="s">
        <v>31</v>
      </c>
      <c r="J226" s="6" t="s">
        <v>33</v>
      </c>
      <c r="K226" s="9">
        <v>48062</v>
      </c>
      <c r="L226" s="9">
        <v>589852.4800000001</v>
      </c>
      <c r="M226" s="9">
        <v>858563.66605999868</v>
      </c>
      <c r="N226" s="9">
        <v>898800</v>
      </c>
      <c r="O226" s="9">
        <v>899283.46</v>
      </c>
      <c r="P226" s="9" cm="1">
        <f t="array" ref="P226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4952.5743425922947</v>
      </c>
      <c r="Q226" s="9" cm="1">
        <f t="array" ref="Q226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0</v>
      </c>
      <c r="R226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0</v>
      </c>
      <c r="S226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4952.5743425922947</v>
      </c>
    </row>
    <row r="227" spans="1:19" x14ac:dyDescent="0.25">
      <c r="A227">
        <v>2015</v>
      </c>
      <c r="B227">
        <v>2</v>
      </c>
      <c r="C227" s="38" t="s">
        <v>87</v>
      </c>
      <c r="D227" s="38">
        <f>DATE(План_Факт_Дебіторка[[#This Row],[Рік]],План_Факт_Дебіторка[[#This Row],[МісяцьНом]],1)</f>
        <v>42036</v>
      </c>
      <c r="E227" s="6" t="s">
        <v>3</v>
      </c>
      <c r="F227" s="6" t="s">
        <v>28</v>
      </c>
      <c r="G227" s="6" t="s">
        <v>55</v>
      </c>
      <c r="H227" s="6" t="s">
        <v>56</v>
      </c>
      <c r="I227" s="6" t="s">
        <v>57</v>
      </c>
      <c r="J227" s="6" t="s">
        <v>27</v>
      </c>
      <c r="K227" s="9">
        <v>12249</v>
      </c>
      <c r="L227" s="9">
        <v>128925.15999999997</v>
      </c>
      <c r="M227" s="9">
        <v>202455.99201000019</v>
      </c>
      <c r="N227" s="9">
        <v>216300</v>
      </c>
      <c r="O227" s="9">
        <v>108522.83</v>
      </c>
      <c r="P227" s="9" cm="1">
        <f t="array" ref="P227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1221.2361373596143</v>
      </c>
      <c r="Q227" s="9" cm="1">
        <f t="array" ref="Q227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0</v>
      </c>
      <c r="R227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333.06440109807664</v>
      </c>
      <c r="S227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1554.3005384576909</v>
      </c>
    </row>
    <row r="228" spans="1:19" x14ac:dyDescent="0.25">
      <c r="A228">
        <v>2014</v>
      </c>
      <c r="B228">
        <v>2</v>
      </c>
      <c r="C228" s="38" t="s">
        <v>78</v>
      </c>
      <c r="D228" s="38">
        <f>DATE(План_Факт_Дебіторка[[#This Row],[Рік]],План_Факт_Дебіторка[[#This Row],[МісяцьНом]],1)</f>
        <v>41671</v>
      </c>
      <c r="E228" s="6" t="s">
        <v>3</v>
      </c>
      <c r="F228" s="6" t="s">
        <v>22</v>
      </c>
      <c r="G228" s="6" t="s">
        <v>23</v>
      </c>
      <c r="H228" s="6" t="s">
        <v>24</v>
      </c>
      <c r="I228" s="6" t="s">
        <v>25</v>
      </c>
      <c r="J228" s="6" t="s">
        <v>35</v>
      </c>
      <c r="K228" s="9">
        <v>7171</v>
      </c>
      <c r="L228" s="9">
        <v>78317.35000000002</v>
      </c>
      <c r="M228" s="9">
        <v>119319.83</v>
      </c>
      <c r="N228" s="9">
        <v>117700</v>
      </c>
      <c r="O228" s="9">
        <v>154298.38</v>
      </c>
      <c r="P228" s="9" cm="1">
        <f t="array" ref="P228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646.14586408578907</v>
      </c>
      <c r="Q228" s="9" cm="1">
        <f t="array" ref="Q228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323.07293204289454</v>
      </c>
      <c r="R228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184.61310402451116</v>
      </c>
      <c r="S228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1153.8319001531947</v>
      </c>
    </row>
    <row r="229" spans="1:19" x14ac:dyDescent="0.25">
      <c r="A229">
        <v>2015</v>
      </c>
      <c r="B229">
        <v>3</v>
      </c>
      <c r="C229" s="38" t="s">
        <v>88</v>
      </c>
      <c r="D229" s="38">
        <f>DATE(План_Факт_Дебіторка[[#This Row],[Рік]],План_Факт_Дебіторка[[#This Row],[МісяцьНом]],1)</f>
        <v>42064</v>
      </c>
      <c r="E229" s="6" t="s">
        <v>4</v>
      </c>
      <c r="F229" s="6" t="s">
        <v>28</v>
      </c>
      <c r="G229" s="6" t="s">
        <v>55</v>
      </c>
      <c r="H229" s="6" t="s">
        <v>56</v>
      </c>
      <c r="I229" s="6" t="s">
        <v>57</v>
      </c>
      <c r="J229" s="6" t="s">
        <v>27</v>
      </c>
      <c r="K229" s="9">
        <v>15631</v>
      </c>
      <c r="L229" s="9">
        <v>166163.99999999997</v>
      </c>
      <c r="M229" s="9">
        <v>233629.04236000037</v>
      </c>
      <c r="N229" s="9">
        <v>239100</v>
      </c>
      <c r="O229" s="9">
        <v>116125.38</v>
      </c>
      <c r="P229" s="9" cm="1">
        <f t="array" ref="P229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943.6547645655005</v>
      </c>
      <c r="Q229" s="9" cm="1">
        <f t="array" ref="Q229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283.0964293696502</v>
      </c>
      <c r="R229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257.36039033604561</v>
      </c>
      <c r="S229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1484.1115842711963</v>
      </c>
    </row>
    <row r="230" spans="1:19" x14ac:dyDescent="0.25">
      <c r="A230">
        <v>2014</v>
      </c>
      <c r="B230">
        <v>12</v>
      </c>
      <c r="C230" s="38" t="s">
        <v>67</v>
      </c>
      <c r="D230" s="38">
        <f>DATE(План_Факт_Дебіторка[[#This Row],[Рік]],План_Факт_Дебіторка[[#This Row],[МісяцьНом]],1)</f>
        <v>41974</v>
      </c>
      <c r="E230" s="6" t="s">
        <v>13</v>
      </c>
      <c r="F230" s="6" t="s">
        <v>28</v>
      </c>
      <c r="G230" s="6" t="s">
        <v>29</v>
      </c>
      <c r="H230" s="6" t="s">
        <v>30</v>
      </c>
      <c r="I230" s="6" t="s">
        <v>31</v>
      </c>
      <c r="J230" s="6" t="s">
        <v>34</v>
      </c>
      <c r="K230" s="9">
        <v>4520</v>
      </c>
      <c r="L230" s="9">
        <v>48672.060000000005</v>
      </c>
      <c r="M230" s="9">
        <v>67983.839629999973</v>
      </c>
      <c r="N230" s="9">
        <v>67400</v>
      </c>
      <c r="O230" s="9">
        <v>36183.519999999997</v>
      </c>
      <c r="P230" s="9" cm="1">
        <f t="array" ref="P230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392.16080667326776</v>
      </c>
      <c r="Q230" s="9" cm="1">
        <f t="array" ref="Q230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0</v>
      </c>
      <c r="R230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0</v>
      </c>
      <c r="S230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392.16080667326776</v>
      </c>
    </row>
    <row r="231" spans="1:19" x14ac:dyDescent="0.25">
      <c r="A231">
        <v>2015</v>
      </c>
      <c r="B231">
        <v>4</v>
      </c>
      <c r="C231" s="38" t="s">
        <v>89</v>
      </c>
      <c r="D231" s="38">
        <f>DATE(План_Факт_Дебіторка[[#This Row],[Рік]],План_Факт_Дебіторка[[#This Row],[МісяцьНом]],1)</f>
        <v>42095</v>
      </c>
      <c r="E231" s="6" t="s">
        <v>5</v>
      </c>
      <c r="F231" s="6" t="s">
        <v>28</v>
      </c>
      <c r="G231" s="6" t="s">
        <v>55</v>
      </c>
      <c r="H231" s="6" t="s">
        <v>56</v>
      </c>
      <c r="I231" s="6" t="s">
        <v>57</v>
      </c>
      <c r="J231" s="6" t="s">
        <v>27</v>
      </c>
      <c r="K231" s="9">
        <v>13296</v>
      </c>
      <c r="L231" s="9">
        <v>143303.85000000003</v>
      </c>
      <c r="M231" s="9">
        <v>222569.1820700005</v>
      </c>
      <c r="N231" s="9">
        <v>218800</v>
      </c>
      <c r="O231" s="9">
        <v>95153.79</v>
      </c>
      <c r="P231" s="9" cm="1">
        <f t="array" ref="P231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1236.26442719395</v>
      </c>
      <c r="Q231" s="9" cm="1">
        <f t="array" ref="Q231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370.87932815818499</v>
      </c>
      <c r="R231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337.16302559834998</v>
      </c>
      <c r="S231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1944.3067809504851</v>
      </c>
    </row>
    <row r="232" spans="1:19" x14ac:dyDescent="0.25">
      <c r="A232">
        <v>2014</v>
      </c>
      <c r="B232">
        <v>2</v>
      </c>
      <c r="C232" s="38" t="s">
        <v>78</v>
      </c>
      <c r="D232" s="38">
        <f>DATE(План_Факт_Дебіторка[[#This Row],[Рік]],План_Факт_Дебіторка[[#This Row],[МісяцьНом]],1)</f>
        <v>41671</v>
      </c>
      <c r="E232" s="6" t="s">
        <v>3</v>
      </c>
      <c r="F232" s="6" t="s">
        <v>22</v>
      </c>
      <c r="G232" s="6" t="s">
        <v>36</v>
      </c>
      <c r="H232" s="6" t="s">
        <v>37</v>
      </c>
      <c r="I232" s="6" t="s">
        <v>38</v>
      </c>
      <c r="J232" s="6" t="s">
        <v>26</v>
      </c>
      <c r="K232" s="9">
        <v>623</v>
      </c>
      <c r="L232" s="9">
        <v>6689.61</v>
      </c>
      <c r="M232" s="9">
        <v>10687.269999999999</v>
      </c>
      <c r="N232" s="9">
        <v>10200</v>
      </c>
      <c r="O232" s="9">
        <v>8466.27</v>
      </c>
      <c r="P232" s="9" cm="1">
        <f t="array" ref="P232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65.823261862411556</v>
      </c>
      <c r="Q232" s="9" cm="1">
        <f t="array" ref="Q232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0</v>
      </c>
      <c r="R232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16.455815465602889</v>
      </c>
      <c r="S232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82.279077328014438</v>
      </c>
    </row>
    <row r="233" spans="1:19" x14ac:dyDescent="0.25">
      <c r="A233">
        <v>2015</v>
      </c>
      <c r="B233">
        <v>5</v>
      </c>
      <c r="C233" s="38" t="s">
        <v>90</v>
      </c>
      <c r="D233" s="38">
        <f>DATE(План_Факт_Дебіторка[[#This Row],[Рік]],План_Факт_Дебіторка[[#This Row],[МісяцьНом]],1)</f>
        <v>42125</v>
      </c>
      <c r="E233" s="6" t="s">
        <v>6</v>
      </c>
      <c r="F233" s="6" t="s">
        <v>28</v>
      </c>
      <c r="G233" s="6" t="s">
        <v>55</v>
      </c>
      <c r="H233" s="6" t="s">
        <v>56</v>
      </c>
      <c r="I233" s="6" t="s">
        <v>57</v>
      </c>
      <c r="J233" s="6" t="s">
        <v>27</v>
      </c>
      <c r="K233" s="9">
        <v>25296</v>
      </c>
      <c r="L233" s="9">
        <v>257536.03999999998</v>
      </c>
      <c r="M233" s="9">
        <v>396631.57026000082</v>
      </c>
      <c r="N233" s="9">
        <v>386900</v>
      </c>
      <c r="O233" s="9">
        <v>200042.87</v>
      </c>
      <c r="P233" s="9" cm="1">
        <f t="array" ref="P233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1382.5765916953706</v>
      </c>
      <c r="Q233" s="9" cm="1">
        <f t="array" ref="Q233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0</v>
      </c>
      <c r="R233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377.06634318964649</v>
      </c>
      <c r="S233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1759.642934885017</v>
      </c>
    </row>
    <row r="234" spans="1:19" x14ac:dyDescent="0.25">
      <c r="A234">
        <v>2014</v>
      </c>
      <c r="B234">
        <v>12</v>
      </c>
      <c r="C234" s="38" t="s">
        <v>67</v>
      </c>
      <c r="D234" s="38">
        <f>DATE(План_Факт_Дебіторка[[#This Row],[Рік]],План_Факт_Дебіторка[[#This Row],[МісяцьНом]],1)</f>
        <v>41974</v>
      </c>
      <c r="E234" s="6" t="s">
        <v>13</v>
      </c>
      <c r="F234" s="6" t="s">
        <v>28</v>
      </c>
      <c r="G234" s="6" t="s">
        <v>29</v>
      </c>
      <c r="H234" s="6" t="s">
        <v>30</v>
      </c>
      <c r="I234" s="6" t="s">
        <v>31</v>
      </c>
      <c r="J234" s="6" t="s">
        <v>27</v>
      </c>
      <c r="K234" s="9">
        <v>1812</v>
      </c>
      <c r="L234" s="9">
        <v>19466.16</v>
      </c>
      <c r="M234" s="9">
        <v>28944.484129999997</v>
      </c>
      <c r="N234" s="9">
        <v>31700</v>
      </c>
      <c r="O234" s="9">
        <v>0</v>
      </c>
      <c r="P234" s="9" cm="1">
        <f t="array" ref="P234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166.96456550467417</v>
      </c>
      <c r="Q234" s="9" cm="1">
        <f t="array" ref="Q234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0</v>
      </c>
      <c r="R234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0</v>
      </c>
      <c r="S234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166.96456550467417</v>
      </c>
    </row>
    <row r="235" spans="1:19" x14ac:dyDescent="0.25">
      <c r="A235">
        <v>2015</v>
      </c>
      <c r="B235">
        <v>6</v>
      </c>
      <c r="C235" s="38" t="s">
        <v>91</v>
      </c>
      <c r="D235" s="38">
        <f>DATE(План_Факт_Дебіторка[[#This Row],[Рік]],План_Факт_Дебіторка[[#This Row],[МісяцьНом]],1)</f>
        <v>42156</v>
      </c>
      <c r="E235" s="6" t="s">
        <v>7</v>
      </c>
      <c r="F235" s="6" t="s">
        <v>28</v>
      </c>
      <c r="G235" s="6" t="s">
        <v>55</v>
      </c>
      <c r="H235" s="6" t="s">
        <v>56</v>
      </c>
      <c r="I235" s="6" t="s">
        <v>57</v>
      </c>
      <c r="J235" s="6" t="s">
        <v>27</v>
      </c>
      <c r="K235" s="9">
        <v>10316</v>
      </c>
      <c r="L235" s="9">
        <v>109121.42000000003</v>
      </c>
      <c r="M235" s="9">
        <v>169465.61718999999</v>
      </c>
      <c r="N235" s="9">
        <v>156300</v>
      </c>
      <c r="O235" s="9">
        <v>79767.839999999997</v>
      </c>
      <c r="P235" s="9" cm="1">
        <f t="array" ref="P235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1133.3144481150355</v>
      </c>
      <c r="Q235" s="9" cm="1">
        <f t="array" ref="Q235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0</v>
      </c>
      <c r="R235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309.08575857682791</v>
      </c>
      <c r="S235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1442.4002066918633</v>
      </c>
    </row>
    <row r="236" spans="1:19" x14ac:dyDescent="0.25">
      <c r="A236">
        <v>2014</v>
      </c>
      <c r="B236">
        <v>2</v>
      </c>
      <c r="C236" s="38" t="s">
        <v>78</v>
      </c>
      <c r="D236" s="38">
        <f>DATE(План_Факт_Дебіторка[[#This Row],[Рік]],План_Факт_Дебіторка[[#This Row],[МісяцьНом]],1)</f>
        <v>41671</v>
      </c>
      <c r="E236" s="6" t="s">
        <v>3</v>
      </c>
      <c r="F236" s="6" t="s">
        <v>22</v>
      </c>
      <c r="G236" s="6" t="s">
        <v>36</v>
      </c>
      <c r="H236" s="6" t="s">
        <v>37</v>
      </c>
      <c r="I236" s="6" t="s">
        <v>38</v>
      </c>
      <c r="J236" s="6" t="s">
        <v>27</v>
      </c>
      <c r="K236" s="9">
        <v>19638</v>
      </c>
      <c r="L236" s="9">
        <v>214844.10999999996</v>
      </c>
      <c r="M236" s="9">
        <v>330114.72000000003</v>
      </c>
      <c r="N236" s="9">
        <v>348100</v>
      </c>
      <c r="O236" s="9">
        <v>291304.77</v>
      </c>
      <c r="P236" s="9" cm="1">
        <f t="array" ref="P236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2033.187863616871</v>
      </c>
      <c r="Q236" s="9" cm="1">
        <f t="array" ref="Q236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0</v>
      </c>
      <c r="R236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508.29696590421776</v>
      </c>
      <c r="S236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2541.4848295210886</v>
      </c>
    </row>
    <row r="237" spans="1:19" x14ac:dyDescent="0.25">
      <c r="A237">
        <v>2015</v>
      </c>
      <c r="B237">
        <v>7</v>
      </c>
      <c r="C237" s="38" t="s">
        <v>92</v>
      </c>
      <c r="D237" s="38">
        <f>DATE(План_Факт_Дебіторка[[#This Row],[Рік]],План_Факт_Дебіторка[[#This Row],[МісяцьНом]],1)</f>
        <v>42186</v>
      </c>
      <c r="E237" s="6" t="s">
        <v>8</v>
      </c>
      <c r="F237" s="6" t="s">
        <v>28</v>
      </c>
      <c r="G237" s="6" t="s">
        <v>55</v>
      </c>
      <c r="H237" s="6" t="s">
        <v>56</v>
      </c>
      <c r="I237" s="6" t="s">
        <v>57</v>
      </c>
      <c r="J237" s="6" t="s">
        <v>27</v>
      </c>
      <c r="K237" s="9">
        <v>22225</v>
      </c>
      <c r="L237" s="9">
        <v>229475.33</v>
      </c>
      <c r="M237" s="9">
        <v>353341.3441700007</v>
      </c>
      <c r="N237" s="9">
        <v>356100</v>
      </c>
      <c r="O237" s="9">
        <v>153051.24</v>
      </c>
      <c r="P237" s="9" cm="1">
        <f t="array" ref="P237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1195.122132341658</v>
      </c>
      <c r="Q237" s="9" cm="1">
        <f t="array" ref="Q237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0</v>
      </c>
      <c r="R237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325.94239972954313</v>
      </c>
      <c r="S237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1521.064532071201</v>
      </c>
    </row>
    <row r="238" spans="1:19" x14ac:dyDescent="0.25">
      <c r="A238">
        <v>2014</v>
      </c>
      <c r="B238">
        <v>12</v>
      </c>
      <c r="C238" s="38" t="s">
        <v>67</v>
      </c>
      <c r="D238" s="38">
        <f>DATE(План_Факт_Дебіторка[[#This Row],[Рік]],План_Факт_Дебіторка[[#This Row],[МісяцьНом]],1)</f>
        <v>41974</v>
      </c>
      <c r="E238" s="6" t="s">
        <v>13</v>
      </c>
      <c r="F238" s="6" t="s">
        <v>28</v>
      </c>
      <c r="G238" s="6" t="s">
        <v>29</v>
      </c>
      <c r="H238" s="6" t="s">
        <v>30</v>
      </c>
      <c r="I238" s="6" t="s">
        <v>31</v>
      </c>
      <c r="J238" s="6" t="s">
        <v>35</v>
      </c>
      <c r="K238" s="9">
        <v>1327</v>
      </c>
      <c r="L238" s="9">
        <v>16325.07</v>
      </c>
      <c r="M238" s="9">
        <v>23518.559999999994</v>
      </c>
      <c r="N238" s="9">
        <v>25000</v>
      </c>
      <c r="O238" s="9">
        <v>27129.22</v>
      </c>
      <c r="P238" s="9" cm="1">
        <f t="array" ref="P238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135.66543919245899</v>
      </c>
      <c r="Q238" s="9" cm="1">
        <f t="array" ref="Q238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0</v>
      </c>
      <c r="R238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0</v>
      </c>
      <c r="S238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135.66543919245899</v>
      </c>
    </row>
    <row r="239" spans="1:19" x14ac:dyDescent="0.25">
      <c r="A239">
        <v>2015</v>
      </c>
      <c r="B239">
        <v>8</v>
      </c>
      <c r="C239" s="38" t="s">
        <v>93</v>
      </c>
      <c r="D239" s="38">
        <f>DATE(План_Факт_Дебіторка[[#This Row],[Рік]],План_Факт_Дебіторка[[#This Row],[МісяцьНом]],1)</f>
        <v>42217</v>
      </c>
      <c r="E239" s="6" t="s">
        <v>9</v>
      </c>
      <c r="F239" s="6" t="s">
        <v>28</v>
      </c>
      <c r="G239" s="6" t="s">
        <v>55</v>
      </c>
      <c r="H239" s="6" t="s">
        <v>56</v>
      </c>
      <c r="I239" s="6" t="s">
        <v>57</v>
      </c>
      <c r="J239" s="6" t="s">
        <v>27</v>
      </c>
      <c r="K239" s="9">
        <v>11510</v>
      </c>
      <c r="L239" s="9">
        <v>124333.30000000003</v>
      </c>
      <c r="M239" s="9">
        <v>191280.6889700004</v>
      </c>
      <c r="N239" s="9">
        <v>192900</v>
      </c>
      <c r="O239" s="9">
        <v>75169.350000000006</v>
      </c>
      <c r="P239" s="9" cm="1">
        <f t="array" ref="P239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1475.4724480553823</v>
      </c>
      <c r="Q239" s="9" cm="1">
        <f t="array" ref="Q239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0</v>
      </c>
      <c r="R239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402.40157674237696</v>
      </c>
      <c r="S239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1877.8740247977594</v>
      </c>
    </row>
    <row r="240" spans="1:19" x14ac:dyDescent="0.25">
      <c r="A240">
        <v>2014</v>
      </c>
      <c r="B240">
        <v>2</v>
      </c>
      <c r="C240" s="38" t="s">
        <v>78</v>
      </c>
      <c r="D240" s="38">
        <f>DATE(План_Факт_Дебіторка[[#This Row],[Рік]],План_Факт_Дебіторка[[#This Row],[МісяцьНом]],1)</f>
        <v>41671</v>
      </c>
      <c r="E240" s="6" t="s">
        <v>3</v>
      </c>
      <c r="F240" s="6" t="s">
        <v>22</v>
      </c>
      <c r="G240" s="6" t="s">
        <v>36</v>
      </c>
      <c r="H240" s="6" t="s">
        <v>37</v>
      </c>
      <c r="I240" s="6" t="s">
        <v>38</v>
      </c>
      <c r="J240" s="6" t="s">
        <v>32</v>
      </c>
      <c r="K240" s="9">
        <v>233</v>
      </c>
      <c r="L240" s="9">
        <v>3414.72</v>
      </c>
      <c r="M240" s="9">
        <v>5123.63</v>
      </c>
      <c r="N240" s="9">
        <v>5100</v>
      </c>
      <c r="O240" s="9">
        <v>659.41</v>
      </c>
      <c r="P240" s="9" cm="1">
        <f t="array" ref="P240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31.556612603228682</v>
      </c>
      <c r="Q240" s="9" cm="1">
        <f t="array" ref="Q240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0</v>
      </c>
      <c r="R240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7.8891531508071706</v>
      </c>
      <c r="S240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39.445765754035854</v>
      </c>
    </row>
    <row r="241" spans="1:19" x14ac:dyDescent="0.25">
      <c r="A241">
        <v>2015</v>
      </c>
      <c r="B241">
        <v>9</v>
      </c>
      <c r="C241" s="38" t="s">
        <v>94</v>
      </c>
      <c r="D241" s="38">
        <f>DATE(План_Факт_Дебіторка[[#This Row],[Рік]],План_Факт_Дебіторка[[#This Row],[МісяцьНом]],1)</f>
        <v>42248</v>
      </c>
      <c r="E241" s="6" t="s">
        <v>10</v>
      </c>
      <c r="F241" s="6" t="s">
        <v>28</v>
      </c>
      <c r="G241" s="6" t="s">
        <v>55</v>
      </c>
      <c r="H241" s="6" t="s">
        <v>56</v>
      </c>
      <c r="I241" s="6" t="s">
        <v>57</v>
      </c>
      <c r="J241" s="6" t="s">
        <v>27</v>
      </c>
      <c r="K241" s="9">
        <v>13480</v>
      </c>
      <c r="L241" s="9">
        <v>138526.77999999994</v>
      </c>
      <c r="M241" s="9">
        <v>212798.8771300001</v>
      </c>
      <c r="N241" s="9">
        <v>223500</v>
      </c>
      <c r="O241" s="9">
        <v>83902.78</v>
      </c>
      <c r="P241" s="9" cm="1">
        <f t="array" ref="P241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1256.910111484847</v>
      </c>
      <c r="Q241" s="9" cm="1">
        <f t="array" ref="Q241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0</v>
      </c>
      <c r="R241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342.79366676859462</v>
      </c>
      <c r="S241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1599.7037782534417</v>
      </c>
    </row>
    <row r="242" spans="1:19" x14ac:dyDescent="0.25">
      <c r="A242">
        <v>2014</v>
      </c>
      <c r="B242">
        <v>2</v>
      </c>
      <c r="C242" s="38" t="s">
        <v>78</v>
      </c>
      <c r="D242" s="38">
        <f>DATE(План_Факт_Дебіторка[[#This Row],[Рік]],План_Факт_Дебіторка[[#This Row],[МісяцьНом]],1)</f>
        <v>41671</v>
      </c>
      <c r="E242" s="6" t="s">
        <v>3</v>
      </c>
      <c r="F242" s="6" t="s">
        <v>22</v>
      </c>
      <c r="G242" s="6" t="s">
        <v>36</v>
      </c>
      <c r="H242" s="6" t="s">
        <v>37</v>
      </c>
      <c r="I242" s="6" t="s">
        <v>38</v>
      </c>
      <c r="J242" s="6" t="s">
        <v>33</v>
      </c>
      <c r="K242" s="9">
        <v>719</v>
      </c>
      <c r="L242" s="9">
        <v>8057.17</v>
      </c>
      <c r="M242" s="9">
        <v>12327.92</v>
      </c>
      <c r="N242" s="9">
        <v>12300</v>
      </c>
      <c r="O242" s="9">
        <v>10364.27</v>
      </c>
      <c r="P242" s="9" cm="1">
        <f t="array" ref="P242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75.928081388311597</v>
      </c>
      <c r="Q242" s="9" cm="1">
        <f t="array" ref="Q242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0</v>
      </c>
      <c r="R242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18.982020347077899</v>
      </c>
      <c r="S242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94.910101735389503</v>
      </c>
    </row>
    <row r="243" spans="1:19" x14ac:dyDescent="0.25">
      <c r="A243">
        <v>2015</v>
      </c>
      <c r="B243">
        <v>10</v>
      </c>
      <c r="C243" s="38" t="s">
        <v>68</v>
      </c>
      <c r="D243" s="38">
        <f>DATE(План_Факт_Дебіторка[[#This Row],[Рік]],План_Факт_Дебіторка[[#This Row],[МісяцьНом]],1)</f>
        <v>42278</v>
      </c>
      <c r="E243" s="6" t="s">
        <v>11</v>
      </c>
      <c r="F243" s="6" t="s">
        <v>28</v>
      </c>
      <c r="G243" s="6" t="s">
        <v>55</v>
      </c>
      <c r="H243" s="6" t="s">
        <v>56</v>
      </c>
      <c r="I243" s="6" t="s">
        <v>57</v>
      </c>
      <c r="J243" s="6" t="s">
        <v>27</v>
      </c>
      <c r="K243" s="9">
        <v>15198</v>
      </c>
      <c r="L243" s="9">
        <v>162723.41999999995</v>
      </c>
      <c r="M243" s="9">
        <v>244662.02043000067</v>
      </c>
      <c r="N243" s="9">
        <v>236700</v>
      </c>
      <c r="O243" s="9">
        <v>98509.45</v>
      </c>
      <c r="P243" s="9" cm="1">
        <f t="array" ref="P243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1036.6214488465394</v>
      </c>
      <c r="Q243" s="9" cm="1">
        <f t="array" ref="Q243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310.98643465396185</v>
      </c>
      <c r="R243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282.71494059451078</v>
      </c>
      <c r="S243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1630.322824095012</v>
      </c>
    </row>
    <row r="244" spans="1:19" x14ac:dyDescent="0.25">
      <c r="A244">
        <v>2015</v>
      </c>
      <c r="B244">
        <v>1</v>
      </c>
      <c r="C244" s="38" t="s">
        <v>86</v>
      </c>
      <c r="D244" s="38">
        <f>DATE(План_Факт_Дебіторка[[#This Row],[Рік]],План_Факт_Дебіторка[[#This Row],[МісяцьНом]],1)</f>
        <v>42005</v>
      </c>
      <c r="E244" s="6" t="s">
        <v>2</v>
      </c>
      <c r="F244" s="6" t="s">
        <v>28</v>
      </c>
      <c r="G244" s="6" t="s">
        <v>29</v>
      </c>
      <c r="H244" s="6" t="s">
        <v>30</v>
      </c>
      <c r="I244" s="6" t="s">
        <v>31</v>
      </c>
      <c r="J244" s="6" t="s">
        <v>32</v>
      </c>
      <c r="K244" s="9">
        <v>3567</v>
      </c>
      <c r="L244" s="9">
        <v>36895.32</v>
      </c>
      <c r="M244" s="9">
        <v>54532.693370000008</v>
      </c>
      <c r="N244" s="9">
        <v>51600</v>
      </c>
      <c r="O244" s="9">
        <v>13251.44</v>
      </c>
      <c r="P244" s="9" cm="1">
        <f t="array" ref="P244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670.42817400572721</v>
      </c>
      <c r="Q244" s="9" cm="1">
        <f t="array" ref="Q244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0</v>
      </c>
      <c r="R244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167.6070435014318</v>
      </c>
      <c r="S244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838.03521750715902</v>
      </c>
    </row>
    <row r="245" spans="1:19" x14ac:dyDescent="0.25">
      <c r="A245">
        <v>2015</v>
      </c>
      <c r="B245">
        <v>11</v>
      </c>
      <c r="C245" s="38" t="s">
        <v>69</v>
      </c>
      <c r="D245" s="38">
        <f>DATE(План_Факт_Дебіторка[[#This Row],[Рік]],План_Факт_Дебіторка[[#This Row],[МісяцьНом]],1)</f>
        <v>42309</v>
      </c>
      <c r="E245" s="6" t="s">
        <v>12</v>
      </c>
      <c r="F245" s="6" t="s">
        <v>28</v>
      </c>
      <c r="G245" s="6" t="s">
        <v>55</v>
      </c>
      <c r="H245" s="6" t="s">
        <v>56</v>
      </c>
      <c r="I245" s="6" t="s">
        <v>57</v>
      </c>
      <c r="J245" s="6" t="s">
        <v>27</v>
      </c>
      <c r="K245" s="9">
        <v>9822</v>
      </c>
      <c r="L245" s="9">
        <v>101885.22</v>
      </c>
      <c r="M245" s="9">
        <v>155727.95862000008</v>
      </c>
      <c r="N245" s="9">
        <v>152800</v>
      </c>
      <c r="O245" s="9">
        <v>69299.25</v>
      </c>
      <c r="P245" s="9" cm="1">
        <f t="array" ref="P245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1083.4671668671347</v>
      </c>
      <c r="Q245" s="9" cm="1">
        <f t="array" ref="Q245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541.73358343356733</v>
      </c>
      <c r="R245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295.49104550921857</v>
      </c>
      <c r="S245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1920.6917958099207</v>
      </c>
    </row>
    <row r="246" spans="1:19" x14ac:dyDescent="0.25">
      <c r="A246">
        <v>2014</v>
      </c>
      <c r="B246">
        <v>2</v>
      </c>
      <c r="C246" s="38" t="s">
        <v>78</v>
      </c>
      <c r="D246" s="38">
        <f>DATE(План_Факт_Дебіторка[[#This Row],[Рік]],План_Факт_Дебіторка[[#This Row],[МісяцьНом]],1)</f>
        <v>41671</v>
      </c>
      <c r="E246" s="6" t="s">
        <v>3</v>
      </c>
      <c r="F246" s="6" t="s">
        <v>22</v>
      </c>
      <c r="G246" s="6" t="s">
        <v>36</v>
      </c>
      <c r="H246" s="6" t="s">
        <v>37</v>
      </c>
      <c r="I246" s="6" t="s">
        <v>38</v>
      </c>
      <c r="J246" s="6" t="s">
        <v>34</v>
      </c>
      <c r="K246" s="9">
        <v>10117</v>
      </c>
      <c r="L246" s="9">
        <v>107593.84999999996</v>
      </c>
      <c r="M246" s="9">
        <v>165703.02000000005</v>
      </c>
      <c r="N246" s="9">
        <v>162100</v>
      </c>
      <c r="O246" s="9">
        <v>28752.12</v>
      </c>
      <c r="P246" s="9" cm="1">
        <f t="array" ref="P246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1020.5705738558514</v>
      </c>
      <c r="Q246" s="9" cm="1">
        <f t="array" ref="Q246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0</v>
      </c>
      <c r="R246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255.14264346396286</v>
      </c>
      <c r="S246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1275.7132173198142</v>
      </c>
    </row>
    <row r="247" spans="1:19" x14ac:dyDescent="0.25">
      <c r="A247">
        <v>2015</v>
      </c>
      <c r="B247">
        <v>12</v>
      </c>
      <c r="C247" s="38" t="s">
        <v>70</v>
      </c>
      <c r="D247" s="38">
        <f>DATE(План_Факт_Дебіторка[[#This Row],[Рік]],План_Факт_Дебіторка[[#This Row],[МісяцьНом]],1)</f>
        <v>42339</v>
      </c>
      <c r="E247" s="6" t="s">
        <v>13</v>
      </c>
      <c r="F247" s="6" t="s">
        <v>28</v>
      </c>
      <c r="G247" s="6" t="s">
        <v>55</v>
      </c>
      <c r="H247" s="6" t="s">
        <v>56</v>
      </c>
      <c r="I247" s="6" t="s">
        <v>57</v>
      </c>
      <c r="J247" s="6" t="s">
        <v>27</v>
      </c>
      <c r="K247" s="9">
        <v>12032</v>
      </c>
      <c r="L247" s="9">
        <v>128299.72000000002</v>
      </c>
      <c r="M247" s="9">
        <v>197471.00165000037</v>
      </c>
      <c r="N247" s="9">
        <v>192900</v>
      </c>
      <c r="O247" s="9">
        <v>90661.52</v>
      </c>
      <c r="P247" s="9" cm="1">
        <f t="array" ref="P247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874.15263252058628</v>
      </c>
      <c r="Q247" s="9" cm="1">
        <f t="array" ref="Q247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437.07631626029314</v>
      </c>
      <c r="R247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238.40526341470539</v>
      </c>
      <c r="S247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1549.6342121955847</v>
      </c>
    </row>
    <row r="248" spans="1:19" x14ac:dyDescent="0.25">
      <c r="A248">
        <v>2015</v>
      </c>
      <c r="B248">
        <v>1</v>
      </c>
      <c r="C248" s="38" t="s">
        <v>86</v>
      </c>
      <c r="D248" s="38">
        <f>DATE(План_Факт_Дебіторка[[#This Row],[Рік]],План_Факт_Дебіторка[[#This Row],[МісяцьНом]],1)</f>
        <v>42005</v>
      </c>
      <c r="E248" s="6" t="s">
        <v>2</v>
      </c>
      <c r="F248" s="6" t="s">
        <v>28</v>
      </c>
      <c r="G248" s="6" t="s">
        <v>29</v>
      </c>
      <c r="H248" s="6" t="s">
        <v>30</v>
      </c>
      <c r="I248" s="6" t="s">
        <v>31</v>
      </c>
      <c r="J248" s="6" t="s">
        <v>33</v>
      </c>
      <c r="K248" s="9">
        <v>20507</v>
      </c>
      <c r="L248" s="9">
        <v>249912.48</v>
      </c>
      <c r="M248" s="9">
        <v>377004.33848000009</v>
      </c>
      <c r="N248" s="9">
        <v>382700</v>
      </c>
      <c r="O248" s="9">
        <v>250688</v>
      </c>
      <c r="P248" s="9" cm="1">
        <f t="array" ref="P248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4634.9137484273051</v>
      </c>
      <c r="Q248" s="9" cm="1">
        <f t="array" ref="Q248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0</v>
      </c>
      <c r="R248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1158.7284371068263</v>
      </c>
      <c r="S248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5793.6421855341314</v>
      </c>
    </row>
    <row r="249" spans="1:19" x14ac:dyDescent="0.25">
      <c r="A249">
        <v>2016</v>
      </c>
      <c r="B249">
        <v>1</v>
      </c>
      <c r="C249" s="38" t="s">
        <v>95</v>
      </c>
      <c r="D249" s="38">
        <f>DATE(План_Факт_Дебіторка[[#This Row],[Рік]],План_Факт_Дебіторка[[#This Row],[МісяцьНом]],1)</f>
        <v>42370</v>
      </c>
      <c r="E249" s="6" t="s">
        <v>2</v>
      </c>
      <c r="F249" s="6" t="s">
        <v>28</v>
      </c>
      <c r="G249" s="6" t="s">
        <v>55</v>
      </c>
      <c r="H249" s="6" t="s">
        <v>56</v>
      </c>
      <c r="I249" s="6" t="s">
        <v>57</v>
      </c>
      <c r="J249" s="6" t="s">
        <v>27</v>
      </c>
      <c r="K249" s="9">
        <v>10109</v>
      </c>
      <c r="L249" s="9">
        <v>103713.96999999999</v>
      </c>
      <c r="M249" s="9">
        <v>157866.03287999998</v>
      </c>
      <c r="N249" s="9">
        <v>163800</v>
      </c>
      <c r="O249" s="9">
        <v>42372.75</v>
      </c>
      <c r="P249" s="9" cm="1">
        <f t="array" ref="P249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1720.5521652769257</v>
      </c>
      <c r="Q249" s="9" cm="1">
        <f t="array" ref="Q249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0</v>
      </c>
      <c r="R249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573.51738842564191</v>
      </c>
      <c r="S249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2294.0695537025676</v>
      </c>
    </row>
    <row r="250" spans="1:19" x14ac:dyDescent="0.25">
      <c r="A250">
        <v>2014</v>
      </c>
      <c r="B250">
        <v>2</v>
      </c>
      <c r="C250" s="38" t="s">
        <v>78</v>
      </c>
      <c r="D250" s="38">
        <f>DATE(План_Факт_Дебіторка[[#This Row],[Рік]],План_Факт_Дебіторка[[#This Row],[МісяцьНом]],1)</f>
        <v>41671</v>
      </c>
      <c r="E250" s="6" t="s">
        <v>3</v>
      </c>
      <c r="F250" s="6" t="s">
        <v>22</v>
      </c>
      <c r="G250" s="6" t="s">
        <v>36</v>
      </c>
      <c r="H250" s="6" t="s">
        <v>37</v>
      </c>
      <c r="I250" s="6" t="s">
        <v>38</v>
      </c>
      <c r="J250" s="6" t="s">
        <v>35</v>
      </c>
      <c r="K250" s="9">
        <v>7938</v>
      </c>
      <c r="L250" s="9">
        <v>83132.519999999975</v>
      </c>
      <c r="M250" s="9">
        <v>125495.91000000003</v>
      </c>
      <c r="N250" s="9">
        <v>136000</v>
      </c>
      <c r="O250" s="9">
        <v>146520.70000000001</v>
      </c>
      <c r="P250" s="9" cm="1">
        <f t="array" ref="P250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772.93360667332604</v>
      </c>
      <c r="Q250" s="9" cm="1">
        <f t="array" ref="Q250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0</v>
      </c>
      <c r="R250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193.23340166833151</v>
      </c>
      <c r="S250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966.16700834165749</v>
      </c>
    </row>
    <row r="251" spans="1:19" x14ac:dyDescent="0.25">
      <c r="A251">
        <v>2016</v>
      </c>
      <c r="B251">
        <v>2</v>
      </c>
      <c r="C251" s="38" t="s">
        <v>96</v>
      </c>
      <c r="D251" s="38">
        <f>DATE(План_Факт_Дебіторка[[#This Row],[Рік]],План_Факт_Дебіторка[[#This Row],[МісяцьНом]],1)</f>
        <v>42401</v>
      </c>
      <c r="E251" s="6" t="s">
        <v>3</v>
      </c>
      <c r="F251" s="6" t="s">
        <v>28</v>
      </c>
      <c r="G251" s="6" t="s">
        <v>55</v>
      </c>
      <c r="H251" s="6" t="s">
        <v>56</v>
      </c>
      <c r="I251" s="6" t="s">
        <v>57</v>
      </c>
      <c r="J251" s="6" t="s">
        <v>27</v>
      </c>
      <c r="K251" s="9">
        <v>9043</v>
      </c>
      <c r="L251" s="9">
        <v>94267.830000000016</v>
      </c>
      <c r="M251" s="9">
        <v>144798.34296000033</v>
      </c>
      <c r="N251" s="9">
        <v>142200</v>
      </c>
      <c r="O251" s="9">
        <v>39722.18</v>
      </c>
      <c r="P251" s="9" cm="1">
        <f t="array" ref="P251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1302.9165041614679</v>
      </c>
      <c r="Q251" s="9" cm="1">
        <f t="array" ref="Q251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1172.6248537453209</v>
      </c>
      <c r="R251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0</v>
      </c>
      <c r="S251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2475.541357906789</v>
      </c>
    </row>
    <row r="252" spans="1:19" x14ac:dyDescent="0.25">
      <c r="A252">
        <v>2015</v>
      </c>
      <c r="B252">
        <v>1</v>
      </c>
      <c r="C252" s="38" t="s">
        <v>86</v>
      </c>
      <c r="D252" s="38">
        <f>DATE(План_Факт_Дебіторка[[#This Row],[Рік]],План_Факт_Дебіторка[[#This Row],[МісяцьНом]],1)</f>
        <v>42005</v>
      </c>
      <c r="E252" s="6" t="s">
        <v>2</v>
      </c>
      <c r="F252" s="6" t="s">
        <v>28</v>
      </c>
      <c r="G252" s="6" t="s">
        <v>29</v>
      </c>
      <c r="H252" s="6" t="s">
        <v>30</v>
      </c>
      <c r="I252" s="6" t="s">
        <v>31</v>
      </c>
      <c r="J252" s="6" t="s">
        <v>34</v>
      </c>
      <c r="K252" s="9">
        <v>1896</v>
      </c>
      <c r="L252" s="9">
        <v>20063.66</v>
      </c>
      <c r="M252" s="9">
        <v>29431.306439999909</v>
      </c>
      <c r="N252" s="9">
        <v>29800</v>
      </c>
      <c r="O252" s="9">
        <v>9909.6200000000008</v>
      </c>
      <c r="P252" s="9" cm="1">
        <f t="array" ref="P252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361.83023092761897</v>
      </c>
      <c r="Q252" s="9" cm="1">
        <f t="array" ref="Q252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0</v>
      </c>
      <c r="R252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90.457557731904743</v>
      </c>
      <c r="S252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452.2877886595237</v>
      </c>
    </row>
    <row r="253" spans="1:19" x14ac:dyDescent="0.25">
      <c r="A253">
        <v>2016</v>
      </c>
      <c r="B253">
        <v>3</v>
      </c>
      <c r="C253" s="38" t="s">
        <v>97</v>
      </c>
      <c r="D253" s="38">
        <f>DATE(План_Факт_Дебіторка[[#This Row],[Рік]],План_Факт_Дебіторка[[#This Row],[МісяцьНом]],1)</f>
        <v>42430</v>
      </c>
      <c r="E253" s="6" t="s">
        <v>4</v>
      </c>
      <c r="F253" s="6" t="s">
        <v>28</v>
      </c>
      <c r="G253" s="6" t="s">
        <v>55</v>
      </c>
      <c r="H253" s="6" t="s">
        <v>56</v>
      </c>
      <c r="I253" s="6" t="s">
        <v>57</v>
      </c>
      <c r="J253" s="6" t="s">
        <v>27</v>
      </c>
      <c r="K253" s="9">
        <v>16228</v>
      </c>
      <c r="L253" s="9">
        <v>168201.07000000004</v>
      </c>
      <c r="M253" s="9">
        <v>258719.43557000105</v>
      </c>
      <c r="N253" s="9">
        <v>275500</v>
      </c>
      <c r="O253" s="9">
        <v>79632.740000000005</v>
      </c>
      <c r="P253" s="9" cm="1">
        <f t="array" ref="P253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1083.495514496537</v>
      </c>
      <c r="Q253" s="9" cm="1">
        <f t="array" ref="Q253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0</v>
      </c>
      <c r="R253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0</v>
      </c>
      <c r="S253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1083.495514496537</v>
      </c>
    </row>
    <row r="254" spans="1:19" x14ac:dyDescent="0.25">
      <c r="A254">
        <v>2014</v>
      </c>
      <c r="B254">
        <v>2</v>
      </c>
      <c r="C254" s="38" t="s">
        <v>78</v>
      </c>
      <c r="D254" s="38">
        <f>DATE(План_Факт_Дебіторка[[#This Row],[Рік]],План_Факт_Дебіторка[[#This Row],[МісяцьНом]],1)</f>
        <v>41671</v>
      </c>
      <c r="E254" s="6" t="s">
        <v>3</v>
      </c>
      <c r="F254" s="6" t="s">
        <v>22</v>
      </c>
      <c r="G254" s="6" t="s">
        <v>39</v>
      </c>
      <c r="H254" s="6" t="s">
        <v>40</v>
      </c>
      <c r="I254" s="6" t="s">
        <v>41</v>
      </c>
      <c r="J254" s="6" t="s">
        <v>26</v>
      </c>
      <c r="K254" s="9">
        <v>401</v>
      </c>
      <c r="L254" s="9">
        <v>4419.9100000000008</v>
      </c>
      <c r="M254" s="9">
        <v>6920.8850000000002</v>
      </c>
      <c r="N254" s="9">
        <v>7200</v>
      </c>
      <c r="O254" s="9">
        <v>3818.97</v>
      </c>
      <c r="P254" s="9" cm="1">
        <f t="array" ref="P254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27.46775405377042</v>
      </c>
      <c r="Q254" s="9" cm="1">
        <f t="array" ref="Q254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8.2403262161311268</v>
      </c>
      <c r="R254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18.311836035846948</v>
      </c>
      <c r="S254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54.019916305748495</v>
      </c>
    </row>
    <row r="255" spans="1:19" x14ac:dyDescent="0.25">
      <c r="A255">
        <v>2016</v>
      </c>
      <c r="B255">
        <v>4</v>
      </c>
      <c r="C255" s="38" t="s">
        <v>98</v>
      </c>
      <c r="D255" s="38">
        <f>DATE(План_Факт_Дебіторка[[#This Row],[Рік]],План_Факт_Дебіторка[[#This Row],[МісяцьНом]],1)</f>
        <v>42461</v>
      </c>
      <c r="E255" s="6" t="s">
        <v>5</v>
      </c>
      <c r="F255" s="6" t="s">
        <v>28</v>
      </c>
      <c r="G255" s="6" t="s">
        <v>55</v>
      </c>
      <c r="H255" s="6" t="s">
        <v>56</v>
      </c>
      <c r="I255" s="6" t="s">
        <v>57</v>
      </c>
      <c r="J255" s="6" t="s">
        <v>27</v>
      </c>
      <c r="K255" s="9">
        <v>12264</v>
      </c>
      <c r="L255" s="9">
        <v>133063.47999999998</v>
      </c>
      <c r="M255" s="9">
        <v>205612.15008000034</v>
      </c>
      <c r="N255" s="9">
        <v>212000</v>
      </c>
      <c r="O255" s="9">
        <v>45375.360000000001</v>
      </c>
      <c r="P255" s="9" cm="1">
        <f t="array" ref="P255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1272.2652569992929</v>
      </c>
      <c r="Q255" s="9" cm="1">
        <f t="array" ref="Q255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0</v>
      </c>
      <c r="R255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424.08841899976426</v>
      </c>
      <c r="S255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1696.353675999057</v>
      </c>
    </row>
    <row r="256" spans="1:19" x14ac:dyDescent="0.25">
      <c r="A256">
        <v>2015</v>
      </c>
      <c r="B256">
        <v>1</v>
      </c>
      <c r="C256" s="38" t="s">
        <v>86</v>
      </c>
      <c r="D256" s="38">
        <f>DATE(План_Факт_Дебіторка[[#This Row],[Рік]],План_Факт_Дебіторка[[#This Row],[МісяцьНом]],1)</f>
        <v>42005</v>
      </c>
      <c r="E256" s="6" t="s">
        <v>2</v>
      </c>
      <c r="F256" s="6" t="s">
        <v>28</v>
      </c>
      <c r="G256" s="6" t="s">
        <v>29</v>
      </c>
      <c r="H256" s="6" t="s">
        <v>30</v>
      </c>
      <c r="I256" s="6" t="s">
        <v>31</v>
      </c>
      <c r="J256" s="6" t="s">
        <v>27</v>
      </c>
      <c r="K256" s="9">
        <v>1000</v>
      </c>
      <c r="L256" s="9">
        <v>10689.590000000002</v>
      </c>
      <c r="M256" s="9">
        <v>16666.189660000022</v>
      </c>
      <c r="N256" s="9">
        <v>15300</v>
      </c>
      <c r="O256" s="9">
        <v>0</v>
      </c>
      <c r="P256" s="9" cm="1">
        <f t="array" ref="P256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204.89512640748822</v>
      </c>
      <c r="Q256" s="9" cm="1">
        <f t="array" ref="Q256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0</v>
      </c>
      <c r="R256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51.223781601872055</v>
      </c>
      <c r="S256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256.11890800936027</v>
      </c>
    </row>
    <row r="257" spans="1:19" x14ac:dyDescent="0.25">
      <c r="A257">
        <v>2016</v>
      </c>
      <c r="B257">
        <v>5</v>
      </c>
      <c r="C257" s="38" t="s">
        <v>99</v>
      </c>
      <c r="D257" s="38">
        <f>DATE(План_Факт_Дебіторка[[#This Row],[Рік]],План_Факт_Дебіторка[[#This Row],[МісяцьНом]],1)</f>
        <v>42491</v>
      </c>
      <c r="E257" s="6" t="s">
        <v>6</v>
      </c>
      <c r="F257" s="6" t="s">
        <v>28</v>
      </c>
      <c r="G257" s="6" t="s">
        <v>55</v>
      </c>
      <c r="H257" s="6" t="s">
        <v>56</v>
      </c>
      <c r="I257" s="6" t="s">
        <v>57</v>
      </c>
      <c r="J257" s="6" t="s">
        <v>27</v>
      </c>
      <c r="K257" s="9">
        <v>14883</v>
      </c>
      <c r="L257" s="9">
        <v>166376.57000000004</v>
      </c>
      <c r="M257" s="9">
        <v>261418.24075999984</v>
      </c>
      <c r="N257" s="9">
        <v>257000</v>
      </c>
      <c r="O257" s="9">
        <v>71330.55</v>
      </c>
      <c r="P257" s="9" cm="1">
        <f t="array" ref="P257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1643.3564534369921</v>
      </c>
      <c r="Q257" s="9" cm="1">
        <f t="array" ref="Q257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821.67822671849603</v>
      </c>
      <c r="R257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547.78548447899743</v>
      </c>
      <c r="S257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3012.8201646344851</v>
      </c>
    </row>
    <row r="258" spans="1:19" x14ac:dyDescent="0.25">
      <c r="A258">
        <v>2014</v>
      </c>
      <c r="B258">
        <v>2</v>
      </c>
      <c r="C258" s="38" t="s">
        <v>78</v>
      </c>
      <c r="D258" s="38">
        <f>DATE(План_Факт_Дебіторка[[#This Row],[Рік]],План_Факт_Дебіторка[[#This Row],[МісяцьНом]],1)</f>
        <v>41671</v>
      </c>
      <c r="E258" s="6" t="s">
        <v>3</v>
      </c>
      <c r="F258" s="6" t="s">
        <v>22</v>
      </c>
      <c r="G258" s="6" t="s">
        <v>39</v>
      </c>
      <c r="H258" s="6" t="s">
        <v>40</v>
      </c>
      <c r="I258" s="6" t="s">
        <v>41</v>
      </c>
      <c r="J258" s="6" t="s">
        <v>27</v>
      </c>
      <c r="K258" s="9">
        <v>28628</v>
      </c>
      <c r="L258" s="9">
        <v>302265.84000000003</v>
      </c>
      <c r="M258" s="9">
        <v>468467.09831999865</v>
      </c>
      <c r="N258" s="9">
        <v>463300</v>
      </c>
      <c r="O258" s="9">
        <v>313178.88</v>
      </c>
      <c r="P258" s="9" cm="1">
        <f t="array" ref="P258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1859.2620797682969</v>
      </c>
      <c r="Q258" s="9" cm="1">
        <f t="array" ref="Q258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557.77862393048906</v>
      </c>
      <c r="R258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1239.5080531788644</v>
      </c>
      <c r="S258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3656.5487568776502</v>
      </c>
    </row>
    <row r="259" spans="1:19" x14ac:dyDescent="0.25">
      <c r="A259">
        <v>2016</v>
      </c>
      <c r="B259">
        <v>6</v>
      </c>
      <c r="C259" s="38" t="s">
        <v>100</v>
      </c>
      <c r="D259" s="38">
        <f>DATE(План_Факт_Дебіторка[[#This Row],[Рік]],План_Факт_Дебіторка[[#This Row],[МісяцьНом]],1)</f>
        <v>42522</v>
      </c>
      <c r="E259" s="6" t="s">
        <v>7</v>
      </c>
      <c r="F259" s="6" t="s">
        <v>28</v>
      </c>
      <c r="G259" s="6" t="s">
        <v>55</v>
      </c>
      <c r="H259" s="6" t="s">
        <v>56</v>
      </c>
      <c r="I259" s="6" t="s">
        <v>57</v>
      </c>
      <c r="J259" s="6" t="s">
        <v>27</v>
      </c>
      <c r="K259" s="9">
        <v>14880</v>
      </c>
      <c r="L259" s="9">
        <v>163471.84</v>
      </c>
      <c r="M259" s="9">
        <v>242881.41874000008</v>
      </c>
      <c r="N259" s="9">
        <v>225600</v>
      </c>
      <c r="O259" s="9">
        <v>56000.58</v>
      </c>
      <c r="P259" s="9" cm="1">
        <f t="array" ref="P259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1247.9482564140599</v>
      </c>
      <c r="Q259" s="9" cm="1">
        <f t="array" ref="Q259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623.97412820702993</v>
      </c>
      <c r="R259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831.96550427603995</v>
      </c>
      <c r="S259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2703.8878888971299</v>
      </c>
    </row>
    <row r="260" spans="1:19" x14ac:dyDescent="0.25">
      <c r="A260">
        <v>2015</v>
      </c>
      <c r="B260">
        <v>1</v>
      </c>
      <c r="C260" s="38" t="s">
        <v>86</v>
      </c>
      <c r="D260" s="38">
        <f>DATE(План_Факт_Дебіторка[[#This Row],[Рік]],План_Факт_Дебіторка[[#This Row],[МісяцьНом]],1)</f>
        <v>42005</v>
      </c>
      <c r="E260" s="6" t="s">
        <v>2</v>
      </c>
      <c r="F260" s="6" t="s">
        <v>28</v>
      </c>
      <c r="G260" s="6" t="s">
        <v>29</v>
      </c>
      <c r="H260" s="6" t="s">
        <v>30</v>
      </c>
      <c r="I260" s="6" t="s">
        <v>31</v>
      </c>
      <c r="J260" s="6" t="s">
        <v>35</v>
      </c>
      <c r="K260" s="9">
        <v>641</v>
      </c>
      <c r="L260" s="9">
        <v>7125.3700000000008</v>
      </c>
      <c r="M260" s="9">
        <v>10406.06</v>
      </c>
      <c r="N260" s="9">
        <v>9300</v>
      </c>
      <c r="O260" s="9">
        <v>7730.07</v>
      </c>
      <c r="P260" s="9" cm="1">
        <f t="array" ref="P260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127.93272023186037</v>
      </c>
      <c r="Q260" s="9" cm="1">
        <f t="array" ref="Q260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0</v>
      </c>
      <c r="R260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31.983180057965093</v>
      </c>
      <c r="S260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159.91590028982546</v>
      </c>
    </row>
    <row r="261" spans="1:19" x14ac:dyDescent="0.25">
      <c r="A261">
        <v>2016</v>
      </c>
      <c r="B261">
        <v>7</v>
      </c>
      <c r="C261" s="38" t="s">
        <v>101</v>
      </c>
      <c r="D261" s="38">
        <f>DATE(План_Факт_Дебіторка[[#This Row],[Рік]],План_Факт_Дебіторка[[#This Row],[МісяцьНом]],1)</f>
        <v>42552</v>
      </c>
      <c r="E261" s="6" t="s">
        <v>8</v>
      </c>
      <c r="F261" s="6" t="s">
        <v>28</v>
      </c>
      <c r="G261" s="6" t="s">
        <v>55</v>
      </c>
      <c r="H261" s="6" t="s">
        <v>56</v>
      </c>
      <c r="I261" s="6" t="s">
        <v>57</v>
      </c>
      <c r="J261" s="6" t="s">
        <v>27</v>
      </c>
      <c r="K261" s="9">
        <v>14121</v>
      </c>
      <c r="L261" s="9">
        <v>156197.18</v>
      </c>
      <c r="M261" s="9">
        <v>246957.31466000012</v>
      </c>
      <c r="N261" s="9">
        <v>242400</v>
      </c>
      <c r="O261" s="9">
        <v>43843.28</v>
      </c>
      <c r="P261" s="9" cm="1">
        <f t="array" ref="P261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1598.5095219014834</v>
      </c>
      <c r="Q261" s="9" cm="1">
        <f t="array" ref="Q261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1198.8821414261124</v>
      </c>
      <c r="R261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954.33404292625869</v>
      </c>
      <c r="S261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3751.7257062538547</v>
      </c>
    </row>
    <row r="262" spans="1:19" x14ac:dyDescent="0.25">
      <c r="A262">
        <v>2014</v>
      </c>
      <c r="B262">
        <v>2</v>
      </c>
      <c r="C262" s="38" t="s">
        <v>78</v>
      </c>
      <c r="D262" s="38">
        <f>DATE(План_Факт_Дебіторка[[#This Row],[Рік]],План_Факт_Дебіторка[[#This Row],[МісяцьНом]],1)</f>
        <v>41671</v>
      </c>
      <c r="E262" s="6" t="s">
        <v>3</v>
      </c>
      <c r="F262" s="6" t="s">
        <v>22</v>
      </c>
      <c r="G262" s="6" t="s">
        <v>39</v>
      </c>
      <c r="H262" s="6" t="s">
        <v>40</v>
      </c>
      <c r="I262" s="6" t="s">
        <v>41</v>
      </c>
      <c r="J262" s="6" t="s">
        <v>32</v>
      </c>
      <c r="K262" s="9">
        <v>10470</v>
      </c>
      <c r="L262" s="9">
        <v>108162.44</v>
      </c>
      <c r="M262" s="9">
        <v>157639.15169999999</v>
      </c>
      <c r="N262" s="9">
        <v>152900</v>
      </c>
      <c r="O262" s="9">
        <v>36025.03</v>
      </c>
      <c r="P262" s="9" cm="1">
        <f t="array" ref="P262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625.64158314154986</v>
      </c>
      <c r="Q262" s="9" cm="1">
        <f t="array" ref="Q262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187.69247494246497</v>
      </c>
      <c r="R262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417.0943887610332</v>
      </c>
      <c r="S262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1230.428446845048</v>
      </c>
    </row>
    <row r="263" spans="1:19" x14ac:dyDescent="0.25">
      <c r="A263">
        <v>2016</v>
      </c>
      <c r="B263">
        <v>8</v>
      </c>
      <c r="C263" s="38" t="s">
        <v>102</v>
      </c>
      <c r="D263" s="38">
        <f>DATE(План_Факт_Дебіторка[[#This Row],[Рік]],План_Факт_Дебіторка[[#This Row],[МісяцьНом]],1)</f>
        <v>42583</v>
      </c>
      <c r="E263" s="6" t="s">
        <v>9</v>
      </c>
      <c r="F263" s="6" t="s">
        <v>28</v>
      </c>
      <c r="G263" s="6" t="s">
        <v>55</v>
      </c>
      <c r="H263" s="6" t="s">
        <v>56</v>
      </c>
      <c r="I263" s="6" t="s">
        <v>57</v>
      </c>
      <c r="J263" s="6" t="s">
        <v>27</v>
      </c>
      <c r="K263" s="9">
        <v>17194</v>
      </c>
      <c r="L263" s="9">
        <v>193728.28000000003</v>
      </c>
      <c r="M263" s="9">
        <v>303231.64901999995</v>
      </c>
      <c r="N263" s="9">
        <v>305900</v>
      </c>
      <c r="O263" s="9">
        <v>33078.54</v>
      </c>
      <c r="P263" s="9" cm="1">
        <f t="array" ref="P263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1492.0434192148116</v>
      </c>
      <c r="Q263" s="9" cm="1">
        <f t="array" ref="Q263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447.61302576444342</v>
      </c>
      <c r="R263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890.77219057600701</v>
      </c>
      <c r="S263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2830.4286355552622</v>
      </c>
    </row>
    <row r="264" spans="1:19" x14ac:dyDescent="0.25">
      <c r="A264">
        <v>2014</v>
      </c>
      <c r="B264">
        <v>2</v>
      </c>
      <c r="C264" s="38" t="s">
        <v>78</v>
      </c>
      <c r="D264" s="38">
        <f>DATE(План_Факт_Дебіторка[[#This Row],[Рік]],План_Факт_Дебіторка[[#This Row],[МісяцьНом]],1)</f>
        <v>41671</v>
      </c>
      <c r="E264" s="6" t="s">
        <v>3</v>
      </c>
      <c r="F264" s="6" t="s">
        <v>22</v>
      </c>
      <c r="G264" s="6" t="s">
        <v>39</v>
      </c>
      <c r="H264" s="6" t="s">
        <v>40</v>
      </c>
      <c r="I264" s="6" t="s">
        <v>41</v>
      </c>
      <c r="J264" s="6" t="s">
        <v>33</v>
      </c>
      <c r="K264" s="9">
        <v>740</v>
      </c>
      <c r="L264" s="9">
        <v>8010.3900000000012</v>
      </c>
      <c r="M264" s="9">
        <v>12479.899849999998</v>
      </c>
      <c r="N264" s="9">
        <v>12900</v>
      </c>
      <c r="O264" s="9">
        <v>9629.4500000000007</v>
      </c>
      <c r="P264" s="9" cm="1">
        <f t="array" ref="P264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49.530489192565163</v>
      </c>
      <c r="Q264" s="9" cm="1">
        <f t="array" ref="Q264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14.859146757769548</v>
      </c>
      <c r="R264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33.020326128376773</v>
      </c>
      <c r="S264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97.409962078711487</v>
      </c>
    </row>
    <row r="265" spans="1:19" x14ac:dyDescent="0.25">
      <c r="A265">
        <v>2016</v>
      </c>
      <c r="B265">
        <v>9</v>
      </c>
      <c r="C265" s="38" t="s">
        <v>103</v>
      </c>
      <c r="D265" s="38">
        <f>DATE(План_Факт_Дебіторка[[#This Row],[Рік]],План_Факт_Дебіторка[[#This Row],[МісяцьНом]],1)</f>
        <v>42614</v>
      </c>
      <c r="E265" s="6" t="s">
        <v>10</v>
      </c>
      <c r="F265" s="6" t="s">
        <v>28</v>
      </c>
      <c r="G265" s="6" t="s">
        <v>55</v>
      </c>
      <c r="H265" s="6" t="s">
        <v>56</v>
      </c>
      <c r="I265" s="6" t="s">
        <v>57</v>
      </c>
      <c r="J265" s="6" t="s">
        <v>27</v>
      </c>
      <c r="K265" s="9">
        <v>12298</v>
      </c>
      <c r="L265" s="9">
        <v>147683.56000000003</v>
      </c>
      <c r="M265" s="9">
        <v>232282.51583000031</v>
      </c>
      <c r="N265" s="9">
        <v>231200</v>
      </c>
      <c r="O265" s="9">
        <v>27787.89</v>
      </c>
      <c r="P265" s="9" cm="1">
        <f t="array" ref="P265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1468.6528932707822</v>
      </c>
      <c r="Q265" s="9" cm="1">
        <f t="array" ref="Q265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0</v>
      </c>
      <c r="R265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876.80769747509385</v>
      </c>
      <c r="S265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2345.4605907458763</v>
      </c>
    </row>
    <row r="266" spans="1:19" x14ac:dyDescent="0.25">
      <c r="A266">
        <v>2015</v>
      </c>
      <c r="B266">
        <v>2</v>
      </c>
      <c r="C266" s="38" t="s">
        <v>87</v>
      </c>
      <c r="D266" s="38">
        <f>DATE(План_Факт_Дебіторка[[#This Row],[Рік]],План_Факт_Дебіторка[[#This Row],[МісяцьНом]],1)</f>
        <v>42036</v>
      </c>
      <c r="E266" s="6" t="s">
        <v>3</v>
      </c>
      <c r="F266" s="6" t="s">
        <v>28</v>
      </c>
      <c r="G266" s="6" t="s">
        <v>29</v>
      </c>
      <c r="H266" s="6" t="s">
        <v>30</v>
      </c>
      <c r="I266" s="6" t="s">
        <v>31</v>
      </c>
      <c r="J266" s="6" t="s">
        <v>32</v>
      </c>
      <c r="K266" s="9">
        <v>836</v>
      </c>
      <c r="L266" s="9">
        <v>8434.5500000000011</v>
      </c>
      <c r="M266" s="9">
        <v>11382.82834</v>
      </c>
      <c r="N266" s="9">
        <v>12100</v>
      </c>
      <c r="O266" s="9">
        <v>3841.7</v>
      </c>
      <c r="P266" s="9" cm="1">
        <f t="array" ref="P266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98.461276031333767</v>
      </c>
      <c r="Q266" s="9" cm="1">
        <f t="array" ref="Q266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0</v>
      </c>
      <c r="R266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0</v>
      </c>
      <c r="S266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98.461276031333767</v>
      </c>
    </row>
    <row r="267" spans="1:19" x14ac:dyDescent="0.25">
      <c r="A267">
        <v>2016</v>
      </c>
      <c r="B267">
        <v>10</v>
      </c>
      <c r="C267" s="38" t="s">
        <v>71</v>
      </c>
      <c r="D267" s="38">
        <f>DATE(План_Факт_Дебіторка[[#This Row],[Рік]],План_Факт_Дебіторка[[#This Row],[МісяцьНом]],1)</f>
        <v>42644</v>
      </c>
      <c r="E267" s="6" t="s">
        <v>11</v>
      </c>
      <c r="F267" s="6" t="s">
        <v>28</v>
      </c>
      <c r="G267" s="6" t="s">
        <v>55</v>
      </c>
      <c r="H267" s="6" t="s">
        <v>56</v>
      </c>
      <c r="I267" s="6" t="s">
        <v>57</v>
      </c>
      <c r="J267" s="6" t="s">
        <v>27</v>
      </c>
      <c r="K267" s="9">
        <v>17763</v>
      </c>
      <c r="L267" s="9">
        <v>214576.45000000007</v>
      </c>
      <c r="M267" s="9">
        <v>331857.99065000028</v>
      </c>
      <c r="N267" s="9">
        <v>344200</v>
      </c>
      <c r="O267" s="9">
        <v>59755.33</v>
      </c>
      <c r="P267" s="9" cm="1">
        <f t="array" ref="P267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1542.6110566762804</v>
      </c>
      <c r="Q267" s="9" cm="1">
        <f t="array" ref="Q267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462.78331700288413</v>
      </c>
      <c r="R267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920.96182488136151</v>
      </c>
      <c r="S267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2926.3561985605261</v>
      </c>
    </row>
    <row r="268" spans="1:19" x14ac:dyDescent="0.25">
      <c r="A268">
        <v>2014</v>
      </c>
      <c r="B268">
        <v>2</v>
      </c>
      <c r="C268" s="38" t="s">
        <v>78</v>
      </c>
      <c r="D268" s="38">
        <f>DATE(План_Факт_Дебіторка[[#This Row],[Рік]],План_Факт_Дебіторка[[#This Row],[МісяцьНом]],1)</f>
        <v>41671</v>
      </c>
      <c r="E268" s="6" t="s">
        <v>3</v>
      </c>
      <c r="F268" s="6" t="s">
        <v>22</v>
      </c>
      <c r="G268" s="6" t="s">
        <v>39</v>
      </c>
      <c r="H268" s="6" t="s">
        <v>40</v>
      </c>
      <c r="I268" s="6" t="s">
        <v>41</v>
      </c>
      <c r="J268" s="6" t="s">
        <v>34</v>
      </c>
      <c r="K268" s="9">
        <v>2836</v>
      </c>
      <c r="L268" s="9">
        <v>31018.77</v>
      </c>
      <c r="M268" s="9">
        <v>48283.20283799999</v>
      </c>
      <c r="N268" s="9">
        <v>49500</v>
      </c>
      <c r="O268" s="9">
        <v>16307.32</v>
      </c>
      <c r="P268" s="9" cm="1">
        <f t="array" ref="P268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191.62739165330643</v>
      </c>
      <c r="Q268" s="9" cm="1">
        <f t="array" ref="Q268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57.48821749599194</v>
      </c>
      <c r="R268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127.75159443553764</v>
      </c>
      <c r="S268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376.86720358483603</v>
      </c>
    </row>
    <row r="269" spans="1:19" x14ac:dyDescent="0.25">
      <c r="A269">
        <v>2016</v>
      </c>
      <c r="B269">
        <v>11</v>
      </c>
      <c r="C269" s="38" t="s">
        <v>72</v>
      </c>
      <c r="D269" s="38">
        <f>DATE(План_Факт_Дебіторка[[#This Row],[Рік]],План_Факт_Дебіторка[[#This Row],[МісяцьНом]],1)</f>
        <v>42675</v>
      </c>
      <c r="E269" s="6" t="s">
        <v>12</v>
      </c>
      <c r="F269" s="6" t="s">
        <v>28</v>
      </c>
      <c r="G269" s="6" t="s">
        <v>55</v>
      </c>
      <c r="H269" s="6" t="s">
        <v>56</v>
      </c>
      <c r="I269" s="6" t="s">
        <v>57</v>
      </c>
      <c r="J269" s="6" t="s">
        <v>27</v>
      </c>
      <c r="K269" s="9">
        <v>11241</v>
      </c>
      <c r="L269" s="9">
        <v>142834.96000000002</v>
      </c>
      <c r="M269" s="9">
        <v>216615.27544000008</v>
      </c>
      <c r="N269" s="9">
        <v>229700</v>
      </c>
      <c r="O269" s="9">
        <v>42305.79</v>
      </c>
      <c r="P269" s="9" cm="1">
        <f t="array" ref="P269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1409.2700434370181</v>
      </c>
      <c r="Q269" s="9" cm="1">
        <f t="array" ref="Q269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0</v>
      </c>
      <c r="R269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841.35524981314506</v>
      </c>
      <c r="S269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2250.6252932501629</v>
      </c>
    </row>
    <row r="270" spans="1:19" x14ac:dyDescent="0.25">
      <c r="A270">
        <v>2015</v>
      </c>
      <c r="B270">
        <v>2</v>
      </c>
      <c r="C270" s="38" t="s">
        <v>87</v>
      </c>
      <c r="D270" s="38">
        <f>DATE(План_Факт_Дебіторка[[#This Row],[Рік]],План_Факт_Дебіторка[[#This Row],[МісяцьНом]],1)</f>
        <v>42036</v>
      </c>
      <c r="E270" s="6" t="s">
        <v>3</v>
      </c>
      <c r="F270" s="6" t="s">
        <v>28</v>
      </c>
      <c r="G270" s="6" t="s">
        <v>29</v>
      </c>
      <c r="H270" s="6" t="s">
        <v>30</v>
      </c>
      <c r="I270" s="6" t="s">
        <v>31</v>
      </c>
      <c r="J270" s="6" t="s">
        <v>33</v>
      </c>
      <c r="K270" s="9">
        <v>30690</v>
      </c>
      <c r="L270" s="9">
        <v>366735.12999999989</v>
      </c>
      <c r="M270" s="9">
        <v>563855.13264000008</v>
      </c>
      <c r="N270" s="9">
        <v>563500</v>
      </c>
      <c r="O270" s="9">
        <v>508519.11</v>
      </c>
      <c r="P270" s="9" cm="1">
        <f t="array" ref="P270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4877.3375296768609</v>
      </c>
      <c r="Q270" s="9" cm="1">
        <f t="array" ref="Q270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0</v>
      </c>
      <c r="R270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0</v>
      </c>
      <c r="S270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4877.3375296768609</v>
      </c>
    </row>
    <row r="271" spans="1:19" x14ac:dyDescent="0.25">
      <c r="A271">
        <v>2014</v>
      </c>
      <c r="B271">
        <v>2</v>
      </c>
      <c r="C271" s="38" t="s">
        <v>78</v>
      </c>
      <c r="D271" s="38">
        <f>DATE(План_Факт_Дебіторка[[#This Row],[Рік]],План_Факт_Дебіторка[[#This Row],[МісяцьНом]],1)</f>
        <v>41671</v>
      </c>
      <c r="E271" s="6" t="s">
        <v>3</v>
      </c>
      <c r="F271" s="6" t="s">
        <v>22</v>
      </c>
      <c r="G271" s="6" t="s">
        <v>39</v>
      </c>
      <c r="H271" s="6" t="s">
        <v>40</v>
      </c>
      <c r="I271" s="6" t="s">
        <v>41</v>
      </c>
      <c r="J271" s="6" t="s">
        <v>35</v>
      </c>
      <c r="K271" s="9">
        <v>4105</v>
      </c>
      <c r="L271" s="9">
        <v>40527.950000000019</v>
      </c>
      <c r="M271" s="9">
        <v>62101.74237</v>
      </c>
      <c r="N271" s="9">
        <v>58600</v>
      </c>
      <c r="O271" s="9">
        <v>50551.44</v>
      </c>
      <c r="P271" s="9" cm="1">
        <f t="array" ref="P271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246.47070219051091</v>
      </c>
      <c r="Q271" s="9" cm="1">
        <f t="array" ref="Q271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73.941210657153263</v>
      </c>
      <c r="R271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164.31380146034058</v>
      </c>
      <c r="S271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484.72571430800474</v>
      </c>
    </row>
    <row r="272" spans="1:19" x14ac:dyDescent="0.25">
      <c r="A272">
        <v>2014</v>
      </c>
      <c r="B272">
        <v>2</v>
      </c>
      <c r="C272" s="38" t="s">
        <v>78</v>
      </c>
      <c r="D272" s="38">
        <f>DATE(План_Факт_Дебіторка[[#This Row],[Рік]],План_Факт_Дебіторка[[#This Row],[МісяцьНом]],1)</f>
        <v>41671</v>
      </c>
      <c r="E272" s="6" t="s">
        <v>3</v>
      </c>
      <c r="F272" s="6" t="s">
        <v>28</v>
      </c>
      <c r="G272" s="6" t="s">
        <v>55</v>
      </c>
      <c r="H272" s="6" t="s">
        <v>56</v>
      </c>
      <c r="I272" s="6" t="s">
        <v>57</v>
      </c>
      <c r="J272" s="6" t="s">
        <v>35</v>
      </c>
      <c r="K272" s="9">
        <v>23870</v>
      </c>
      <c r="L272" s="9">
        <v>278624.9200000001</v>
      </c>
      <c r="M272" s="9">
        <v>410152.48573999992</v>
      </c>
      <c r="N272" s="9">
        <v>427700</v>
      </c>
      <c r="O272" s="9">
        <v>368451.85</v>
      </c>
      <c r="P272" s="9" cm="1">
        <f t="array" ref="P272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2661.9774811802704</v>
      </c>
      <c r="Q272" s="9" cm="1">
        <f t="array" ref="Q272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0</v>
      </c>
      <c r="R272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1064.7909924721082</v>
      </c>
      <c r="S272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3726.7684736523788</v>
      </c>
    </row>
    <row r="273" spans="1:19" x14ac:dyDescent="0.25">
      <c r="A273">
        <v>2015</v>
      </c>
      <c r="B273">
        <v>2</v>
      </c>
      <c r="C273" s="38" t="s">
        <v>87</v>
      </c>
      <c r="D273" s="38">
        <f>DATE(План_Факт_Дебіторка[[#This Row],[Рік]],План_Факт_Дебіторка[[#This Row],[МісяцьНом]],1)</f>
        <v>42036</v>
      </c>
      <c r="E273" s="6" t="s">
        <v>3</v>
      </c>
      <c r="F273" s="6" t="s">
        <v>28</v>
      </c>
      <c r="G273" s="6" t="s">
        <v>29</v>
      </c>
      <c r="H273" s="6" t="s">
        <v>30</v>
      </c>
      <c r="I273" s="6" t="s">
        <v>31</v>
      </c>
      <c r="J273" s="6" t="s">
        <v>34</v>
      </c>
      <c r="K273" s="9">
        <v>4789</v>
      </c>
      <c r="L273" s="9">
        <v>50057.99</v>
      </c>
      <c r="M273" s="9">
        <v>74668.183319999895</v>
      </c>
      <c r="N273" s="9">
        <v>78700</v>
      </c>
      <c r="O273" s="9">
        <v>36140.050000000003</v>
      </c>
      <c r="P273" s="9" cm="1">
        <f t="array" ref="P273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645.87854521126349</v>
      </c>
      <c r="Q273" s="9" cm="1">
        <f t="array" ref="Q273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0</v>
      </c>
      <c r="R273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0</v>
      </c>
      <c r="S273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645.87854521126349</v>
      </c>
    </row>
    <row r="274" spans="1:19" x14ac:dyDescent="0.25">
      <c r="A274">
        <v>2014</v>
      </c>
      <c r="B274">
        <v>3</v>
      </c>
      <c r="C274" s="38" t="s">
        <v>79</v>
      </c>
      <c r="D274" s="38">
        <f>DATE(План_Факт_Дебіторка[[#This Row],[Рік]],План_Факт_Дебіторка[[#This Row],[МісяцьНом]],1)</f>
        <v>41699</v>
      </c>
      <c r="E274" s="6" t="s">
        <v>4</v>
      </c>
      <c r="F274" s="6" t="s">
        <v>28</v>
      </c>
      <c r="G274" s="6" t="s">
        <v>55</v>
      </c>
      <c r="H274" s="6" t="s">
        <v>56</v>
      </c>
      <c r="I274" s="6" t="s">
        <v>57</v>
      </c>
      <c r="J274" s="6" t="s">
        <v>35</v>
      </c>
      <c r="K274" s="9">
        <v>31467</v>
      </c>
      <c r="L274" s="9">
        <v>375383.87999999995</v>
      </c>
      <c r="M274" s="9">
        <v>550925.9270599999</v>
      </c>
      <c r="N274" s="9">
        <v>551300</v>
      </c>
      <c r="O274" s="9">
        <v>496444.76</v>
      </c>
      <c r="P274" s="9" cm="1">
        <f t="array" ref="P274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2112.0473113706616</v>
      </c>
      <c r="Q274" s="9" cm="1">
        <f t="array" ref="Q274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633.61419341119836</v>
      </c>
      <c r="R274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844.81892454826459</v>
      </c>
      <c r="S274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3590.4804293301245</v>
      </c>
    </row>
    <row r="275" spans="1:19" x14ac:dyDescent="0.25">
      <c r="A275">
        <v>2015</v>
      </c>
      <c r="B275">
        <v>2</v>
      </c>
      <c r="C275" s="38" t="s">
        <v>87</v>
      </c>
      <c r="D275" s="38">
        <f>DATE(План_Факт_Дебіторка[[#This Row],[Рік]],План_Факт_Дебіторка[[#This Row],[МісяцьНом]],1)</f>
        <v>42036</v>
      </c>
      <c r="E275" s="6" t="s">
        <v>3</v>
      </c>
      <c r="F275" s="6" t="s">
        <v>28</v>
      </c>
      <c r="G275" s="6" t="s">
        <v>29</v>
      </c>
      <c r="H275" s="6" t="s">
        <v>30</v>
      </c>
      <c r="I275" s="6" t="s">
        <v>31</v>
      </c>
      <c r="J275" s="6" t="s">
        <v>27</v>
      </c>
      <c r="K275" s="9">
        <v>1759</v>
      </c>
      <c r="L275" s="9">
        <v>18343.2</v>
      </c>
      <c r="M275" s="9">
        <v>28740.266439999999</v>
      </c>
      <c r="N275" s="9">
        <v>31300</v>
      </c>
      <c r="O275" s="9">
        <v>0</v>
      </c>
      <c r="P275" s="9" cm="1">
        <f t="array" ref="P275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248.60282722693839</v>
      </c>
      <c r="Q275" s="9" cm="1">
        <f t="array" ref="Q275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0</v>
      </c>
      <c r="R275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0</v>
      </c>
      <c r="S275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248.60282722693839</v>
      </c>
    </row>
    <row r="276" spans="1:19" x14ac:dyDescent="0.25">
      <c r="A276">
        <v>2014</v>
      </c>
      <c r="B276">
        <v>4</v>
      </c>
      <c r="C276" s="38" t="s">
        <v>80</v>
      </c>
      <c r="D276" s="38">
        <f>DATE(План_Факт_Дебіторка[[#This Row],[Рік]],План_Факт_Дебіторка[[#This Row],[МісяцьНом]],1)</f>
        <v>41730</v>
      </c>
      <c r="E276" s="6" t="s">
        <v>5</v>
      </c>
      <c r="F276" s="6" t="s">
        <v>28</v>
      </c>
      <c r="G276" s="6" t="s">
        <v>55</v>
      </c>
      <c r="H276" s="6" t="s">
        <v>56</v>
      </c>
      <c r="I276" s="6" t="s">
        <v>57</v>
      </c>
      <c r="J276" s="6" t="s">
        <v>35</v>
      </c>
      <c r="K276" s="9">
        <v>34408</v>
      </c>
      <c r="L276" s="9">
        <v>408169.76999999996</v>
      </c>
      <c r="M276" s="9">
        <v>599302.08975000016</v>
      </c>
      <c r="N276" s="9">
        <v>584400</v>
      </c>
      <c r="O276" s="9">
        <v>526194.22</v>
      </c>
      <c r="P276" s="9" cm="1">
        <f t="array" ref="P276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2166.606548119059</v>
      </c>
      <c r="Q276" s="9" cm="1">
        <f t="array" ref="Q276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1083.3032740595295</v>
      </c>
      <c r="R276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866.64261924762343</v>
      </c>
      <c r="S276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4116.5524414262118</v>
      </c>
    </row>
    <row r="277" spans="1:19" x14ac:dyDescent="0.25">
      <c r="A277">
        <v>2015</v>
      </c>
      <c r="B277">
        <v>2</v>
      </c>
      <c r="C277" s="38" t="s">
        <v>87</v>
      </c>
      <c r="D277" s="38">
        <f>DATE(План_Факт_Дебіторка[[#This Row],[Рік]],План_Факт_Дебіторка[[#This Row],[МісяцьНом]],1)</f>
        <v>42036</v>
      </c>
      <c r="E277" s="6" t="s">
        <v>3</v>
      </c>
      <c r="F277" s="6" t="s">
        <v>28</v>
      </c>
      <c r="G277" s="6" t="s">
        <v>29</v>
      </c>
      <c r="H277" s="6" t="s">
        <v>30</v>
      </c>
      <c r="I277" s="6" t="s">
        <v>31</v>
      </c>
      <c r="J277" s="6" t="s">
        <v>35</v>
      </c>
      <c r="K277" s="9">
        <v>772</v>
      </c>
      <c r="L277" s="9">
        <v>9836.0500000000029</v>
      </c>
      <c r="M277" s="9">
        <v>14996.539999999999</v>
      </c>
      <c r="N277" s="9">
        <v>15600</v>
      </c>
      <c r="O277" s="9">
        <v>15724.9</v>
      </c>
      <c r="P277" s="9" cm="1">
        <f t="array" ref="P277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129.71982185360253</v>
      </c>
      <c r="Q277" s="9" cm="1">
        <f t="array" ref="Q277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0</v>
      </c>
      <c r="R277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0</v>
      </c>
      <c r="S277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129.71982185360253</v>
      </c>
    </row>
    <row r="278" spans="1:19" x14ac:dyDescent="0.25">
      <c r="A278">
        <v>2014</v>
      </c>
      <c r="B278">
        <v>5</v>
      </c>
      <c r="C278" s="38" t="s">
        <v>81</v>
      </c>
      <c r="D278" s="38">
        <f>DATE(План_Факт_Дебіторка[[#This Row],[Рік]],План_Факт_Дебіторка[[#This Row],[МісяцьНом]],1)</f>
        <v>41760</v>
      </c>
      <c r="E278" s="6" t="s">
        <v>6</v>
      </c>
      <c r="F278" s="6" t="s">
        <v>28</v>
      </c>
      <c r="G278" s="6" t="s">
        <v>55</v>
      </c>
      <c r="H278" s="6" t="s">
        <v>56</v>
      </c>
      <c r="I278" s="6" t="s">
        <v>57</v>
      </c>
      <c r="J278" s="6" t="s">
        <v>35</v>
      </c>
      <c r="K278" s="9">
        <v>31769</v>
      </c>
      <c r="L278" s="9">
        <v>356662.17</v>
      </c>
      <c r="M278" s="9">
        <v>524618.00470000017</v>
      </c>
      <c r="N278" s="9">
        <v>496300</v>
      </c>
      <c r="O278" s="9">
        <v>461361.9</v>
      </c>
      <c r="P278" s="9" cm="1">
        <f t="array" ref="P278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2196.8102769335705</v>
      </c>
      <c r="Q278" s="9" cm="1">
        <f t="array" ref="Q278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1098.4051384667853</v>
      </c>
      <c r="R278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878.72411077342815</v>
      </c>
      <c r="S278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4173.9395261737836</v>
      </c>
    </row>
    <row r="279" spans="1:19" x14ac:dyDescent="0.25">
      <c r="A279">
        <v>2015</v>
      </c>
      <c r="B279">
        <v>3</v>
      </c>
      <c r="C279" s="38" t="s">
        <v>88</v>
      </c>
      <c r="D279" s="38">
        <f>DATE(План_Факт_Дебіторка[[#This Row],[Рік]],План_Факт_Дебіторка[[#This Row],[МісяцьНом]],1)</f>
        <v>42064</v>
      </c>
      <c r="E279" s="6" t="s">
        <v>4</v>
      </c>
      <c r="F279" s="6" t="s">
        <v>28</v>
      </c>
      <c r="G279" s="6" t="s">
        <v>29</v>
      </c>
      <c r="H279" s="6" t="s">
        <v>30</v>
      </c>
      <c r="I279" s="6" t="s">
        <v>31</v>
      </c>
      <c r="J279" s="6" t="s">
        <v>26</v>
      </c>
      <c r="K279" s="9">
        <v>78</v>
      </c>
      <c r="L279" s="9">
        <v>666.92</v>
      </c>
      <c r="M279" s="9">
        <v>1026.8</v>
      </c>
      <c r="N279" s="9">
        <v>900</v>
      </c>
      <c r="O279" s="9">
        <v>776.26</v>
      </c>
      <c r="P279" s="9" cm="1">
        <f t="array" ref="P279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10.187556843014628</v>
      </c>
      <c r="Q279" s="9" cm="1">
        <f t="array" ref="Q279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7.6406676322609712</v>
      </c>
      <c r="R279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0</v>
      </c>
      <c r="S279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17.828224475275597</v>
      </c>
    </row>
    <row r="280" spans="1:19" x14ac:dyDescent="0.25">
      <c r="A280">
        <v>2014</v>
      </c>
      <c r="B280">
        <v>6</v>
      </c>
      <c r="C280" s="38" t="s">
        <v>82</v>
      </c>
      <c r="D280" s="38">
        <f>DATE(План_Факт_Дебіторка[[#This Row],[Рік]],План_Факт_Дебіторка[[#This Row],[МісяцьНом]],1)</f>
        <v>41791</v>
      </c>
      <c r="E280" s="6" t="s">
        <v>7</v>
      </c>
      <c r="F280" s="6" t="s">
        <v>28</v>
      </c>
      <c r="G280" s="6" t="s">
        <v>55</v>
      </c>
      <c r="H280" s="6" t="s">
        <v>56</v>
      </c>
      <c r="I280" s="6" t="s">
        <v>57</v>
      </c>
      <c r="J280" s="6" t="s">
        <v>35</v>
      </c>
      <c r="K280" s="9">
        <v>34706</v>
      </c>
      <c r="L280" s="9">
        <v>391106.94999999995</v>
      </c>
      <c r="M280" s="9">
        <v>571096.87028999999</v>
      </c>
      <c r="N280" s="9">
        <v>567100</v>
      </c>
      <c r="O280" s="9">
        <v>468933.01</v>
      </c>
      <c r="P280" s="9" cm="1">
        <f t="array" ref="P280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2386.7875042704945</v>
      </c>
      <c r="Q280" s="9" cm="1">
        <f t="array" ref="Q280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1193.3937521352473</v>
      </c>
      <c r="R280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954.71500170819786</v>
      </c>
      <c r="S280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4534.8962581139394</v>
      </c>
    </row>
    <row r="281" spans="1:19" x14ac:dyDescent="0.25">
      <c r="A281">
        <v>2015</v>
      </c>
      <c r="B281">
        <v>3</v>
      </c>
      <c r="C281" s="38" t="s">
        <v>88</v>
      </c>
      <c r="D281" s="38">
        <f>DATE(План_Факт_Дебіторка[[#This Row],[Рік]],План_Факт_Дебіторка[[#This Row],[МісяцьНом]],1)</f>
        <v>42064</v>
      </c>
      <c r="E281" s="6" t="s">
        <v>4</v>
      </c>
      <c r="F281" s="6" t="s">
        <v>28</v>
      </c>
      <c r="G281" s="6" t="s">
        <v>29</v>
      </c>
      <c r="H281" s="6" t="s">
        <v>30</v>
      </c>
      <c r="I281" s="6" t="s">
        <v>31</v>
      </c>
      <c r="J281" s="6" t="s">
        <v>32</v>
      </c>
      <c r="K281" s="9">
        <v>2378</v>
      </c>
      <c r="L281" s="9">
        <v>24395.8</v>
      </c>
      <c r="M281" s="9">
        <v>31714.25361</v>
      </c>
      <c r="N281" s="9">
        <v>33200</v>
      </c>
      <c r="O281" s="9">
        <v>10275.42</v>
      </c>
      <c r="P281" s="9" cm="1">
        <f t="array" ref="P281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314.65792889136821</v>
      </c>
      <c r="Q281" s="9" cm="1">
        <f t="array" ref="Q281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235.99344666852616</v>
      </c>
      <c r="R281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0</v>
      </c>
      <c r="S281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550.6513755598944</v>
      </c>
    </row>
    <row r="282" spans="1:19" x14ac:dyDescent="0.25">
      <c r="A282">
        <v>2014</v>
      </c>
      <c r="B282">
        <v>7</v>
      </c>
      <c r="C282" s="38" t="s">
        <v>83</v>
      </c>
      <c r="D282" s="38">
        <f>DATE(План_Факт_Дебіторка[[#This Row],[Рік]],План_Факт_Дебіторка[[#This Row],[МісяцьНом]],1)</f>
        <v>41821</v>
      </c>
      <c r="E282" s="6" t="s">
        <v>8</v>
      </c>
      <c r="F282" s="6" t="s">
        <v>28</v>
      </c>
      <c r="G282" s="6" t="s">
        <v>55</v>
      </c>
      <c r="H282" s="6" t="s">
        <v>56</v>
      </c>
      <c r="I282" s="6" t="s">
        <v>57</v>
      </c>
      <c r="J282" s="6" t="s">
        <v>35</v>
      </c>
      <c r="K282" s="9">
        <v>34462</v>
      </c>
      <c r="L282" s="9">
        <v>389285.60000000009</v>
      </c>
      <c r="M282" s="9">
        <v>573359.58765000023</v>
      </c>
      <c r="N282" s="9">
        <v>627800</v>
      </c>
      <c r="O282" s="9">
        <v>482809.9</v>
      </c>
      <c r="P282" s="9" cm="1">
        <f t="array" ref="P282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2200.4889445401</v>
      </c>
      <c r="Q282" s="9" cm="1">
        <f t="array" ref="Q282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0</v>
      </c>
      <c r="R282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880.19557781603999</v>
      </c>
      <c r="S282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3080.68452235614</v>
      </c>
    </row>
    <row r="283" spans="1:19" x14ac:dyDescent="0.25">
      <c r="A283">
        <v>2015</v>
      </c>
      <c r="B283">
        <v>3</v>
      </c>
      <c r="C283" s="38" t="s">
        <v>88</v>
      </c>
      <c r="D283" s="38">
        <f>DATE(План_Факт_Дебіторка[[#This Row],[Рік]],План_Факт_Дебіторка[[#This Row],[МісяцьНом]],1)</f>
        <v>42064</v>
      </c>
      <c r="E283" s="6" t="s">
        <v>4</v>
      </c>
      <c r="F283" s="6" t="s">
        <v>28</v>
      </c>
      <c r="G283" s="6" t="s">
        <v>29</v>
      </c>
      <c r="H283" s="6" t="s">
        <v>30</v>
      </c>
      <c r="I283" s="6" t="s">
        <v>31</v>
      </c>
      <c r="J283" s="6" t="s">
        <v>33</v>
      </c>
      <c r="K283" s="9">
        <v>30288</v>
      </c>
      <c r="L283" s="9">
        <v>346193.26999999996</v>
      </c>
      <c r="M283" s="9">
        <v>504788.93981999904</v>
      </c>
      <c r="N283" s="9">
        <v>465700</v>
      </c>
      <c r="O283" s="9">
        <v>431474.52</v>
      </c>
      <c r="P283" s="9" cm="1">
        <f t="array" ref="P283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5008.3424407297725</v>
      </c>
      <c r="Q283" s="9" cm="1">
        <f t="array" ref="Q283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3756.2568305473296</v>
      </c>
      <c r="R283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0</v>
      </c>
      <c r="S283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8764.5992712771022</v>
      </c>
    </row>
    <row r="284" spans="1:19" x14ac:dyDescent="0.25">
      <c r="A284">
        <v>2014</v>
      </c>
      <c r="B284">
        <v>8</v>
      </c>
      <c r="C284" s="38" t="s">
        <v>84</v>
      </c>
      <c r="D284" s="38">
        <f>DATE(План_Факт_Дебіторка[[#This Row],[Рік]],План_Факт_Дебіторка[[#This Row],[МісяцьНом]],1)</f>
        <v>41852</v>
      </c>
      <c r="E284" s="6" t="s">
        <v>9</v>
      </c>
      <c r="F284" s="6" t="s">
        <v>28</v>
      </c>
      <c r="G284" s="6" t="s">
        <v>55</v>
      </c>
      <c r="H284" s="6" t="s">
        <v>56</v>
      </c>
      <c r="I284" s="6" t="s">
        <v>57</v>
      </c>
      <c r="J284" s="6" t="s">
        <v>35</v>
      </c>
      <c r="K284" s="9">
        <v>32030</v>
      </c>
      <c r="L284" s="9">
        <v>371694.45000000007</v>
      </c>
      <c r="M284" s="9">
        <v>545856.07869000023</v>
      </c>
      <c r="N284" s="9">
        <v>537400</v>
      </c>
      <c r="O284" s="9">
        <v>420638.01</v>
      </c>
      <c r="P284" s="9" cm="1">
        <f t="array" ref="P284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1959.5072845076334</v>
      </c>
      <c r="Q284" s="9" cm="1">
        <f t="array" ref="Q284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587.85218535229001</v>
      </c>
      <c r="R284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783.80291380305323</v>
      </c>
      <c r="S284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3331.1623836629769</v>
      </c>
    </row>
    <row r="285" spans="1:19" x14ac:dyDescent="0.25">
      <c r="A285">
        <v>2015</v>
      </c>
      <c r="B285">
        <v>3</v>
      </c>
      <c r="C285" s="38" t="s">
        <v>88</v>
      </c>
      <c r="D285" s="38">
        <f>DATE(План_Факт_Дебіторка[[#This Row],[Рік]],План_Факт_Дебіторка[[#This Row],[МісяцьНом]],1)</f>
        <v>42064</v>
      </c>
      <c r="E285" s="6" t="s">
        <v>4</v>
      </c>
      <c r="F285" s="6" t="s">
        <v>28</v>
      </c>
      <c r="G285" s="6" t="s">
        <v>29</v>
      </c>
      <c r="H285" s="6" t="s">
        <v>30</v>
      </c>
      <c r="I285" s="6" t="s">
        <v>31</v>
      </c>
      <c r="J285" s="6" t="s">
        <v>34</v>
      </c>
      <c r="K285" s="9">
        <v>2903</v>
      </c>
      <c r="L285" s="9">
        <v>30355.69</v>
      </c>
      <c r="M285" s="9">
        <v>42351.901189999997</v>
      </c>
      <c r="N285" s="9">
        <v>44600</v>
      </c>
      <c r="O285" s="9">
        <v>21062.67</v>
      </c>
      <c r="P285" s="9" cm="1">
        <f t="array" ref="P285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420.20101361790404</v>
      </c>
      <c r="Q285" s="9" cm="1">
        <f t="array" ref="Q285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315.15076021342804</v>
      </c>
      <c r="R285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0</v>
      </c>
      <c r="S285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735.35177383133214</v>
      </c>
    </row>
    <row r="286" spans="1:19" x14ac:dyDescent="0.25">
      <c r="A286">
        <v>2014</v>
      </c>
      <c r="B286">
        <v>9</v>
      </c>
      <c r="C286" s="38" t="s">
        <v>85</v>
      </c>
      <c r="D286" s="38">
        <f>DATE(План_Факт_Дебіторка[[#This Row],[Рік]],План_Факт_Дебіторка[[#This Row],[МісяцьНом]],1)</f>
        <v>41883</v>
      </c>
      <c r="E286" s="6" t="s">
        <v>10</v>
      </c>
      <c r="F286" s="6" t="s">
        <v>28</v>
      </c>
      <c r="G286" s="6" t="s">
        <v>55</v>
      </c>
      <c r="H286" s="6" t="s">
        <v>56</v>
      </c>
      <c r="I286" s="6" t="s">
        <v>57</v>
      </c>
      <c r="J286" s="6" t="s">
        <v>35</v>
      </c>
      <c r="K286" s="9">
        <v>29223</v>
      </c>
      <c r="L286" s="9">
        <v>348726.97</v>
      </c>
      <c r="M286" s="9">
        <v>509733.52802999993</v>
      </c>
      <c r="N286" s="9">
        <v>529900</v>
      </c>
      <c r="O286" s="9">
        <v>388445.37</v>
      </c>
      <c r="P286" s="9" cm="1">
        <f t="array" ref="P286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2352.4266150049984</v>
      </c>
      <c r="Q286" s="9" cm="1">
        <f t="array" ref="Q286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0</v>
      </c>
      <c r="R286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940.97064600199928</v>
      </c>
      <c r="S286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3293.3972610069977</v>
      </c>
    </row>
    <row r="287" spans="1:19" x14ac:dyDescent="0.25">
      <c r="A287">
        <v>2014</v>
      </c>
      <c r="B287">
        <v>2</v>
      </c>
      <c r="C287" s="38" t="s">
        <v>78</v>
      </c>
      <c r="D287" s="38">
        <f>DATE(План_Факт_Дебіторка[[#This Row],[Рік]],План_Факт_Дебіторка[[#This Row],[МісяцьНом]],1)</f>
        <v>41671</v>
      </c>
      <c r="E287" s="6" t="s">
        <v>3</v>
      </c>
      <c r="F287" s="6" t="s">
        <v>42</v>
      </c>
      <c r="G287" s="6" t="s">
        <v>43</v>
      </c>
      <c r="H287" s="6" t="s">
        <v>44</v>
      </c>
      <c r="I287" s="6" t="s">
        <v>45</v>
      </c>
      <c r="J287" s="6" t="s">
        <v>26</v>
      </c>
      <c r="K287" s="9">
        <v>12</v>
      </c>
      <c r="L287" s="9">
        <v>103.47</v>
      </c>
      <c r="M287" s="9">
        <v>162.06666000000001</v>
      </c>
      <c r="N287" s="9">
        <v>100</v>
      </c>
      <c r="O287" s="9">
        <v>104.29</v>
      </c>
      <c r="P287" s="9" cm="1">
        <f t="array" ref="P287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0.76754811125907552</v>
      </c>
      <c r="Q287" s="9" cm="1">
        <f t="array" ref="Q287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0</v>
      </c>
      <c r="R287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0.19188702781476888</v>
      </c>
      <c r="S287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0.95943513907384437</v>
      </c>
    </row>
    <row r="288" spans="1:19" x14ac:dyDescent="0.25">
      <c r="A288">
        <v>2014</v>
      </c>
      <c r="B288">
        <v>10</v>
      </c>
      <c r="C288" s="38" t="s">
        <v>62</v>
      </c>
      <c r="D288" s="38">
        <f>DATE(План_Факт_Дебіторка[[#This Row],[Рік]],План_Факт_Дебіторка[[#This Row],[МісяцьНом]],1)</f>
        <v>41913</v>
      </c>
      <c r="E288" s="6" t="s">
        <v>11</v>
      </c>
      <c r="F288" s="6" t="s">
        <v>28</v>
      </c>
      <c r="G288" s="6" t="s">
        <v>55</v>
      </c>
      <c r="H288" s="6" t="s">
        <v>56</v>
      </c>
      <c r="I288" s="6" t="s">
        <v>57</v>
      </c>
      <c r="J288" s="6" t="s">
        <v>35</v>
      </c>
      <c r="K288" s="9">
        <v>30498</v>
      </c>
      <c r="L288" s="9">
        <v>353460.85999999993</v>
      </c>
      <c r="M288" s="9">
        <v>513046.57011000009</v>
      </c>
      <c r="N288" s="9">
        <v>550800</v>
      </c>
      <c r="O288" s="9">
        <v>397043.79</v>
      </c>
      <c r="P288" s="9" cm="1">
        <f t="array" ref="P288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2653.8570028625509</v>
      </c>
      <c r="Q288" s="9" cm="1">
        <f t="array" ref="Q288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0</v>
      </c>
      <c r="R288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1061.5428011450201</v>
      </c>
      <c r="S288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3715.3998040075712</v>
      </c>
    </row>
    <row r="289" spans="1:19" x14ac:dyDescent="0.25">
      <c r="A289">
        <v>2015</v>
      </c>
      <c r="B289">
        <v>3</v>
      </c>
      <c r="C289" s="38" t="s">
        <v>88</v>
      </c>
      <c r="D289" s="38">
        <f>DATE(План_Факт_Дебіторка[[#This Row],[Рік]],План_Факт_Дебіторка[[#This Row],[МісяцьНом]],1)</f>
        <v>42064</v>
      </c>
      <c r="E289" s="6" t="s">
        <v>4</v>
      </c>
      <c r="F289" s="6" t="s">
        <v>28</v>
      </c>
      <c r="G289" s="6" t="s">
        <v>29</v>
      </c>
      <c r="H289" s="6" t="s">
        <v>30</v>
      </c>
      <c r="I289" s="6" t="s">
        <v>31</v>
      </c>
      <c r="J289" s="6" t="s">
        <v>27</v>
      </c>
      <c r="K289" s="9">
        <v>834</v>
      </c>
      <c r="L289" s="9">
        <v>9698.2499999999982</v>
      </c>
      <c r="M289" s="9">
        <v>14569.95566999999</v>
      </c>
      <c r="N289" s="9">
        <v>14200</v>
      </c>
      <c r="O289" s="9">
        <v>0</v>
      </c>
      <c r="P289" s="9" cm="1">
        <f t="array" ref="P289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144.55809465166359</v>
      </c>
      <c r="Q289" s="9" cm="1">
        <f t="array" ref="Q289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108.4185709887477</v>
      </c>
      <c r="R289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0</v>
      </c>
      <c r="S289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252.97666564041128</v>
      </c>
    </row>
    <row r="290" spans="1:19" x14ac:dyDescent="0.25">
      <c r="A290">
        <v>2014</v>
      </c>
      <c r="B290">
        <v>11</v>
      </c>
      <c r="C290" s="38" t="s">
        <v>66</v>
      </c>
      <c r="D290" s="38">
        <f>DATE(План_Факт_Дебіторка[[#This Row],[Рік]],План_Факт_Дебіторка[[#This Row],[МісяцьНом]],1)</f>
        <v>41944</v>
      </c>
      <c r="E290" s="6" t="s">
        <v>12</v>
      </c>
      <c r="F290" s="6" t="s">
        <v>28</v>
      </c>
      <c r="G290" s="6" t="s">
        <v>55</v>
      </c>
      <c r="H290" s="6" t="s">
        <v>56</v>
      </c>
      <c r="I290" s="6" t="s">
        <v>57</v>
      </c>
      <c r="J290" s="6" t="s">
        <v>35</v>
      </c>
      <c r="K290" s="9">
        <v>26708</v>
      </c>
      <c r="L290" s="9">
        <v>317420.26999999996</v>
      </c>
      <c r="M290" s="9">
        <v>460680.95546999987</v>
      </c>
      <c r="N290" s="9">
        <v>465200</v>
      </c>
      <c r="O290" s="9">
        <v>373684.62</v>
      </c>
      <c r="P290" s="9" cm="1">
        <f t="array" ref="P290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2397.2814431028037</v>
      </c>
      <c r="Q290" s="9" cm="1">
        <f t="array" ref="Q290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719.18443293084101</v>
      </c>
      <c r="R290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958.91257724112131</v>
      </c>
      <c r="S290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4075.3784532747659</v>
      </c>
    </row>
    <row r="291" spans="1:19" x14ac:dyDescent="0.25">
      <c r="A291">
        <v>2014</v>
      </c>
      <c r="B291">
        <v>2</v>
      </c>
      <c r="C291" s="38" t="s">
        <v>78</v>
      </c>
      <c r="D291" s="38">
        <f>DATE(План_Факт_Дебіторка[[#This Row],[Рік]],План_Факт_Дебіторка[[#This Row],[МісяцьНом]],1)</f>
        <v>41671</v>
      </c>
      <c r="E291" s="6" t="s">
        <v>3</v>
      </c>
      <c r="F291" s="6" t="s">
        <v>42</v>
      </c>
      <c r="G291" s="6" t="s">
        <v>43</v>
      </c>
      <c r="H291" s="6" t="s">
        <v>44</v>
      </c>
      <c r="I291" s="6" t="s">
        <v>45</v>
      </c>
      <c r="J291" s="6" t="s">
        <v>27</v>
      </c>
      <c r="K291" s="9">
        <v>6771</v>
      </c>
      <c r="L291" s="9">
        <v>76240.669999999984</v>
      </c>
      <c r="M291" s="9">
        <v>119237.26203000041</v>
      </c>
      <c r="N291" s="9">
        <v>126000</v>
      </c>
      <c r="O291" s="9">
        <v>68868.55</v>
      </c>
      <c r="P291" s="9" cm="1">
        <f t="array" ref="P291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564.70797425473131</v>
      </c>
      <c r="Q291" s="9" cm="1">
        <f t="array" ref="Q291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0</v>
      </c>
      <c r="R291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141.17699356368283</v>
      </c>
      <c r="S291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705.88496781841411</v>
      </c>
    </row>
    <row r="292" spans="1:19" x14ac:dyDescent="0.25">
      <c r="A292">
        <v>2014</v>
      </c>
      <c r="B292">
        <v>12</v>
      </c>
      <c r="C292" s="38" t="s">
        <v>67</v>
      </c>
      <c r="D292" s="38">
        <f>DATE(План_Факт_Дебіторка[[#This Row],[Рік]],План_Факт_Дебіторка[[#This Row],[МісяцьНом]],1)</f>
        <v>41974</v>
      </c>
      <c r="E292" s="6" t="s">
        <v>13</v>
      </c>
      <c r="F292" s="6" t="s">
        <v>28</v>
      </c>
      <c r="G292" s="6" t="s">
        <v>55</v>
      </c>
      <c r="H292" s="6" t="s">
        <v>56</v>
      </c>
      <c r="I292" s="6" t="s">
        <v>57</v>
      </c>
      <c r="J292" s="6" t="s">
        <v>35</v>
      </c>
      <c r="K292" s="9">
        <v>42444</v>
      </c>
      <c r="L292" s="9">
        <v>507057.99000000005</v>
      </c>
      <c r="M292" s="9">
        <v>741111.16132999992</v>
      </c>
      <c r="N292" s="9">
        <v>760400</v>
      </c>
      <c r="O292" s="9">
        <v>649722.65</v>
      </c>
      <c r="P292" s="9" cm="1">
        <f t="array" ref="P292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3187.1994991660945</v>
      </c>
      <c r="Q292" s="9" cm="1">
        <f t="array" ref="Q292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0</v>
      </c>
      <c r="R292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637.43989983321887</v>
      </c>
      <c r="S292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3824.6393989993135</v>
      </c>
    </row>
    <row r="293" spans="1:19" x14ac:dyDescent="0.25">
      <c r="A293">
        <v>2015</v>
      </c>
      <c r="B293">
        <v>3</v>
      </c>
      <c r="C293" s="38" t="s">
        <v>88</v>
      </c>
      <c r="D293" s="38">
        <f>DATE(План_Факт_Дебіторка[[#This Row],[Рік]],План_Факт_Дебіторка[[#This Row],[МісяцьНом]],1)</f>
        <v>42064</v>
      </c>
      <c r="E293" s="6" t="s">
        <v>4</v>
      </c>
      <c r="F293" s="6" t="s">
        <v>28</v>
      </c>
      <c r="G293" s="6" t="s">
        <v>29</v>
      </c>
      <c r="H293" s="6" t="s">
        <v>30</v>
      </c>
      <c r="I293" s="6" t="s">
        <v>31</v>
      </c>
      <c r="J293" s="6" t="s">
        <v>35</v>
      </c>
      <c r="K293" s="9">
        <v>647</v>
      </c>
      <c r="L293" s="9">
        <v>7190.77</v>
      </c>
      <c r="M293" s="9">
        <v>10285.87976</v>
      </c>
      <c r="N293" s="9">
        <v>9600</v>
      </c>
      <c r="O293" s="9">
        <v>10162.030000000001</v>
      </c>
      <c r="P293" s="9" cm="1">
        <f t="array" ref="P293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102.05296526627743</v>
      </c>
      <c r="Q293" s="9" cm="1">
        <f t="array" ref="Q293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76.539723949708076</v>
      </c>
      <c r="R293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0</v>
      </c>
      <c r="S293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178.5926892159855</v>
      </c>
    </row>
    <row r="294" spans="1:19" x14ac:dyDescent="0.25">
      <c r="A294">
        <v>2015</v>
      </c>
      <c r="B294">
        <v>1</v>
      </c>
      <c r="C294" s="38" t="s">
        <v>86</v>
      </c>
      <c r="D294" s="38">
        <f>DATE(План_Факт_Дебіторка[[#This Row],[Рік]],План_Факт_Дебіторка[[#This Row],[МісяцьНом]],1)</f>
        <v>42005</v>
      </c>
      <c r="E294" s="6" t="s">
        <v>2</v>
      </c>
      <c r="F294" s="6" t="s">
        <v>28</v>
      </c>
      <c r="G294" s="6" t="s">
        <v>55</v>
      </c>
      <c r="H294" s="6" t="s">
        <v>56</v>
      </c>
      <c r="I294" s="6" t="s">
        <v>57</v>
      </c>
      <c r="J294" s="6" t="s">
        <v>35</v>
      </c>
      <c r="K294" s="9">
        <v>23313</v>
      </c>
      <c r="L294" s="9">
        <v>270576.74</v>
      </c>
      <c r="M294" s="9">
        <v>410294.36239999998</v>
      </c>
      <c r="N294" s="9">
        <v>425100</v>
      </c>
      <c r="O294" s="9">
        <v>237825.51</v>
      </c>
      <c r="P294" s="9" cm="1">
        <f t="array" ref="P294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3156.276843070455</v>
      </c>
      <c r="Q294" s="9" cm="1">
        <f t="array" ref="Q294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946.88305292113648</v>
      </c>
      <c r="R294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1721.6055507657029</v>
      </c>
      <c r="S294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5824.7654467572947</v>
      </c>
    </row>
    <row r="295" spans="1:19" x14ac:dyDescent="0.25">
      <c r="A295">
        <v>2014</v>
      </c>
      <c r="B295">
        <v>2</v>
      </c>
      <c r="C295" s="38" t="s">
        <v>78</v>
      </c>
      <c r="D295" s="38">
        <f>DATE(План_Факт_Дебіторка[[#This Row],[Рік]],План_Факт_Дебіторка[[#This Row],[МісяцьНом]],1)</f>
        <v>41671</v>
      </c>
      <c r="E295" s="6" t="s">
        <v>3</v>
      </c>
      <c r="F295" s="6" t="s">
        <v>42</v>
      </c>
      <c r="G295" s="6" t="s">
        <v>43</v>
      </c>
      <c r="H295" s="6" t="s">
        <v>44</v>
      </c>
      <c r="I295" s="6" t="s">
        <v>45</v>
      </c>
      <c r="J295" s="6" t="s">
        <v>32</v>
      </c>
      <c r="K295" s="9">
        <v>5675</v>
      </c>
      <c r="L295" s="9">
        <v>58697.87</v>
      </c>
      <c r="M295" s="9">
        <v>87162.885879999914</v>
      </c>
      <c r="N295" s="9">
        <v>88000</v>
      </c>
      <c r="O295" s="9">
        <v>11669.01</v>
      </c>
      <c r="P295" s="9" cm="1">
        <f t="array" ref="P295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412.80364776496464</v>
      </c>
      <c r="Q295" s="9" cm="1">
        <f t="array" ref="Q295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0</v>
      </c>
      <c r="R295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103.20091194124116</v>
      </c>
      <c r="S295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516.00455970620578</v>
      </c>
    </row>
    <row r="296" spans="1:19" x14ac:dyDescent="0.25">
      <c r="A296">
        <v>2015</v>
      </c>
      <c r="B296">
        <v>2</v>
      </c>
      <c r="C296" s="38" t="s">
        <v>87</v>
      </c>
      <c r="D296" s="38">
        <f>DATE(План_Факт_Дебіторка[[#This Row],[Рік]],План_Факт_Дебіторка[[#This Row],[МісяцьНом]],1)</f>
        <v>42036</v>
      </c>
      <c r="E296" s="6" t="s">
        <v>3</v>
      </c>
      <c r="F296" s="6" t="s">
        <v>28</v>
      </c>
      <c r="G296" s="6" t="s">
        <v>55</v>
      </c>
      <c r="H296" s="6" t="s">
        <v>56</v>
      </c>
      <c r="I296" s="6" t="s">
        <v>57</v>
      </c>
      <c r="J296" s="6" t="s">
        <v>35</v>
      </c>
      <c r="K296" s="9">
        <v>31836</v>
      </c>
      <c r="L296" s="9">
        <v>371823.31000000011</v>
      </c>
      <c r="M296" s="9">
        <v>578455.36924999941</v>
      </c>
      <c r="N296" s="9">
        <v>599000</v>
      </c>
      <c r="O296" s="9">
        <v>459558.22</v>
      </c>
      <c r="P296" s="9" cm="1">
        <f t="array" ref="P296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3489.3044842204768</v>
      </c>
      <c r="Q296" s="9" cm="1">
        <f t="array" ref="Q296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0</v>
      </c>
      <c r="R296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951.62849569649381</v>
      </c>
      <c r="S296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4440.9329799169709</v>
      </c>
    </row>
    <row r="297" spans="1:19" x14ac:dyDescent="0.25">
      <c r="A297">
        <v>2015</v>
      </c>
      <c r="B297">
        <v>4</v>
      </c>
      <c r="C297" s="38" t="s">
        <v>89</v>
      </c>
      <c r="D297" s="38">
        <f>DATE(План_Факт_Дебіторка[[#This Row],[Рік]],План_Факт_Дебіторка[[#This Row],[МісяцьНом]],1)</f>
        <v>42095</v>
      </c>
      <c r="E297" s="6" t="s">
        <v>5</v>
      </c>
      <c r="F297" s="6" t="s">
        <v>28</v>
      </c>
      <c r="G297" s="6" t="s">
        <v>29</v>
      </c>
      <c r="H297" s="6" t="s">
        <v>30</v>
      </c>
      <c r="I297" s="6" t="s">
        <v>31</v>
      </c>
      <c r="J297" s="6" t="s">
        <v>26</v>
      </c>
      <c r="K297" s="9">
        <v>327</v>
      </c>
      <c r="L297" s="9">
        <v>3933.84</v>
      </c>
      <c r="M297" s="9">
        <v>6460.92</v>
      </c>
      <c r="N297" s="9">
        <v>7100</v>
      </c>
      <c r="O297" s="9">
        <v>4070.38</v>
      </c>
      <c r="P297" s="9" cm="1">
        <f t="array" ref="P297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74.159270016971405</v>
      </c>
      <c r="Q297" s="9" cm="1">
        <f t="array" ref="Q297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55.619452512728557</v>
      </c>
      <c r="R297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0</v>
      </c>
      <c r="S297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129.77872252969996</v>
      </c>
    </row>
    <row r="298" spans="1:19" x14ac:dyDescent="0.25">
      <c r="A298">
        <v>2015</v>
      </c>
      <c r="B298">
        <v>3</v>
      </c>
      <c r="C298" s="38" t="s">
        <v>88</v>
      </c>
      <c r="D298" s="38">
        <f>DATE(План_Факт_Дебіторка[[#This Row],[Рік]],План_Факт_Дебіторка[[#This Row],[МісяцьНом]],1)</f>
        <v>42064</v>
      </c>
      <c r="E298" s="6" t="s">
        <v>4</v>
      </c>
      <c r="F298" s="6" t="s">
        <v>28</v>
      </c>
      <c r="G298" s="6" t="s">
        <v>55</v>
      </c>
      <c r="H298" s="6" t="s">
        <v>56</v>
      </c>
      <c r="I298" s="6" t="s">
        <v>57</v>
      </c>
      <c r="J298" s="6" t="s">
        <v>35</v>
      </c>
      <c r="K298" s="9">
        <v>33818</v>
      </c>
      <c r="L298" s="9">
        <v>376023.6100000001</v>
      </c>
      <c r="M298" s="9">
        <v>568808.72179999994</v>
      </c>
      <c r="N298" s="9">
        <v>540900</v>
      </c>
      <c r="O298" s="9">
        <v>422917.4</v>
      </c>
      <c r="P298" s="9" cm="1">
        <f t="array" ref="P298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2297.4843154383479</v>
      </c>
      <c r="Q298" s="9" cm="1">
        <f t="array" ref="Q298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689.24529463150441</v>
      </c>
      <c r="R298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626.5866314831859</v>
      </c>
      <c r="S298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3613.3162415530383</v>
      </c>
    </row>
    <row r="299" spans="1:19" x14ac:dyDescent="0.25">
      <c r="A299">
        <v>2014</v>
      </c>
      <c r="B299">
        <v>2</v>
      </c>
      <c r="C299" s="38" t="s">
        <v>78</v>
      </c>
      <c r="D299" s="38">
        <f>DATE(План_Факт_Дебіторка[[#This Row],[Рік]],План_Факт_Дебіторка[[#This Row],[МісяцьНом]],1)</f>
        <v>41671</v>
      </c>
      <c r="E299" s="6" t="s">
        <v>3</v>
      </c>
      <c r="F299" s="6" t="s">
        <v>42</v>
      </c>
      <c r="G299" s="6" t="s">
        <v>43</v>
      </c>
      <c r="H299" s="6" t="s">
        <v>44</v>
      </c>
      <c r="I299" s="6" t="s">
        <v>45</v>
      </c>
      <c r="J299" s="6" t="s">
        <v>33</v>
      </c>
      <c r="K299" s="9">
        <v>920</v>
      </c>
      <c r="L299" s="9">
        <v>10898.12</v>
      </c>
      <c r="M299" s="9">
        <v>16613.251730000004</v>
      </c>
      <c r="N299" s="9">
        <v>17500</v>
      </c>
      <c r="O299" s="9">
        <v>15309.47</v>
      </c>
      <c r="P299" s="9" cm="1">
        <f t="array" ref="P299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78.680402170520892</v>
      </c>
      <c r="Q299" s="9" cm="1">
        <f t="array" ref="Q299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0</v>
      </c>
      <c r="R299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19.670100542630223</v>
      </c>
      <c r="S299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98.350502713151116</v>
      </c>
    </row>
    <row r="300" spans="1:19" x14ac:dyDescent="0.25">
      <c r="A300">
        <v>2015</v>
      </c>
      <c r="B300">
        <v>4</v>
      </c>
      <c r="C300" s="38" t="s">
        <v>89</v>
      </c>
      <c r="D300" s="38">
        <f>DATE(План_Факт_Дебіторка[[#This Row],[Рік]],План_Факт_Дебіторка[[#This Row],[МісяцьНом]],1)</f>
        <v>42095</v>
      </c>
      <c r="E300" s="6" t="s">
        <v>5</v>
      </c>
      <c r="F300" s="6" t="s">
        <v>28</v>
      </c>
      <c r="G300" s="6" t="s">
        <v>55</v>
      </c>
      <c r="H300" s="6" t="s">
        <v>56</v>
      </c>
      <c r="I300" s="6" t="s">
        <v>57</v>
      </c>
      <c r="J300" s="6" t="s">
        <v>35</v>
      </c>
      <c r="K300" s="9">
        <v>35573</v>
      </c>
      <c r="L300" s="9">
        <v>415134.17999999993</v>
      </c>
      <c r="M300" s="9">
        <v>635711.54599999939</v>
      </c>
      <c r="N300" s="9">
        <v>639600</v>
      </c>
      <c r="O300" s="9">
        <v>403345.9</v>
      </c>
      <c r="P300" s="9" cm="1">
        <f t="array" ref="P300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3531.0709369866531</v>
      </c>
      <c r="Q300" s="9" cm="1">
        <f t="array" ref="Q300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1059.321281095996</v>
      </c>
      <c r="R300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963.01934645090535</v>
      </c>
      <c r="S300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5553.4115645335551</v>
      </c>
    </row>
    <row r="301" spans="1:19" x14ac:dyDescent="0.25">
      <c r="A301">
        <v>2015</v>
      </c>
      <c r="B301">
        <v>4</v>
      </c>
      <c r="C301" s="38" t="s">
        <v>89</v>
      </c>
      <c r="D301" s="38">
        <f>DATE(План_Факт_Дебіторка[[#This Row],[Рік]],План_Факт_Дебіторка[[#This Row],[МісяцьНом]],1)</f>
        <v>42095</v>
      </c>
      <c r="E301" s="6" t="s">
        <v>5</v>
      </c>
      <c r="F301" s="6" t="s">
        <v>28</v>
      </c>
      <c r="G301" s="6" t="s">
        <v>29</v>
      </c>
      <c r="H301" s="6" t="s">
        <v>30</v>
      </c>
      <c r="I301" s="6" t="s">
        <v>31</v>
      </c>
      <c r="J301" s="6" t="s">
        <v>32</v>
      </c>
      <c r="K301" s="9">
        <v>2241</v>
      </c>
      <c r="L301" s="9">
        <v>25073.72</v>
      </c>
      <c r="M301" s="9">
        <v>36027.29</v>
      </c>
      <c r="N301" s="9">
        <v>38400</v>
      </c>
      <c r="O301" s="9">
        <v>9727.3700000000008</v>
      </c>
      <c r="P301" s="9" cm="1">
        <f t="array" ref="P301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413.52586428708821</v>
      </c>
      <c r="Q301" s="9" cm="1">
        <f t="array" ref="Q301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310.14439821531613</v>
      </c>
      <c r="R301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0</v>
      </c>
      <c r="S301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723.67026250240428</v>
      </c>
    </row>
    <row r="302" spans="1:19" x14ac:dyDescent="0.25">
      <c r="A302">
        <v>2015</v>
      </c>
      <c r="B302">
        <v>5</v>
      </c>
      <c r="C302" s="38" t="s">
        <v>90</v>
      </c>
      <c r="D302" s="38">
        <f>DATE(План_Факт_Дебіторка[[#This Row],[Рік]],План_Факт_Дебіторка[[#This Row],[МісяцьНом]],1)</f>
        <v>42125</v>
      </c>
      <c r="E302" s="6" t="s">
        <v>6</v>
      </c>
      <c r="F302" s="6" t="s">
        <v>28</v>
      </c>
      <c r="G302" s="6" t="s">
        <v>55</v>
      </c>
      <c r="H302" s="6" t="s">
        <v>56</v>
      </c>
      <c r="I302" s="6" t="s">
        <v>57</v>
      </c>
      <c r="J302" s="6" t="s">
        <v>35</v>
      </c>
      <c r="K302" s="9">
        <v>57508</v>
      </c>
      <c r="L302" s="9">
        <v>598855.57000000018</v>
      </c>
      <c r="M302" s="9">
        <v>892533.56237000087</v>
      </c>
      <c r="N302" s="9">
        <v>921100</v>
      </c>
      <c r="O302" s="9">
        <v>631398.92000000004</v>
      </c>
      <c r="P302" s="9" cm="1">
        <f t="array" ref="P302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3111.1895854037321</v>
      </c>
      <c r="Q302" s="9" cm="1">
        <f t="array" ref="Q302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0</v>
      </c>
      <c r="R302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848.50625056465424</v>
      </c>
      <c r="S302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3959.6958359683863</v>
      </c>
    </row>
    <row r="303" spans="1:19" x14ac:dyDescent="0.25">
      <c r="A303">
        <v>2014</v>
      </c>
      <c r="B303">
        <v>2</v>
      </c>
      <c r="C303" s="38" t="s">
        <v>78</v>
      </c>
      <c r="D303" s="38">
        <f>DATE(План_Факт_Дебіторка[[#This Row],[Рік]],План_Факт_Дебіторка[[#This Row],[МісяцьНом]],1)</f>
        <v>41671</v>
      </c>
      <c r="E303" s="6" t="s">
        <v>3</v>
      </c>
      <c r="F303" s="6" t="s">
        <v>42</v>
      </c>
      <c r="G303" s="6" t="s">
        <v>43</v>
      </c>
      <c r="H303" s="6" t="s">
        <v>44</v>
      </c>
      <c r="I303" s="6" t="s">
        <v>45</v>
      </c>
      <c r="J303" s="6" t="s">
        <v>34</v>
      </c>
      <c r="K303" s="9">
        <v>4662</v>
      </c>
      <c r="L303" s="9">
        <v>52645.310000000005</v>
      </c>
      <c r="M303" s="9">
        <v>82255.57170000003</v>
      </c>
      <c r="N303" s="9">
        <v>78400</v>
      </c>
      <c r="O303" s="9">
        <v>4070.52</v>
      </c>
      <c r="P303" s="9" cm="1">
        <f t="array" ref="P303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389.56259540901556</v>
      </c>
      <c r="Q303" s="9" cm="1">
        <f t="array" ref="Q303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0</v>
      </c>
      <c r="R303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97.390648852253889</v>
      </c>
      <c r="S303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486.95324426126945</v>
      </c>
    </row>
    <row r="304" spans="1:19" x14ac:dyDescent="0.25">
      <c r="A304">
        <v>2015</v>
      </c>
      <c r="B304">
        <v>6</v>
      </c>
      <c r="C304" s="38" t="s">
        <v>91</v>
      </c>
      <c r="D304" s="38">
        <f>DATE(План_Факт_Дебіторка[[#This Row],[Рік]],План_Факт_Дебіторка[[#This Row],[МісяцьНом]],1)</f>
        <v>42156</v>
      </c>
      <c r="E304" s="6" t="s">
        <v>7</v>
      </c>
      <c r="F304" s="6" t="s">
        <v>28</v>
      </c>
      <c r="G304" s="6" t="s">
        <v>55</v>
      </c>
      <c r="H304" s="6" t="s">
        <v>56</v>
      </c>
      <c r="I304" s="6" t="s">
        <v>57</v>
      </c>
      <c r="J304" s="6" t="s">
        <v>35</v>
      </c>
      <c r="K304" s="9">
        <v>31289</v>
      </c>
      <c r="L304" s="9">
        <v>333262.95000000013</v>
      </c>
      <c r="M304" s="9">
        <v>505713.87058999989</v>
      </c>
      <c r="N304" s="9">
        <v>526700</v>
      </c>
      <c r="O304" s="9">
        <v>345252.34</v>
      </c>
      <c r="P304" s="9" cm="1">
        <f t="array" ref="P304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3382.0007011171128</v>
      </c>
      <c r="Q304" s="9" cm="1">
        <f t="array" ref="Q304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0</v>
      </c>
      <c r="R304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922.36382757739443</v>
      </c>
      <c r="S304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4304.3645286945075</v>
      </c>
    </row>
    <row r="305" spans="1:19" x14ac:dyDescent="0.25">
      <c r="A305">
        <v>2015</v>
      </c>
      <c r="B305">
        <v>4</v>
      </c>
      <c r="C305" s="38" t="s">
        <v>89</v>
      </c>
      <c r="D305" s="38">
        <f>DATE(План_Факт_Дебіторка[[#This Row],[Рік]],План_Факт_Дебіторка[[#This Row],[МісяцьНом]],1)</f>
        <v>42095</v>
      </c>
      <c r="E305" s="6" t="s">
        <v>5</v>
      </c>
      <c r="F305" s="6" t="s">
        <v>28</v>
      </c>
      <c r="G305" s="6" t="s">
        <v>29</v>
      </c>
      <c r="H305" s="6" t="s">
        <v>30</v>
      </c>
      <c r="I305" s="6" t="s">
        <v>31</v>
      </c>
      <c r="J305" s="6" t="s">
        <v>33</v>
      </c>
      <c r="K305" s="9">
        <v>22646</v>
      </c>
      <c r="L305" s="9">
        <v>284996.82000000007</v>
      </c>
      <c r="M305" s="9">
        <v>433091.85002999962</v>
      </c>
      <c r="N305" s="9">
        <v>398100</v>
      </c>
      <c r="O305" s="9">
        <v>336107.99</v>
      </c>
      <c r="P305" s="9" cm="1">
        <f t="array" ref="P305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4971.0839088743451</v>
      </c>
      <c r="Q305" s="9" cm="1">
        <f t="array" ref="Q305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3728.3129316557583</v>
      </c>
      <c r="R305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0</v>
      </c>
      <c r="S305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8699.3968405301039</v>
      </c>
    </row>
    <row r="306" spans="1:19" x14ac:dyDescent="0.25">
      <c r="A306">
        <v>2015</v>
      </c>
      <c r="B306">
        <v>7</v>
      </c>
      <c r="C306" s="38" t="s">
        <v>92</v>
      </c>
      <c r="D306" s="38">
        <f>DATE(План_Факт_Дебіторка[[#This Row],[Рік]],План_Факт_Дебіторка[[#This Row],[МісяцьНом]],1)</f>
        <v>42186</v>
      </c>
      <c r="E306" s="6" t="s">
        <v>8</v>
      </c>
      <c r="F306" s="6" t="s">
        <v>28</v>
      </c>
      <c r="G306" s="6" t="s">
        <v>55</v>
      </c>
      <c r="H306" s="6" t="s">
        <v>56</v>
      </c>
      <c r="I306" s="6" t="s">
        <v>57</v>
      </c>
      <c r="J306" s="6" t="s">
        <v>35</v>
      </c>
      <c r="K306" s="9">
        <v>59122</v>
      </c>
      <c r="L306" s="9">
        <v>615445.06000000017</v>
      </c>
      <c r="M306" s="9">
        <v>913385.27817000006</v>
      </c>
      <c r="N306" s="9">
        <v>978800</v>
      </c>
      <c r="O306" s="9">
        <v>575553.93000000005</v>
      </c>
      <c r="P306" s="9" cm="1">
        <f t="array" ref="P306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3089.3836209860901</v>
      </c>
      <c r="Q306" s="9" cm="1">
        <f t="array" ref="Q306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0</v>
      </c>
      <c r="R306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842.55916935984271</v>
      </c>
      <c r="S306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3931.9427903459327</v>
      </c>
    </row>
    <row r="307" spans="1:19" x14ac:dyDescent="0.25">
      <c r="A307">
        <v>2014</v>
      </c>
      <c r="B307">
        <v>2</v>
      </c>
      <c r="C307" s="38" t="s">
        <v>78</v>
      </c>
      <c r="D307" s="38">
        <f>DATE(План_Факт_Дебіторка[[#This Row],[Рік]],План_Факт_Дебіторка[[#This Row],[МісяцьНом]],1)</f>
        <v>41671</v>
      </c>
      <c r="E307" s="6" t="s">
        <v>3</v>
      </c>
      <c r="F307" s="6" t="s">
        <v>42</v>
      </c>
      <c r="G307" s="6" t="s">
        <v>43</v>
      </c>
      <c r="H307" s="6" t="s">
        <v>44</v>
      </c>
      <c r="I307" s="6" t="s">
        <v>45</v>
      </c>
      <c r="J307" s="6" t="s">
        <v>35</v>
      </c>
      <c r="K307" s="9">
        <v>29326</v>
      </c>
      <c r="L307" s="9">
        <v>363355.5</v>
      </c>
      <c r="M307" s="9">
        <v>539163.10598999937</v>
      </c>
      <c r="N307" s="9">
        <v>573800</v>
      </c>
      <c r="O307" s="9">
        <v>559409.75</v>
      </c>
      <c r="P307" s="9" cm="1">
        <f t="array" ref="P307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2553.4778322895086</v>
      </c>
      <c r="Q307" s="9" cm="1">
        <f t="array" ref="Q307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0</v>
      </c>
      <c r="R307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638.36945807237714</v>
      </c>
      <c r="S307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3191.8472903618858</v>
      </c>
    </row>
    <row r="308" spans="1:19" x14ac:dyDescent="0.25">
      <c r="A308">
        <v>2015</v>
      </c>
      <c r="B308">
        <v>8</v>
      </c>
      <c r="C308" s="38" t="s">
        <v>93</v>
      </c>
      <c r="D308" s="38">
        <f>DATE(План_Факт_Дебіторка[[#This Row],[Рік]],План_Факт_Дебіторка[[#This Row],[МісяцьНом]],1)</f>
        <v>42217</v>
      </c>
      <c r="E308" s="6" t="s">
        <v>9</v>
      </c>
      <c r="F308" s="6" t="s">
        <v>28</v>
      </c>
      <c r="G308" s="6" t="s">
        <v>55</v>
      </c>
      <c r="H308" s="6" t="s">
        <v>56</v>
      </c>
      <c r="I308" s="6" t="s">
        <v>57</v>
      </c>
      <c r="J308" s="6" t="s">
        <v>35</v>
      </c>
      <c r="K308" s="9">
        <v>22176</v>
      </c>
      <c r="L308" s="9">
        <v>253241.74000000002</v>
      </c>
      <c r="M308" s="9">
        <v>386256.31429000001</v>
      </c>
      <c r="N308" s="9">
        <v>394400</v>
      </c>
      <c r="O308" s="9">
        <v>231515.02</v>
      </c>
      <c r="P308" s="9" cm="1">
        <f t="array" ref="P308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2979.4463450081867</v>
      </c>
      <c r="Q308" s="9" cm="1">
        <f t="array" ref="Q308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0</v>
      </c>
      <c r="R308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812.57627591132371</v>
      </c>
      <c r="S308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3792.0226209195102</v>
      </c>
    </row>
    <row r="309" spans="1:19" x14ac:dyDescent="0.25">
      <c r="A309">
        <v>2015</v>
      </c>
      <c r="B309">
        <v>4</v>
      </c>
      <c r="C309" s="38" t="s">
        <v>89</v>
      </c>
      <c r="D309" s="38">
        <f>DATE(План_Факт_Дебіторка[[#This Row],[Рік]],План_Факт_Дебіторка[[#This Row],[МісяцьНом]],1)</f>
        <v>42095</v>
      </c>
      <c r="E309" s="6" t="s">
        <v>5</v>
      </c>
      <c r="F309" s="6" t="s">
        <v>28</v>
      </c>
      <c r="G309" s="6" t="s">
        <v>29</v>
      </c>
      <c r="H309" s="6" t="s">
        <v>30</v>
      </c>
      <c r="I309" s="6" t="s">
        <v>31</v>
      </c>
      <c r="J309" s="6" t="s">
        <v>34</v>
      </c>
      <c r="K309" s="9">
        <v>1534</v>
      </c>
      <c r="L309" s="9">
        <v>15763.92</v>
      </c>
      <c r="M309" s="9">
        <v>23139.72</v>
      </c>
      <c r="N309" s="9">
        <v>22200</v>
      </c>
      <c r="O309" s="9">
        <v>9645.2199999999993</v>
      </c>
      <c r="P309" s="9" cm="1">
        <f t="array" ref="P309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265.60067971699289</v>
      </c>
      <c r="Q309" s="9" cm="1">
        <f t="array" ref="Q309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199.20050978774466</v>
      </c>
      <c r="R309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0</v>
      </c>
      <c r="S309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464.80118950473752</v>
      </c>
    </row>
    <row r="310" spans="1:19" x14ac:dyDescent="0.25">
      <c r="A310">
        <v>2015</v>
      </c>
      <c r="B310">
        <v>9</v>
      </c>
      <c r="C310" s="38" t="s">
        <v>94</v>
      </c>
      <c r="D310" s="38">
        <f>DATE(План_Факт_Дебіторка[[#This Row],[Рік]],План_Факт_Дебіторка[[#This Row],[МісяцьНом]],1)</f>
        <v>42248</v>
      </c>
      <c r="E310" s="6" t="s">
        <v>10</v>
      </c>
      <c r="F310" s="6" t="s">
        <v>28</v>
      </c>
      <c r="G310" s="6" t="s">
        <v>55</v>
      </c>
      <c r="H310" s="6" t="s">
        <v>56</v>
      </c>
      <c r="I310" s="6" t="s">
        <v>57</v>
      </c>
      <c r="J310" s="6" t="s">
        <v>35</v>
      </c>
      <c r="K310" s="9">
        <v>29958</v>
      </c>
      <c r="L310" s="9">
        <v>348599.25000000006</v>
      </c>
      <c r="M310" s="9">
        <v>524867.56488999992</v>
      </c>
      <c r="N310" s="9">
        <v>540700</v>
      </c>
      <c r="O310" s="9">
        <v>305231.83</v>
      </c>
      <c r="P310" s="9" cm="1">
        <f t="array" ref="P310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3100.1636775444463</v>
      </c>
      <c r="Q310" s="9" cm="1">
        <f t="array" ref="Q310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0</v>
      </c>
      <c r="R310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845.49918478484904</v>
      </c>
      <c r="S310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3945.6628623292954</v>
      </c>
    </row>
    <row r="311" spans="1:19" x14ac:dyDescent="0.25">
      <c r="A311">
        <v>2014</v>
      </c>
      <c r="B311">
        <v>2</v>
      </c>
      <c r="C311" s="38" t="s">
        <v>78</v>
      </c>
      <c r="D311" s="38">
        <f>DATE(План_Факт_Дебіторка[[#This Row],[Рік]],План_Факт_Дебіторка[[#This Row],[МісяцьНом]],1)</f>
        <v>41671</v>
      </c>
      <c r="E311" s="6" t="s">
        <v>3</v>
      </c>
      <c r="F311" s="6" t="s">
        <v>42</v>
      </c>
      <c r="G311" s="6" t="s">
        <v>46</v>
      </c>
      <c r="H311" s="6" t="s">
        <v>47</v>
      </c>
      <c r="I311" s="6" t="s">
        <v>48</v>
      </c>
      <c r="J311" s="6" t="s">
        <v>26</v>
      </c>
      <c r="K311" s="9">
        <v>34</v>
      </c>
      <c r="L311" s="9">
        <v>297.19</v>
      </c>
      <c r="M311" s="9">
        <v>438.38600000000002</v>
      </c>
      <c r="N311" s="9">
        <v>0</v>
      </c>
      <c r="O311" s="9">
        <v>501.51</v>
      </c>
      <c r="P311" s="9" cm="1">
        <f t="array" ref="P311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2.6223611270557612</v>
      </c>
      <c r="Q311" s="9" cm="1">
        <f t="array" ref="Q311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1.3111805635278806</v>
      </c>
      <c r="R311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0.70874625055561102</v>
      </c>
      <c r="S311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4.6422879411392532</v>
      </c>
    </row>
    <row r="312" spans="1:19" x14ac:dyDescent="0.25">
      <c r="A312">
        <v>2015</v>
      </c>
      <c r="B312">
        <v>10</v>
      </c>
      <c r="C312" s="38" t="s">
        <v>68</v>
      </c>
      <c r="D312" s="38">
        <f>DATE(План_Факт_Дебіторка[[#This Row],[Рік]],План_Факт_Дебіторка[[#This Row],[МісяцьНом]],1)</f>
        <v>42278</v>
      </c>
      <c r="E312" s="6" t="s">
        <v>11</v>
      </c>
      <c r="F312" s="6" t="s">
        <v>28</v>
      </c>
      <c r="G312" s="6" t="s">
        <v>55</v>
      </c>
      <c r="H312" s="6" t="s">
        <v>56</v>
      </c>
      <c r="I312" s="6" t="s">
        <v>57</v>
      </c>
      <c r="J312" s="6" t="s">
        <v>35</v>
      </c>
      <c r="K312" s="9">
        <v>52339</v>
      </c>
      <c r="L312" s="9">
        <v>585395.04999999981</v>
      </c>
      <c r="M312" s="9">
        <v>875342.8814999999</v>
      </c>
      <c r="N312" s="9">
        <v>872300</v>
      </c>
      <c r="O312" s="9">
        <v>526312.62</v>
      </c>
      <c r="P312" s="9" cm="1">
        <f t="array" ref="P312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3708.786531163496</v>
      </c>
      <c r="Q312" s="9" cm="1">
        <f t="array" ref="Q312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1112.635959349049</v>
      </c>
      <c r="R312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1011.4872357718625</v>
      </c>
      <c r="S312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5832.909726284407</v>
      </c>
    </row>
    <row r="313" spans="1:19" x14ac:dyDescent="0.25">
      <c r="A313">
        <v>2015</v>
      </c>
      <c r="B313">
        <v>4</v>
      </c>
      <c r="C313" s="38" t="s">
        <v>89</v>
      </c>
      <c r="D313" s="38">
        <f>DATE(План_Факт_Дебіторка[[#This Row],[Рік]],План_Факт_Дебіторка[[#This Row],[МісяцьНом]],1)</f>
        <v>42095</v>
      </c>
      <c r="E313" s="6" t="s">
        <v>5</v>
      </c>
      <c r="F313" s="6" t="s">
        <v>28</v>
      </c>
      <c r="G313" s="6" t="s">
        <v>29</v>
      </c>
      <c r="H313" s="6" t="s">
        <v>30</v>
      </c>
      <c r="I313" s="6" t="s">
        <v>31</v>
      </c>
      <c r="J313" s="6" t="s">
        <v>27</v>
      </c>
      <c r="K313" s="9">
        <v>351</v>
      </c>
      <c r="L313" s="9">
        <v>5182.9600000000009</v>
      </c>
      <c r="M313" s="9">
        <v>7083.8407579999994</v>
      </c>
      <c r="N313" s="9">
        <v>7700</v>
      </c>
      <c r="O313" s="9">
        <v>0</v>
      </c>
      <c r="P313" s="9" cm="1">
        <f t="array" ref="P313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81.309234525384824</v>
      </c>
      <c r="Q313" s="9" cm="1">
        <f t="array" ref="Q313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60.981925894038632</v>
      </c>
      <c r="R313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0</v>
      </c>
      <c r="S313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142.29116041942345</v>
      </c>
    </row>
    <row r="314" spans="1:19" x14ac:dyDescent="0.25">
      <c r="A314">
        <v>2015</v>
      </c>
      <c r="B314">
        <v>11</v>
      </c>
      <c r="C314" s="38" t="s">
        <v>69</v>
      </c>
      <c r="D314" s="38">
        <f>DATE(План_Факт_Дебіторка[[#This Row],[Рік]],План_Факт_Дебіторка[[#This Row],[МісяцьНом]],1)</f>
        <v>42309</v>
      </c>
      <c r="E314" s="6" t="s">
        <v>12</v>
      </c>
      <c r="F314" s="6" t="s">
        <v>28</v>
      </c>
      <c r="G314" s="6" t="s">
        <v>55</v>
      </c>
      <c r="H314" s="6" t="s">
        <v>56</v>
      </c>
      <c r="I314" s="6" t="s">
        <v>57</v>
      </c>
      <c r="J314" s="6" t="s">
        <v>35</v>
      </c>
      <c r="K314" s="9">
        <v>36380</v>
      </c>
      <c r="L314" s="9">
        <v>392344.7099999999</v>
      </c>
      <c r="M314" s="9">
        <v>589802.4068</v>
      </c>
      <c r="N314" s="9">
        <v>549100</v>
      </c>
      <c r="O314" s="9">
        <v>368528.16</v>
      </c>
      <c r="P314" s="9" cm="1">
        <f t="array" ref="P314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4103.5119728651134</v>
      </c>
      <c r="Q314" s="9" cm="1">
        <f t="array" ref="Q314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2051.7559864325567</v>
      </c>
      <c r="R314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1119.1396289632128</v>
      </c>
      <c r="S314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7274.4075882608831</v>
      </c>
    </row>
    <row r="315" spans="1:19" x14ac:dyDescent="0.25">
      <c r="A315">
        <v>2014</v>
      </c>
      <c r="B315">
        <v>2</v>
      </c>
      <c r="C315" s="38" t="s">
        <v>78</v>
      </c>
      <c r="D315" s="38">
        <f>DATE(План_Факт_Дебіторка[[#This Row],[Рік]],План_Факт_Дебіторка[[#This Row],[МісяцьНом]],1)</f>
        <v>41671</v>
      </c>
      <c r="E315" s="6" t="s">
        <v>3</v>
      </c>
      <c r="F315" s="6" t="s">
        <v>42</v>
      </c>
      <c r="G315" s="6" t="s">
        <v>46</v>
      </c>
      <c r="H315" s="6" t="s">
        <v>47</v>
      </c>
      <c r="I315" s="6" t="s">
        <v>48</v>
      </c>
      <c r="J315" s="6" t="s">
        <v>27</v>
      </c>
      <c r="K315" s="9">
        <v>7905</v>
      </c>
      <c r="L315" s="9">
        <v>86440.99</v>
      </c>
      <c r="M315" s="9">
        <v>132345.03700000033</v>
      </c>
      <c r="N315" s="9">
        <v>137800</v>
      </c>
      <c r="O315" s="9">
        <v>90089.58</v>
      </c>
      <c r="P315" s="9" cm="1">
        <f t="array" ref="P315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791.66871293234101</v>
      </c>
      <c r="Q315" s="9" cm="1">
        <f t="array" ref="Q315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395.8343564661705</v>
      </c>
      <c r="R315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213.96451700874081</v>
      </c>
      <c r="S315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1401.4675864072524</v>
      </c>
    </row>
    <row r="316" spans="1:19" x14ac:dyDescent="0.25">
      <c r="A316">
        <v>2015</v>
      </c>
      <c r="B316">
        <v>12</v>
      </c>
      <c r="C316" s="38" t="s">
        <v>70</v>
      </c>
      <c r="D316" s="38">
        <f>DATE(План_Факт_Дебіторка[[#This Row],[Рік]],План_Факт_Дебіторка[[#This Row],[МісяцьНом]],1)</f>
        <v>42339</v>
      </c>
      <c r="E316" s="6" t="s">
        <v>13</v>
      </c>
      <c r="F316" s="6" t="s">
        <v>28</v>
      </c>
      <c r="G316" s="6" t="s">
        <v>55</v>
      </c>
      <c r="H316" s="6" t="s">
        <v>56</v>
      </c>
      <c r="I316" s="6" t="s">
        <v>57</v>
      </c>
      <c r="J316" s="6" t="s">
        <v>35</v>
      </c>
      <c r="K316" s="9">
        <v>47596</v>
      </c>
      <c r="L316" s="9">
        <v>523714.53999999986</v>
      </c>
      <c r="M316" s="9">
        <v>754871.19133000006</v>
      </c>
      <c r="N316" s="9">
        <v>709500</v>
      </c>
      <c r="O316" s="9">
        <v>498953.93</v>
      </c>
      <c r="P316" s="9" cm="1">
        <f t="array" ref="P316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3341.6179266899949</v>
      </c>
      <c r="Q316" s="9" cm="1">
        <f t="array" ref="Q316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1670.8089633449974</v>
      </c>
      <c r="R316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911.35034364272587</v>
      </c>
      <c r="S316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5923.777233677718</v>
      </c>
    </row>
    <row r="317" spans="1:19" x14ac:dyDescent="0.25">
      <c r="A317">
        <v>2015</v>
      </c>
      <c r="B317">
        <v>4</v>
      </c>
      <c r="C317" s="38" t="s">
        <v>89</v>
      </c>
      <c r="D317" s="38">
        <f>DATE(План_Факт_Дебіторка[[#This Row],[Рік]],План_Факт_Дебіторка[[#This Row],[МісяцьНом]],1)</f>
        <v>42095</v>
      </c>
      <c r="E317" s="6" t="s">
        <v>5</v>
      </c>
      <c r="F317" s="6" t="s">
        <v>28</v>
      </c>
      <c r="G317" s="6" t="s">
        <v>29</v>
      </c>
      <c r="H317" s="6" t="s">
        <v>30</v>
      </c>
      <c r="I317" s="6" t="s">
        <v>31</v>
      </c>
      <c r="J317" s="6" t="s">
        <v>35</v>
      </c>
      <c r="K317" s="9">
        <v>978</v>
      </c>
      <c r="L317" s="9">
        <v>11286.170000000004</v>
      </c>
      <c r="M317" s="9">
        <v>16929.680000000004</v>
      </c>
      <c r="N317" s="9">
        <v>16600</v>
      </c>
      <c r="O317" s="9">
        <v>13959.52</v>
      </c>
      <c r="P317" s="9" cm="1">
        <f t="array" ref="P317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194.32104257921796</v>
      </c>
      <c r="Q317" s="9" cm="1">
        <f t="array" ref="Q317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145.74078193441346</v>
      </c>
      <c r="R317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0</v>
      </c>
      <c r="S317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340.06182451363145</v>
      </c>
    </row>
    <row r="318" spans="1:19" x14ac:dyDescent="0.25">
      <c r="A318">
        <v>2016</v>
      </c>
      <c r="B318">
        <v>1</v>
      </c>
      <c r="C318" s="38" t="s">
        <v>95</v>
      </c>
      <c r="D318" s="38">
        <f>DATE(План_Факт_Дебіторка[[#This Row],[Рік]],План_Факт_Дебіторка[[#This Row],[МісяцьНом]],1)</f>
        <v>42370</v>
      </c>
      <c r="E318" s="6" t="s">
        <v>2</v>
      </c>
      <c r="F318" s="6" t="s">
        <v>28</v>
      </c>
      <c r="G318" s="6" t="s">
        <v>55</v>
      </c>
      <c r="H318" s="6" t="s">
        <v>56</v>
      </c>
      <c r="I318" s="6" t="s">
        <v>57</v>
      </c>
      <c r="J318" s="6" t="s">
        <v>35</v>
      </c>
      <c r="K318" s="9">
        <v>21436</v>
      </c>
      <c r="L318" s="9">
        <v>228180.24000000005</v>
      </c>
      <c r="M318" s="9">
        <v>336274.10826999979</v>
      </c>
      <c r="N318" s="9">
        <v>360800</v>
      </c>
      <c r="O318" s="9">
        <v>123519.99</v>
      </c>
      <c r="P318" s="9" cm="1">
        <f t="array" ref="P318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3664.9881836855566</v>
      </c>
      <c r="Q318" s="9" cm="1">
        <f t="array" ref="Q318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0</v>
      </c>
      <c r="R318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1221.6627278951855</v>
      </c>
      <c r="S318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4886.6509115807421</v>
      </c>
    </row>
    <row r="319" spans="1:19" x14ac:dyDescent="0.25">
      <c r="A319">
        <v>2014</v>
      </c>
      <c r="B319">
        <v>2</v>
      </c>
      <c r="C319" s="38" t="s">
        <v>78</v>
      </c>
      <c r="D319" s="38">
        <f>DATE(План_Факт_Дебіторка[[#This Row],[Рік]],План_Факт_Дебіторка[[#This Row],[МісяцьНом]],1)</f>
        <v>41671</v>
      </c>
      <c r="E319" s="6" t="s">
        <v>3</v>
      </c>
      <c r="F319" s="6" t="s">
        <v>42</v>
      </c>
      <c r="G319" s="6" t="s">
        <v>46</v>
      </c>
      <c r="H319" s="6" t="s">
        <v>47</v>
      </c>
      <c r="I319" s="6" t="s">
        <v>48</v>
      </c>
      <c r="J319" s="6" t="s">
        <v>33</v>
      </c>
      <c r="K319" s="9">
        <v>71</v>
      </c>
      <c r="L319" s="9">
        <v>660.48</v>
      </c>
      <c r="M319" s="9">
        <v>974.11099999999988</v>
      </c>
      <c r="N319" s="9">
        <v>0</v>
      </c>
      <c r="O319" s="9">
        <v>696.49</v>
      </c>
      <c r="P319" s="9" cm="1">
        <f t="array" ref="P319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5.8269899582500679</v>
      </c>
      <c r="Q319" s="9" cm="1">
        <f t="array" ref="Q319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2.913494979125034</v>
      </c>
      <c r="R319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1.5748621508783966</v>
      </c>
      <c r="S319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10.3153470882535</v>
      </c>
    </row>
    <row r="320" spans="1:19" x14ac:dyDescent="0.25">
      <c r="A320">
        <v>2016</v>
      </c>
      <c r="B320">
        <v>2</v>
      </c>
      <c r="C320" s="38" t="s">
        <v>96</v>
      </c>
      <c r="D320" s="38">
        <f>DATE(План_Факт_Дебіторка[[#This Row],[Рік]],План_Факт_Дебіторка[[#This Row],[МісяцьНом]],1)</f>
        <v>42401</v>
      </c>
      <c r="E320" s="6" t="s">
        <v>3</v>
      </c>
      <c r="F320" s="6" t="s">
        <v>28</v>
      </c>
      <c r="G320" s="6" t="s">
        <v>55</v>
      </c>
      <c r="H320" s="6" t="s">
        <v>56</v>
      </c>
      <c r="I320" s="6" t="s">
        <v>57</v>
      </c>
      <c r="J320" s="6" t="s">
        <v>35</v>
      </c>
      <c r="K320" s="9">
        <v>29749</v>
      </c>
      <c r="L320" s="9">
        <v>318373.26</v>
      </c>
      <c r="M320" s="9">
        <v>480440.27488999988</v>
      </c>
      <c r="N320" s="9">
        <v>437700</v>
      </c>
      <c r="O320" s="9">
        <v>191628.88</v>
      </c>
      <c r="P320" s="9" cm="1">
        <f t="array" ref="P320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4323.0713185093191</v>
      </c>
      <c r="Q320" s="9" cm="1">
        <f t="array" ref="Q320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3890.7641866583872</v>
      </c>
      <c r="R320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0</v>
      </c>
      <c r="S320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8213.8355051677063</v>
      </c>
    </row>
    <row r="321" spans="1:19" x14ac:dyDescent="0.25">
      <c r="A321">
        <v>2015</v>
      </c>
      <c r="B321">
        <v>5</v>
      </c>
      <c r="C321" s="38" t="s">
        <v>90</v>
      </c>
      <c r="D321" s="38">
        <f>DATE(План_Факт_Дебіторка[[#This Row],[Рік]],План_Факт_Дебіторка[[#This Row],[МісяцьНом]],1)</f>
        <v>42125</v>
      </c>
      <c r="E321" s="6" t="s">
        <v>6</v>
      </c>
      <c r="F321" s="6" t="s">
        <v>28</v>
      </c>
      <c r="G321" s="6" t="s">
        <v>29</v>
      </c>
      <c r="H321" s="6" t="s">
        <v>30</v>
      </c>
      <c r="I321" s="6" t="s">
        <v>31</v>
      </c>
      <c r="J321" s="6" t="s">
        <v>26</v>
      </c>
      <c r="K321" s="9">
        <v>141</v>
      </c>
      <c r="L321" s="9">
        <v>1256.04</v>
      </c>
      <c r="M321" s="9">
        <v>2018.6500000000003</v>
      </c>
      <c r="N321" s="9">
        <v>2000</v>
      </c>
      <c r="O321" s="9">
        <v>1462.51</v>
      </c>
      <c r="P321" s="9" cm="1">
        <f t="array" ref="P321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18.11673663070826</v>
      </c>
      <c r="Q321" s="9" cm="1">
        <f t="array" ref="Q321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0</v>
      </c>
      <c r="R321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0</v>
      </c>
      <c r="S321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18.11673663070826</v>
      </c>
    </row>
    <row r="322" spans="1:19" x14ac:dyDescent="0.25">
      <c r="A322">
        <v>2016</v>
      </c>
      <c r="B322">
        <v>3</v>
      </c>
      <c r="C322" s="38" t="s">
        <v>97</v>
      </c>
      <c r="D322" s="38">
        <f>DATE(План_Факт_Дебіторка[[#This Row],[Рік]],План_Факт_Дебіторка[[#This Row],[МісяцьНом]],1)</f>
        <v>42430</v>
      </c>
      <c r="E322" s="6" t="s">
        <v>4</v>
      </c>
      <c r="F322" s="6" t="s">
        <v>28</v>
      </c>
      <c r="G322" s="6" t="s">
        <v>55</v>
      </c>
      <c r="H322" s="6" t="s">
        <v>56</v>
      </c>
      <c r="I322" s="6" t="s">
        <v>57</v>
      </c>
      <c r="J322" s="6" t="s">
        <v>35</v>
      </c>
      <c r="K322" s="9">
        <v>59372</v>
      </c>
      <c r="L322" s="9">
        <v>616627.84000000008</v>
      </c>
      <c r="M322" s="9">
        <v>924743.7165899995</v>
      </c>
      <c r="N322" s="9">
        <v>939100</v>
      </c>
      <c r="O322" s="9">
        <v>392097.13</v>
      </c>
      <c r="P322" s="9" cm="1">
        <f t="array" ref="P322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3872.7499029079504</v>
      </c>
      <c r="Q322" s="9" cm="1">
        <f t="array" ref="Q322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0</v>
      </c>
      <c r="R322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0</v>
      </c>
      <c r="S322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3872.7499029079504</v>
      </c>
    </row>
    <row r="323" spans="1:19" x14ac:dyDescent="0.25">
      <c r="A323">
        <v>2014</v>
      </c>
      <c r="B323">
        <v>2</v>
      </c>
      <c r="C323" s="38" t="s">
        <v>78</v>
      </c>
      <c r="D323" s="38">
        <f>DATE(План_Факт_Дебіторка[[#This Row],[Рік]],План_Факт_Дебіторка[[#This Row],[МісяцьНом]],1)</f>
        <v>41671</v>
      </c>
      <c r="E323" s="6" t="s">
        <v>3</v>
      </c>
      <c r="F323" s="6" t="s">
        <v>42</v>
      </c>
      <c r="G323" s="6" t="s">
        <v>46</v>
      </c>
      <c r="H323" s="6" t="s">
        <v>47</v>
      </c>
      <c r="I323" s="6" t="s">
        <v>48</v>
      </c>
      <c r="J323" s="6" t="s">
        <v>34</v>
      </c>
      <c r="K323" s="9">
        <v>2765</v>
      </c>
      <c r="L323" s="9">
        <v>30238.440000000002</v>
      </c>
      <c r="M323" s="9">
        <v>46039.295000000013</v>
      </c>
      <c r="N323" s="9">
        <v>46300</v>
      </c>
      <c r="O323" s="9">
        <v>7755.72</v>
      </c>
      <c r="P323" s="9" cm="1">
        <f t="array" ref="P323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275.40034929275276</v>
      </c>
      <c r="Q323" s="9" cm="1">
        <f t="array" ref="Q323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137.70017464637638</v>
      </c>
      <c r="R323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74.432526835879116</v>
      </c>
      <c r="S323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487.53305077500829</v>
      </c>
    </row>
    <row r="324" spans="1:19" x14ac:dyDescent="0.25">
      <c r="A324">
        <v>2016</v>
      </c>
      <c r="B324">
        <v>4</v>
      </c>
      <c r="C324" s="38" t="s">
        <v>98</v>
      </c>
      <c r="D324" s="38">
        <f>DATE(План_Факт_Дебіторка[[#This Row],[Рік]],План_Факт_Дебіторка[[#This Row],[МісяцьНом]],1)</f>
        <v>42461</v>
      </c>
      <c r="E324" s="6" t="s">
        <v>5</v>
      </c>
      <c r="F324" s="6" t="s">
        <v>28</v>
      </c>
      <c r="G324" s="6" t="s">
        <v>55</v>
      </c>
      <c r="H324" s="6" t="s">
        <v>56</v>
      </c>
      <c r="I324" s="6" t="s">
        <v>57</v>
      </c>
      <c r="J324" s="6" t="s">
        <v>35</v>
      </c>
      <c r="K324" s="9">
        <v>40545</v>
      </c>
      <c r="L324" s="9">
        <v>445600.76999999996</v>
      </c>
      <c r="M324" s="9">
        <v>665210.91508000088</v>
      </c>
      <c r="N324" s="9">
        <v>681500</v>
      </c>
      <c r="O324" s="9">
        <v>203903.89</v>
      </c>
      <c r="P324" s="9" cm="1">
        <f t="array" ref="P324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4116.1222014540526</v>
      </c>
      <c r="Q324" s="9" cm="1">
        <f t="array" ref="Q324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0</v>
      </c>
      <c r="R324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1372.0407338180175</v>
      </c>
      <c r="S324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5488.1629352720702</v>
      </c>
    </row>
    <row r="325" spans="1:19" x14ac:dyDescent="0.25">
      <c r="A325">
        <v>2015</v>
      </c>
      <c r="B325">
        <v>5</v>
      </c>
      <c r="C325" s="38" t="s">
        <v>90</v>
      </c>
      <c r="D325" s="38">
        <f>DATE(План_Факт_Дебіторка[[#This Row],[Рік]],План_Факт_Дебіторка[[#This Row],[МісяцьНом]],1)</f>
        <v>42125</v>
      </c>
      <c r="E325" s="6" t="s">
        <v>6</v>
      </c>
      <c r="F325" s="6" t="s">
        <v>28</v>
      </c>
      <c r="G325" s="6" t="s">
        <v>29</v>
      </c>
      <c r="H325" s="6" t="s">
        <v>30</v>
      </c>
      <c r="I325" s="6" t="s">
        <v>31</v>
      </c>
      <c r="J325" s="6" t="s">
        <v>32</v>
      </c>
      <c r="K325" s="9">
        <v>8119</v>
      </c>
      <c r="L325" s="9">
        <v>82959.78</v>
      </c>
      <c r="M325" s="9">
        <v>102965.78836999989</v>
      </c>
      <c r="N325" s="9">
        <v>101900</v>
      </c>
      <c r="O325" s="9">
        <v>31970.880000000001</v>
      </c>
      <c r="P325" s="9" cm="1">
        <f t="array" ref="P325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924.08494284424307</v>
      </c>
      <c r="Q325" s="9" cm="1">
        <f t="array" ref="Q325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0</v>
      </c>
      <c r="R325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0</v>
      </c>
      <c r="S325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924.08494284424307</v>
      </c>
    </row>
    <row r="326" spans="1:19" x14ac:dyDescent="0.25">
      <c r="A326">
        <v>2016</v>
      </c>
      <c r="B326">
        <v>5</v>
      </c>
      <c r="C326" s="38" t="s">
        <v>99</v>
      </c>
      <c r="D326" s="38">
        <f>DATE(План_Факт_Дебіторка[[#This Row],[Рік]],План_Факт_Дебіторка[[#This Row],[МісяцьНом]],1)</f>
        <v>42491</v>
      </c>
      <c r="E326" s="6" t="s">
        <v>6</v>
      </c>
      <c r="F326" s="6" t="s">
        <v>28</v>
      </c>
      <c r="G326" s="6" t="s">
        <v>55</v>
      </c>
      <c r="H326" s="6" t="s">
        <v>56</v>
      </c>
      <c r="I326" s="6" t="s">
        <v>57</v>
      </c>
      <c r="J326" s="6" t="s">
        <v>35</v>
      </c>
      <c r="K326" s="9">
        <v>35599</v>
      </c>
      <c r="L326" s="9">
        <v>385013.27999999991</v>
      </c>
      <c r="M326" s="9">
        <v>583431.61976000026</v>
      </c>
      <c r="N326" s="9">
        <v>565500</v>
      </c>
      <c r="O326" s="9">
        <v>215547.46</v>
      </c>
      <c r="P326" s="9" cm="1">
        <f t="array" ref="P326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3667.6328120195185</v>
      </c>
      <c r="Q326" s="9" cm="1">
        <f t="array" ref="Q326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1833.8164060097592</v>
      </c>
      <c r="R326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1222.5442706731728</v>
      </c>
      <c r="S326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6723.993488702451</v>
      </c>
    </row>
    <row r="327" spans="1:19" x14ac:dyDescent="0.25">
      <c r="A327">
        <v>2014</v>
      </c>
      <c r="B327">
        <v>2</v>
      </c>
      <c r="C327" s="38" t="s">
        <v>78</v>
      </c>
      <c r="D327" s="38">
        <f>DATE(План_Факт_Дебіторка[[#This Row],[Рік]],План_Факт_Дебіторка[[#This Row],[МісяцьНом]],1)</f>
        <v>41671</v>
      </c>
      <c r="E327" s="6" t="s">
        <v>3</v>
      </c>
      <c r="F327" s="6" t="s">
        <v>42</v>
      </c>
      <c r="G327" s="6" t="s">
        <v>46</v>
      </c>
      <c r="H327" s="6" t="s">
        <v>47</v>
      </c>
      <c r="I327" s="6" t="s">
        <v>48</v>
      </c>
      <c r="J327" s="6" t="s">
        <v>35</v>
      </c>
      <c r="K327" s="9">
        <v>25131</v>
      </c>
      <c r="L327" s="9">
        <v>295573.61999999994</v>
      </c>
      <c r="M327" s="9">
        <v>438740.48199999973</v>
      </c>
      <c r="N327" s="9">
        <v>412500</v>
      </c>
      <c r="O327" s="9">
        <v>475254.47</v>
      </c>
      <c r="P327" s="9" cm="1">
        <f t="array" ref="P327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2624.4815866896001</v>
      </c>
      <c r="Q327" s="9" cm="1">
        <f t="array" ref="Q327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1312.2407933448001</v>
      </c>
      <c r="R327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709.31934775394598</v>
      </c>
      <c r="S327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4646.0417277883462</v>
      </c>
    </row>
    <row r="328" spans="1:19" x14ac:dyDescent="0.25">
      <c r="A328">
        <v>2016</v>
      </c>
      <c r="B328">
        <v>6</v>
      </c>
      <c r="C328" s="38" t="s">
        <v>100</v>
      </c>
      <c r="D328" s="38">
        <f>DATE(План_Факт_Дебіторка[[#This Row],[Рік]],План_Факт_Дебіторка[[#This Row],[МісяцьНом]],1)</f>
        <v>42522</v>
      </c>
      <c r="E328" s="6" t="s">
        <v>7</v>
      </c>
      <c r="F328" s="6" t="s">
        <v>28</v>
      </c>
      <c r="G328" s="6" t="s">
        <v>55</v>
      </c>
      <c r="H328" s="6" t="s">
        <v>56</v>
      </c>
      <c r="I328" s="6" t="s">
        <v>57</v>
      </c>
      <c r="J328" s="6" t="s">
        <v>35</v>
      </c>
      <c r="K328" s="9">
        <v>31516</v>
      </c>
      <c r="L328" s="9">
        <v>361937.79000000004</v>
      </c>
      <c r="M328" s="9">
        <v>543719.3182199999</v>
      </c>
      <c r="N328" s="9">
        <v>536500</v>
      </c>
      <c r="O328" s="9">
        <v>171886.93</v>
      </c>
      <c r="P328" s="9" cm="1">
        <f t="array" ref="P328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2793.6825248770779</v>
      </c>
      <c r="Q328" s="9" cm="1">
        <f t="array" ref="Q328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1396.8412624385389</v>
      </c>
      <c r="R328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1862.4550165847186</v>
      </c>
      <c r="S328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6052.9788039003352</v>
      </c>
    </row>
    <row r="329" spans="1:19" x14ac:dyDescent="0.25">
      <c r="A329">
        <v>2015</v>
      </c>
      <c r="B329">
        <v>5</v>
      </c>
      <c r="C329" s="38" t="s">
        <v>90</v>
      </c>
      <c r="D329" s="38">
        <f>DATE(План_Факт_Дебіторка[[#This Row],[Рік]],План_Факт_Дебіторка[[#This Row],[МісяцьНом]],1)</f>
        <v>42125</v>
      </c>
      <c r="E329" s="6" t="s">
        <v>6</v>
      </c>
      <c r="F329" s="6" t="s">
        <v>28</v>
      </c>
      <c r="G329" s="6" t="s">
        <v>29</v>
      </c>
      <c r="H329" s="6" t="s">
        <v>30</v>
      </c>
      <c r="I329" s="6" t="s">
        <v>31</v>
      </c>
      <c r="J329" s="6" t="s">
        <v>33</v>
      </c>
      <c r="K329" s="9">
        <v>29071</v>
      </c>
      <c r="L329" s="9">
        <v>326799.31</v>
      </c>
      <c r="M329" s="9">
        <v>468066.92990699969</v>
      </c>
      <c r="N329" s="9">
        <v>474900</v>
      </c>
      <c r="O329" s="9">
        <v>386470.34</v>
      </c>
      <c r="P329" s="9" cm="1">
        <f t="array" ref="P329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4200.7506475462787</v>
      </c>
      <c r="Q329" s="9" cm="1">
        <f t="array" ref="Q329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0</v>
      </c>
      <c r="R329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0</v>
      </c>
      <c r="S329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4200.7506475462787</v>
      </c>
    </row>
    <row r="330" spans="1:19" x14ac:dyDescent="0.25">
      <c r="A330">
        <v>2016</v>
      </c>
      <c r="B330">
        <v>7</v>
      </c>
      <c r="C330" s="38" t="s">
        <v>101</v>
      </c>
      <c r="D330" s="38">
        <f>DATE(План_Факт_Дебіторка[[#This Row],[Рік]],План_Факт_Дебіторка[[#This Row],[МісяцьНом]],1)</f>
        <v>42552</v>
      </c>
      <c r="E330" s="6" t="s">
        <v>8</v>
      </c>
      <c r="F330" s="6" t="s">
        <v>28</v>
      </c>
      <c r="G330" s="6" t="s">
        <v>55</v>
      </c>
      <c r="H330" s="6" t="s">
        <v>56</v>
      </c>
      <c r="I330" s="6" t="s">
        <v>57</v>
      </c>
      <c r="J330" s="6" t="s">
        <v>35</v>
      </c>
      <c r="K330" s="9">
        <v>33169</v>
      </c>
      <c r="L330" s="9">
        <v>384678.00999999978</v>
      </c>
      <c r="M330" s="9">
        <v>591393.78530999948</v>
      </c>
      <c r="N330" s="9">
        <v>548900</v>
      </c>
      <c r="O330" s="9">
        <v>146012.54</v>
      </c>
      <c r="P330" s="9" cm="1">
        <f t="array" ref="P330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3827.9837886677287</v>
      </c>
      <c r="Q330" s="9" cm="1">
        <f t="array" ref="Q330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2870.9878415007965</v>
      </c>
      <c r="R330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2285.3634559210323</v>
      </c>
      <c r="S330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8984.3350860895589</v>
      </c>
    </row>
    <row r="331" spans="1:19" x14ac:dyDescent="0.25">
      <c r="A331">
        <v>2014</v>
      </c>
      <c r="B331">
        <v>2</v>
      </c>
      <c r="C331" s="38" t="s">
        <v>78</v>
      </c>
      <c r="D331" s="38">
        <f>DATE(План_Факт_Дебіторка[[#This Row],[Рік]],План_Факт_Дебіторка[[#This Row],[МісяцьНом]],1)</f>
        <v>41671</v>
      </c>
      <c r="E331" s="6" t="s">
        <v>3</v>
      </c>
      <c r="F331" s="6" t="s">
        <v>42</v>
      </c>
      <c r="G331" s="6" t="s">
        <v>49</v>
      </c>
      <c r="H331" s="6" t="s">
        <v>50</v>
      </c>
      <c r="I331" s="6" t="s">
        <v>51</v>
      </c>
      <c r="J331" s="6" t="s">
        <v>26</v>
      </c>
      <c r="K331" s="9">
        <v>155</v>
      </c>
      <c r="L331" s="9">
        <v>1896.7199999999998</v>
      </c>
      <c r="M331" s="9">
        <v>2983.0230000000001</v>
      </c>
      <c r="N331" s="9">
        <v>3000</v>
      </c>
      <c r="O331" s="9">
        <v>2687.41</v>
      </c>
      <c r="P331" s="9" cm="1">
        <f t="array" ref="P331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20.029821816688507</v>
      </c>
      <c r="Q331" s="9" cm="1">
        <f t="array" ref="Q331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6.0089465450065509</v>
      </c>
      <c r="R331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9.5380103888992878</v>
      </c>
      <c r="S331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35.576778750594343</v>
      </c>
    </row>
    <row r="332" spans="1:19" x14ac:dyDescent="0.25">
      <c r="A332">
        <v>2016</v>
      </c>
      <c r="B332">
        <v>8</v>
      </c>
      <c r="C332" s="38" t="s">
        <v>102</v>
      </c>
      <c r="D332" s="38">
        <f>DATE(План_Факт_Дебіторка[[#This Row],[Рік]],План_Факт_Дебіторка[[#This Row],[МісяцьНом]],1)</f>
        <v>42583</v>
      </c>
      <c r="E332" s="6" t="s">
        <v>9</v>
      </c>
      <c r="F332" s="6" t="s">
        <v>28</v>
      </c>
      <c r="G332" s="6" t="s">
        <v>55</v>
      </c>
      <c r="H332" s="6" t="s">
        <v>56</v>
      </c>
      <c r="I332" s="6" t="s">
        <v>57</v>
      </c>
      <c r="J332" s="6" t="s">
        <v>35</v>
      </c>
      <c r="K332" s="9">
        <v>40530</v>
      </c>
      <c r="L332" s="9">
        <v>458351.89</v>
      </c>
      <c r="M332" s="9">
        <v>698492.80232000025</v>
      </c>
      <c r="N332" s="9">
        <v>665400</v>
      </c>
      <c r="O332" s="9">
        <v>104427.81</v>
      </c>
      <c r="P332" s="9" cm="1">
        <f t="array" ref="P332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3436.9156136526185</v>
      </c>
      <c r="Q332" s="9" cm="1">
        <f t="array" ref="Q332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1031.0746840957856</v>
      </c>
      <c r="R332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2051.8899185985783</v>
      </c>
      <c r="S332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6519.8802163469827</v>
      </c>
    </row>
    <row r="333" spans="1:19" x14ac:dyDescent="0.25">
      <c r="A333">
        <v>2015</v>
      </c>
      <c r="B333">
        <v>5</v>
      </c>
      <c r="C333" s="38" t="s">
        <v>90</v>
      </c>
      <c r="D333" s="38">
        <f>DATE(План_Факт_Дебіторка[[#This Row],[Рік]],План_Факт_Дебіторка[[#This Row],[МісяцьНом]],1)</f>
        <v>42125</v>
      </c>
      <c r="E333" s="6" t="s">
        <v>6</v>
      </c>
      <c r="F333" s="6" t="s">
        <v>28</v>
      </c>
      <c r="G333" s="6" t="s">
        <v>29</v>
      </c>
      <c r="H333" s="6" t="s">
        <v>30</v>
      </c>
      <c r="I333" s="6" t="s">
        <v>31</v>
      </c>
      <c r="J333" s="6" t="s">
        <v>34</v>
      </c>
      <c r="K333" s="9">
        <v>4484</v>
      </c>
      <c r="L333" s="9">
        <v>45355.060000000005</v>
      </c>
      <c r="M333" s="9">
        <v>59163.949509999984</v>
      </c>
      <c r="N333" s="9">
        <v>54200</v>
      </c>
      <c r="O333" s="9">
        <v>30284.36</v>
      </c>
      <c r="P333" s="9" cm="1">
        <f t="array" ref="P333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530.97748064557527</v>
      </c>
      <c r="Q333" s="9" cm="1">
        <f t="array" ref="Q333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0</v>
      </c>
      <c r="R333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0</v>
      </c>
      <c r="S333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530.97748064557527</v>
      </c>
    </row>
    <row r="334" spans="1:19" x14ac:dyDescent="0.25">
      <c r="A334">
        <v>2016</v>
      </c>
      <c r="B334">
        <v>9</v>
      </c>
      <c r="C334" s="38" t="s">
        <v>103</v>
      </c>
      <c r="D334" s="38">
        <f>DATE(План_Факт_Дебіторка[[#This Row],[Рік]],План_Факт_Дебіторка[[#This Row],[МісяцьНом]],1)</f>
        <v>42614</v>
      </c>
      <c r="E334" s="6" t="s">
        <v>10</v>
      </c>
      <c r="F334" s="6" t="s">
        <v>28</v>
      </c>
      <c r="G334" s="6" t="s">
        <v>55</v>
      </c>
      <c r="H334" s="6" t="s">
        <v>56</v>
      </c>
      <c r="I334" s="6" t="s">
        <v>57</v>
      </c>
      <c r="J334" s="6" t="s">
        <v>35</v>
      </c>
      <c r="K334" s="9">
        <v>34507</v>
      </c>
      <c r="L334" s="9">
        <v>424703.92</v>
      </c>
      <c r="M334" s="9">
        <v>643664.19182999991</v>
      </c>
      <c r="N334" s="9">
        <v>672300</v>
      </c>
      <c r="O334" s="9">
        <v>105374.01</v>
      </c>
      <c r="P334" s="9" cm="1">
        <f t="array" ref="P334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4069.6962242210961</v>
      </c>
      <c r="Q334" s="9" cm="1">
        <f t="array" ref="Q334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0</v>
      </c>
      <c r="R334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2429.6693875946839</v>
      </c>
      <c r="S334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6499.3656118157796</v>
      </c>
    </row>
    <row r="335" spans="1:19" x14ac:dyDescent="0.25">
      <c r="A335">
        <v>2016</v>
      </c>
      <c r="B335">
        <v>10</v>
      </c>
      <c r="C335" s="38" t="s">
        <v>71</v>
      </c>
      <c r="D335" s="38">
        <f>DATE(План_Факт_Дебіторка[[#This Row],[Рік]],План_Факт_Дебіторка[[#This Row],[МісяцьНом]],1)</f>
        <v>42644</v>
      </c>
      <c r="E335" s="6" t="s">
        <v>11</v>
      </c>
      <c r="F335" s="6" t="s">
        <v>28</v>
      </c>
      <c r="G335" s="6" t="s">
        <v>55</v>
      </c>
      <c r="H335" s="6" t="s">
        <v>56</v>
      </c>
      <c r="I335" s="6" t="s">
        <v>57</v>
      </c>
      <c r="J335" s="6" t="s">
        <v>35</v>
      </c>
      <c r="K335" s="9">
        <v>46742</v>
      </c>
      <c r="L335" s="9">
        <v>581856.58999999985</v>
      </c>
      <c r="M335" s="9">
        <v>882315.04172000056</v>
      </c>
      <c r="N335" s="9">
        <v>852900</v>
      </c>
      <c r="O335" s="9">
        <v>191885.24</v>
      </c>
      <c r="P335" s="9" cm="1">
        <f t="array" ref="P335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4101.3595488937353</v>
      </c>
      <c r="Q335" s="9" cm="1">
        <f t="array" ref="Q335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1230.4078646681205</v>
      </c>
      <c r="R335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2448.5728650111851</v>
      </c>
      <c r="S335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7780.3402785730414</v>
      </c>
    </row>
    <row r="336" spans="1:19" x14ac:dyDescent="0.25">
      <c r="A336">
        <v>2015</v>
      </c>
      <c r="B336">
        <v>5</v>
      </c>
      <c r="C336" s="38" t="s">
        <v>90</v>
      </c>
      <c r="D336" s="38">
        <f>DATE(План_Факт_Дебіторка[[#This Row],[Рік]],План_Факт_Дебіторка[[#This Row],[МісяцьНом]],1)</f>
        <v>42125</v>
      </c>
      <c r="E336" s="6" t="s">
        <v>6</v>
      </c>
      <c r="F336" s="6" t="s">
        <v>28</v>
      </c>
      <c r="G336" s="6" t="s">
        <v>29</v>
      </c>
      <c r="H336" s="6" t="s">
        <v>30</v>
      </c>
      <c r="I336" s="6" t="s">
        <v>31</v>
      </c>
      <c r="J336" s="6" t="s">
        <v>27</v>
      </c>
      <c r="K336" s="9">
        <v>1213</v>
      </c>
      <c r="L336" s="9">
        <v>11890.609999999999</v>
      </c>
      <c r="M336" s="9">
        <v>15104.9987</v>
      </c>
      <c r="N336" s="9">
        <v>14000</v>
      </c>
      <c r="O336" s="9">
        <v>0</v>
      </c>
      <c r="P336" s="9" cm="1">
        <f t="array" ref="P336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135.56252111811887</v>
      </c>
      <c r="Q336" s="9" cm="1">
        <f t="array" ref="Q336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0</v>
      </c>
      <c r="R336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0</v>
      </c>
      <c r="S336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135.56252111811887</v>
      </c>
    </row>
    <row r="337" spans="1:19" x14ac:dyDescent="0.25">
      <c r="A337">
        <v>2016</v>
      </c>
      <c r="B337">
        <v>11</v>
      </c>
      <c r="C337" s="38" t="s">
        <v>72</v>
      </c>
      <c r="D337" s="38">
        <f>DATE(План_Факт_Дебіторка[[#This Row],[Рік]],План_Факт_Дебіторка[[#This Row],[МісяцьНом]],1)</f>
        <v>42675</v>
      </c>
      <c r="E337" s="6" t="s">
        <v>12</v>
      </c>
      <c r="F337" s="6" t="s">
        <v>28</v>
      </c>
      <c r="G337" s="6" t="s">
        <v>55</v>
      </c>
      <c r="H337" s="6" t="s">
        <v>56</v>
      </c>
      <c r="I337" s="6" t="s">
        <v>57</v>
      </c>
      <c r="J337" s="6" t="s">
        <v>35</v>
      </c>
      <c r="K337" s="9">
        <v>31119</v>
      </c>
      <c r="L337" s="9">
        <v>402849.99999999994</v>
      </c>
      <c r="M337" s="9">
        <v>601668.61745000002</v>
      </c>
      <c r="N337" s="9">
        <v>630000</v>
      </c>
      <c r="O337" s="9">
        <v>129627.62</v>
      </c>
      <c r="P337" s="9" cm="1">
        <f t="array" ref="P337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3914.3756456054466</v>
      </c>
      <c r="Q337" s="9" cm="1">
        <f t="array" ref="Q337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0</v>
      </c>
      <c r="R337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2336.9406839435505</v>
      </c>
      <c r="S337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6251.3163295489976</v>
      </c>
    </row>
    <row r="338" spans="1:19" x14ac:dyDescent="0.25">
      <c r="A338">
        <v>2014</v>
      </c>
      <c r="B338">
        <v>2</v>
      </c>
      <c r="C338" s="38" t="s">
        <v>78</v>
      </c>
      <c r="D338" s="38">
        <f>DATE(План_Факт_Дебіторка[[#This Row],[Рік]],План_Факт_Дебіторка[[#This Row],[МісяцьНом]],1)</f>
        <v>41671</v>
      </c>
      <c r="E338" s="6" t="s">
        <v>3</v>
      </c>
      <c r="F338" s="6" t="s">
        <v>42</v>
      </c>
      <c r="G338" s="6" t="s">
        <v>49</v>
      </c>
      <c r="H338" s="6" t="s">
        <v>50</v>
      </c>
      <c r="I338" s="6" t="s">
        <v>51</v>
      </c>
      <c r="J338" s="6" t="s">
        <v>32</v>
      </c>
      <c r="K338" s="9">
        <v>1179</v>
      </c>
      <c r="L338" s="9">
        <v>12426.489999999998</v>
      </c>
      <c r="M338" s="9">
        <v>18910.099000000002</v>
      </c>
      <c r="N338" s="9">
        <v>17500</v>
      </c>
      <c r="O338" s="9">
        <v>152.34</v>
      </c>
      <c r="P338" s="9" cm="1">
        <f t="array" ref="P338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126.9738495163931</v>
      </c>
      <c r="Q338" s="9" cm="1">
        <f t="array" ref="Q338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38.092154854917929</v>
      </c>
      <c r="R338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60.463737864949103</v>
      </c>
      <c r="S338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225.52974223626015</v>
      </c>
    </row>
    <row r="339" spans="1:19" x14ac:dyDescent="0.25">
      <c r="A339">
        <v>2015</v>
      </c>
      <c r="B339">
        <v>5</v>
      </c>
      <c r="C339" s="38" t="s">
        <v>90</v>
      </c>
      <c r="D339" s="38">
        <f>DATE(План_Факт_Дебіторка[[#This Row],[Рік]],План_Факт_Дебіторка[[#This Row],[МісяцьНом]],1)</f>
        <v>42125</v>
      </c>
      <c r="E339" s="6" t="s">
        <v>6</v>
      </c>
      <c r="F339" s="6" t="s">
        <v>28</v>
      </c>
      <c r="G339" s="6" t="s">
        <v>29</v>
      </c>
      <c r="H339" s="6" t="s">
        <v>30</v>
      </c>
      <c r="I339" s="6" t="s">
        <v>31</v>
      </c>
      <c r="J339" s="6" t="s">
        <v>35</v>
      </c>
      <c r="K339" s="9">
        <v>1250</v>
      </c>
      <c r="L339" s="9">
        <v>14591.650000000005</v>
      </c>
      <c r="M339" s="9">
        <v>21227.239669999999</v>
      </c>
      <c r="N339" s="9">
        <v>22600</v>
      </c>
      <c r="O339" s="9">
        <v>19992.75</v>
      </c>
      <c r="P339" s="9" cm="1">
        <f t="array" ref="P339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190.50767121507565</v>
      </c>
      <c r="Q339" s="9" cm="1">
        <f t="array" ref="Q339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0</v>
      </c>
      <c r="R339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0</v>
      </c>
      <c r="S339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190.50767121507565</v>
      </c>
    </row>
    <row r="340" spans="1:19" x14ac:dyDescent="0.25">
      <c r="A340">
        <v>2014</v>
      </c>
      <c r="B340">
        <v>2</v>
      </c>
      <c r="C340" s="38" t="s">
        <v>78</v>
      </c>
      <c r="D340" s="38">
        <f>DATE(План_Факт_Дебіторка[[#This Row],[Рік]],План_Факт_Дебіторка[[#This Row],[МісяцьНом]],1)</f>
        <v>41671</v>
      </c>
      <c r="E340" s="6" t="s">
        <v>3</v>
      </c>
      <c r="F340" s="6" t="s">
        <v>42</v>
      </c>
      <c r="G340" s="6" t="s">
        <v>49</v>
      </c>
      <c r="H340" s="6" t="s">
        <v>50</v>
      </c>
      <c r="I340" s="6" t="s">
        <v>51</v>
      </c>
      <c r="J340" s="6" t="s">
        <v>33</v>
      </c>
      <c r="K340" s="9">
        <v>2753</v>
      </c>
      <c r="L340" s="9">
        <v>29328.779999999995</v>
      </c>
      <c r="M340" s="9">
        <v>44241.945999999989</v>
      </c>
      <c r="N340" s="9">
        <v>44700</v>
      </c>
      <c r="O340" s="9">
        <v>38415.97</v>
      </c>
      <c r="P340" s="9" cm="1">
        <f t="array" ref="P340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297.06720169558008</v>
      </c>
      <c r="Q340" s="9" cm="1">
        <f t="array" ref="Q340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89.120160508674033</v>
      </c>
      <c r="R340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141.46057223599053</v>
      </c>
      <c r="S340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527.64793444024463</v>
      </c>
    </row>
    <row r="341" spans="1:19" x14ac:dyDescent="0.25">
      <c r="A341">
        <v>2015</v>
      </c>
      <c r="B341">
        <v>6</v>
      </c>
      <c r="C341" s="38" t="s">
        <v>91</v>
      </c>
      <c r="D341" s="38">
        <f>DATE(План_Факт_Дебіторка[[#This Row],[Рік]],План_Факт_Дебіторка[[#This Row],[МісяцьНом]],1)</f>
        <v>42156</v>
      </c>
      <c r="E341" s="6" t="s">
        <v>7</v>
      </c>
      <c r="F341" s="6" t="s">
        <v>28</v>
      </c>
      <c r="G341" s="6" t="s">
        <v>29</v>
      </c>
      <c r="H341" s="6" t="s">
        <v>30</v>
      </c>
      <c r="I341" s="6" t="s">
        <v>31</v>
      </c>
      <c r="J341" s="6" t="s">
        <v>26</v>
      </c>
      <c r="K341" s="9">
        <v>9</v>
      </c>
      <c r="L341" s="9">
        <v>90.02000000000001</v>
      </c>
      <c r="M341" s="9">
        <v>143.1</v>
      </c>
      <c r="N341" s="9">
        <v>100</v>
      </c>
      <c r="O341" s="9">
        <v>99.17</v>
      </c>
      <c r="P341" s="9" cm="1">
        <f t="array" ref="P341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2.3693627963055075</v>
      </c>
      <c r="Q341" s="9" cm="1">
        <f t="array" ref="Q341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1.7770220972291306</v>
      </c>
      <c r="R341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0</v>
      </c>
      <c r="S341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4.1463848935346377</v>
      </c>
    </row>
    <row r="342" spans="1:19" x14ac:dyDescent="0.25">
      <c r="A342">
        <v>2015</v>
      </c>
      <c r="B342">
        <v>6</v>
      </c>
      <c r="C342" s="38" t="s">
        <v>91</v>
      </c>
      <c r="D342" s="38">
        <f>DATE(План_Факт_Дебіторка[[#This Row],[Рік]],План_Факт_Дебіторка[[#This Row],[МісяцьНом]],1)</f>
        <v>42156</v>
      </c>
      <c r="E342" s="6" t="s">
        <v>7</v>
      </c>
      <c r="F342" s="6" t="s">
        <v>28</v>
      </c>
      <c r="G342" s="6" t="s">
        <v>29</v>
      </c>
      <c r="H342" s="6" t="s">
        <v>30</v>
      </c>
      <c r="I342" s="6" t="s">
        <v>31</v>
      </c>
      <c r="J342" s="6" t="s">
        <v>32</v>
      </c>
      <c r="K342" s="9">
        <v>2438</v>
      </c>
      <c r="L342" s="9">
        <v>32274.92</v>
      </c>
      <c r="M342" s="9">
        <v>44955.140000000007</v>
      </c>
      <c r="N342" s="9">
        <v>45000</v>
      </c>
      <c r="O342" s="9">
        <v>13351.68</v>
      </c>
      <c r="P342" s="9" cm="1">
        <f t="array" ref="P342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744.33987574217747</v>
      </c>
      <c r="Q342" s="9" cm="1">
        <f t="array" ref="Q342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558.25490680663302</v>
      </c>
      <c r="R342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0</v>
      </c>
      <c r="S342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1302.5947825488106</v>
      </c>
    </row>
    <row r="343" spans="1:19" x14ac:dyDescent="0.25">
      <c r="A343">
        <v>2015</v>
      </c>
      <c r="B343">
        <v>6</v>
      </c>
      <c r="C343" s="38" t="s">
        <v>91</v>
      </c>
      <c r="D343" s="38">
        <f>DATE(План_Факт_Дебіторка[[#This Row],[Рік]],План_Факт_Дебіторка[[#This Row],[МісяцьНом]],1)</f>
        <v>42156</v>
      </c>
      <c r="E343" s="6" t="s">
        <v>7</v>
      </c>
      <c r="F343" s="6" t="s">
        <v>28</v>
      </c>
      <c r="G343" s="6" t="s">
        <v>29</v>
      </c>
      <c r="H343" s="6" t="s">
        <v>30</v>
      </c>
      <c r="I343" s="6" t="s">
        <v>31</v>
      </c>
      <c r="J343" s="6" t="s">
        <v>33</v>
      </c>
      <c r="K343" s="9">
        <v>13940</v>
      </c>
      <c r="L343" s="9">
        <v>161376.49</v>
      </c>
      <c r="M343" s="9">
        <v>246781.16999999998</v>
      </c>
      <c r="N343" s="9">
        <v>225700</v>
      </c>
      <c r="O343" s="9">
        <v>201280.69</v>
      </c>
      <c r="P343" s="9" cm="1">
        <f t="array" ref="P343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4086.052571815128</v>
      </c>
      <c r="Q343" s="9" cm="1">
        <f t="array" ref="Q343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3064.5394288613461</v>
      </c>
      <c r="R343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0</v>
      </c>
      <c r="S343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7150.5920006764736</v>
      </c>
    </row>
    <row r="344" spans="1:19" x14ac:dyDescent="0.25">
      <c r="A344">
        <v>2015</v>
      </c>
      <c r="B344">
        <v>6</v>
      </c>
      <c r="C344" s="38" t="s">
        <v>91</v>
      </c>
      <c r="D344" s="38">
        <f>DATE(План_Факт_Дебіторка[[#This Row],[Рік]],План_Факт_Дебіторка[[#This Row],[МісяцьНом]],1)</f>
        <v>42156</v>
      </c>
      <c r="E344" s="6" t="s">
        <v>7</v>
      </c>
      <c r="F344" s="6" t="s">
        <v>28</v>
      </c>
      <c r="G344" s="6" t="s">
        <v>29</v>
      </c>
      <c r="H344" s="6" t="s">
        <v>30</v>
      </c>
      <c r="I344" s="6" t="s">
        <v>31</v>
      </c>
      <c r="J344" s="6" t="s">
        <v>34</v>
      </c>
      <c r="K344" s="9">
        <v>1236</v>
      </c>
      <c r="L344" s="9">
        <v>12263.580000000002</v>
      </c>
      <c r="M344" s="9">
        <v>18276.100000000009</v>
      </c>
      <c r="N344" s="9">
        <v>19600</v>
      </c>
      <c r="O344" s="9">
        <v>8334.42</v>
      </c>
      <c r="P344" s="9" cm="1">
        <f t="array" ref="P344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302.60455207239073</v>
      </c>
      <c r="Q344" s="9" cm="1">
        <f t="array" ref="Q344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226.95341405429303</v>
      </c>
      <c r="R344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0</v>
      </c>
      <c r="S344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529.55796612668382</v>
      </c>
    </row>
    <row r="345" spans="1:19" x14ac:dyDescent="0.25">
      <c r="A345">
        <v>2015</v>
      </c>
      <c r="B345">
        <v>6</v>
      </c>
      <c r="C345" s="38" t="s">
        <v>91</v>
      </c>
      <c r="D345" s="38">
        <f>DATE(План_Факт_Дебіторка[[#This Row],[Рік]],План_Факт_Дебіторка[[#This Row],[МісяцьНом]],1)</f>
        <v>42156</v>
      </c>
      <c r="E345" s="6" t="s">
        <v>7</v>
      </c>
      <c r="F345" s="6" t="s">
        <v>28</v>
      </c>
      <c r="G345" s="6" t="s">
        <v>29</v>
      </c>
      <c r="H345" s="6" t="s">
        <v>30</v>
      </c>
      <c r="I345" s="6" t="s">
        <v>31</v>
      </c>
      <c r="J345" s="6" t="s">
        <v>27</v>
      </c>
      <c r="K345" s="9">
        <v>640</v>
      </c>
      <c r="L345" s="9">
        <v>6266.32</v>
      </c>
      <c r="M345" s="9">
        <v>9594.3802399999986</v>
      </c>
      <c r="N345" s="9">
        <v>9000</v>
      </c>
      <c r="O345" s="9">
        <v>0</v>
      </c>
      <c r="P345" s="9" cm="1">
        <f t="array" ref="P345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158.85791470485466</v>
      </c>
      <c r="Q345" s="9" cm="1">
        <f t="array" ref="Q345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119.14343602864099</v>
      </c>
      <c r="R345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0</v>
      </c>
      <c r="S345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278.00135073349566</v>
      </c>
    </row>
    <row r="346" spans="1:19" x14ac:dyDescent="0.25">
      <c r="A346">
        <v>2015</v>
      </c>
      <c r="B346">
        <v>6</v>
      </c>
      <c r="C346" s="38" t="s">
        <v>91</v>
      </c>
      <c r="D346" s="38">
        <f>DATE(План_Факт_Дебіторка[[#This Row],[Рік]],План_Факт_Дебіторка[[#This Row],[МісяцьНом]],1)</f>
        <v>42156</v>
      </c>
      <c r="E346" s="6" t="s">
        <v>7</v>
      </c>
      <c r="F346" s="6" t="s">
        <v>28</v>
      </c>
      <c r="G346" s="6" t="s">
        <v>29</v>
      </c>
      <c r="H346" s="6" t="s">
        <v>30</v>
      </c>
      <c r="I346" s="6" t="s">
        <v>31</v>
      </c>
      <c r="J346" s="6" t="s">
        <v>35</v>
      </c>
      <c r="K346" s="9">
        <v>2267</v>
      </c>
      <c r="L346" s="9">
        <v>28105.500000000004</v>
      </c>
      <c r="M346" s="9">
        <v>42626.01999999999</v>
      </c>
      <c r="N346" s="9">
        <v>39700</v>
      </c>
      <c r="O346" s="9">
        <v>38020.410000000003</v>
      </c>
      <c r="P346" s="9" cm="1">
        <f t="array" ref="P346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705.77572286914369</v>
      </c>
      <c r="Q346" s="9" cm="1">
        <f t="array" ref="Q346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529.33179215185771</v>
      </c>
      <c r="R346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0</v>
      </c>
      <c r="S346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1235.1075150210013</v>
      </c>
    </row>
    <row r="347" spans="1:19" x14ac:dyDescent="0.25">
      <c r="A347">
        <v>2015</v>
      </c>
      <c r="B347">
        <v>7</v>
      </c>
      <c r="C347" s="38" t="s">
        <v>92</v>
      </c>
      <c r="D347" s="38">
        <f>DATE(План_Факт_Дебіторка[[#This Row],[Рік]],План_Факт_Дебіторка[[#This Row],[МісяцьНом]],1)</f>
        <v>42186</v>
      </c>
      <c r="E347" s="6" t="s">
        <v>8</v>
      </c>
      <c r="F347" s="6" t="s">
        <v>28</v>
      </c>
      <c r="G347" s="6" t="s">
        <v>29</v>
      </c>
      <c r="H347" s="6" t="s">
        <v>30</v>
      </c>
      <c r="I347" s="6" t="s">
        <v>31</v>
      </c>
      <c r="J347" s="6" t="s">
        <v>26</v>
      </c>
      <c r="K347" s="9">
        <v>26</v>
      </c>
      <c r="L347" s="9">
        <v>215.61</v>
      </c>
      <c r="M347" s="9">
        <v>333.5</v>
      </c>
      <c r="N347" s="9">
        <v>300</v>
      </c>
      <c r="O347" s="9">
        <v>210.11</v>
      </c>
      <c r="P347" s="9" cm="1">
        <f t="array" ref="P347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3.3965805034051555</v>
      </c>
      <c r="Q347" s="9" cm="1">
        <f t="array" ref="Q347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0</v>
      </c>
      <c r="R347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0.84914512585128887</v>
      </c>
      <c r="S347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4.2457256292564445</v>
      </c>
    </row>
    <row r="348" spans="1:19" x14ac:dyDescent="0.25">
      <c r="A348">
        <v>2015</v>
      </c>
      <c r="B348">
        <v>7</v>
      </c>
      <c r="C348" s="38" t="s">
        <v>92</v>
      </c>
      <c r="D348" s="38">
        <f>DATE(План_Факт_Дебіторка[[#This Row],[Рік]],План_Факт_Дебіторка[[#This Row],[МісяцьНом]],1)</f>
        <v>42186</v>
      </c>
      <c r="E348" s="6" t="s">
        <v>8</v>
      </c>
      <c r="F348" s="6" t="s">
        <v>28</v>
      </c>
      <c r="G348" s="6" t="s">
        <v>29</v>
      </c>
      <c r="H348" s="6" t="s">
        <v>30</v>
      </c>
      <c r="I348" s="6" t="s">
        <v>31</v>
      </c>
      <c r="J348" s="6" t="s">
        <v>32</v>
      </c>
      <c r="K348" s="9">
        <v>3547</v>
      </c>
      <c r="L348" s="9">
        <v>37098.770000000004</v>
      </c>
      <c r="M348" s="9">
        <v>48994.269999999902</v>
      </c>
      <c r="N348" s="9">
        <v>49200</v>
      </c>
      <c r="O348" s="9">
        <v>13228.45</v>
      </c>
      <c r="P348" s="9" cm="1">
        <f t="array" ref="P348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498.98945205567543</v>
      </c>
      <c r="Q348" s="9" cm="1">
        <f t="array" ref="Q348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0</v>
      </c>
      <c r="R348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124.74736301391886</v>
      </c>
      <c r="S348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623.73681506959429</v>
      </c>
    </row>
    <row r="349" spans="1:19" x14ac:dyDescent="0.25">
      <c r="A349">
        <v>2015</v>
      </c>
      <c r="B349">
        <v>7</v>
      </c>
      <c r="C349" s="38" t="s">
        <v>92</v>
      </c>
      <c r="D349" s="38">
        <f>DATE(План_Факт_Дебіторка[[#This Row],[Рік]],План_Факт_Дебіторка[[#This Row],[МісяцьНом]],1)</f>
        <v>42186</v>
      </c>
      <c r="E349" s="6" t="s">
        <v>8</v>
      </c>
      <c r="F349" s="6" t="s">
        <v>28</v>
      </c>
      <c r="G349" s="6" t="s">
        <v>29</v>
      </c>
      <c r="H349" s="6" t="s">
        <v>30</v>
      </c>
      <c r="I349" s="6" t="s">
        <v>31</v>
      </c>
      <c r="J349" s="6" t="s">
        <v>33</v>
      </c>
      <c r="K349" s="9">
        <v>25571</v>
      </c>
      <c r="L349" s="9">
        <v>282229.12999999989</v>
      </c>
      <c r="M349" s="9">
        <v>396913.49187400076</v>
      </c>
      <c r="N349" s="9">
        <v>427900</v>
      </c>
      <c r="O349" s="9">
        <v>280897.3</v>
      </c>
      <c r="P349" s="9" cm="1">
        <f t="array" ref="P349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4042.4246717771862</v>
      </c>
      <c r="Q349" s="9" cm="1">
        <f t="array" ref="Q349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0</v>
      </c>
      <c r="R349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1010.6061679442965</v>
      </c>
      <c r="S349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5053.0308397214831</v>
      </c>
    </row>
    <row r="350" spans="1:19" x14ac:dyDescent="0.25">
      <c r="A350">
        <v>2015</v>
      </c>
      <c r="B350">
        <v>8</v>
      </c>
      <c r="C350" s="38" t="s">
        <v>93</v>
      </c>
      <c r="D350" s="38">
        <f>DATE(План_Факт_Дебіторка[[#This Row],[Рік]],План_Факт_Дебіторка[[#This Row],[МісяцьНом]],1)</f>
        <v>42217</v>
      </c>
      <c r="E350" s="6" t="s">
        <v>9</v>
      </c>
      <c r="F350" s="6" t="s">
        <v>28</v>
      </c>
      <c r="G350" s="6" t="s">
        <v>29</v>
      </c>
      <c r="H350" s="6" t="s">
        <v>30</v>
      </c>
      <c r="I350" s="6" t="s">
        <v>31</v>
      </c>
      <c r="J350" s="6" t="s">
        <v>26</v>
      </c>
      <c r="K350" s="9">
        <v>94</v>
      </c>
      <c r="L350" s="9">
        <v>905.80000000000007</v>
      </c>
      <c r="M350" s="9">
        <v>1465.62</v>
      </c>
      <c r="N350" s="9">
        <v>1300</v>
      </c>
      <c r="O350" s="9">
        <v>877.17</v>
      </c>
      <c r="P350" s="9" cm="1">
        <f t="array" ref="P350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22.487182158357982</v>
      </c>
      <c r="Q350" s="9" cm="1">
        <f t="array" ref="Q350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11.243591079178991</v>
      </c>
      <c r="R350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5.6217955395894954</v>
      </c>
      <c r="S350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39.352568777126464</v>
      </c>
    </row>
    <row r="351" spans="1:19" x14ac:dyDescent="0.25">
      <c r="A351">
        <v>2015</v>
      </c>
      <c r="B351">
        <v>9</v>
      </c>
      <c r="C351" s="38" t="s">
        <v>94</v>
      </c>
      <c r="D351" s="38">
        <f>DATE(План_Факт_Дебіторка[[#This Row],[Рік]],План_Факт_Дебіторка[[#This Row],[МісяцьНом]],1)</f>
        <v>42248</v>
      </c>
      <c r="E351" s="6" t="s">
        <v>10</v>
      </c>
      <c r="F351" s="6" t="s">
        <v>28</v>
      </c>
      <c r="G351" s="6" t="s">
        <v>29</v>
      </c>
      <c r="H351" s="6" t="s">
        <v>30</v>
      </c>
      <c r="I351" s="6" t="s">
        <v>31</v>
      </c>
      <c r="J351" s="6" t="s">
        <v>26</v>
      </c>
      <c r="K351" s="9">
        <v>89</v>
      </c>
      <c r="L351" s="9">
        <v>796.4799999999999</v>
      </c>
      <c r="M351" s="9">
        <v>1228.0999999999999</v>
      </c>
      <c r="N351" s="9">
        <v>1100</v>
      </c>
      <c r="O351" s="9">
        <v>696.33</v>
      </c>
      <c r="P351" s="9" cm="1">
        <f t="array" ref="P351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23.220360833554437</v>
      </c>
      <c r="Q351" s="9" cm="1">
        <f t="array" ref="Q351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11.610180416777219</v>
      </c>
      <c r="R351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5.8050902083886093</v>
      </c>
      <c r="S351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40.635631458720269</v>
      </c>
    </row>
    <row r="352" spans="1:19" x14ac:dyDescent="0.25">
      <c r="A352">
        <v>2015</v>
      </c>
      <c r="B352">
        <v>7</v>
      </c>
      <c r="C352" s="38" t="s">
        <v>92</v>
      </c>
      <c r="D352" s="38">
        <f>DATE(План_Факт_Дебіторка[[#This Row],[Рік]],План_Факт_Дебіторка[[#This Row],[МісяцьНом]],1)</f>
        <v>42186</v>
      </c>
      <c r="E352" s="6" t="s">
        <v>8</v>
      </c>
      <c r="F352" s="6" t="s">
        <v>28</v>
      </c>
      <c r="G352" s="6" t="s">
        <v>29</v>
      </c>
      <c r="H352" s="6" t="s">
        <v>30</v>
      </c>
      <c r="I352" s="6" t="s">
        <v>31</v>
      </c>
      <c r="J352" s="6" t="s">
        <v>34</v>
      </c>
      <c r="K352" s="9">
        <v>5509</v>
      </c>
      <c r="L352" s="9">
        <v>56881.570000000007</v>
      </c>
      <c r="M352" s="9">
        <v>74768.619999999792</v>
      </c>
      <c r="N352" s="9">
        <v>67500</v>
      </c>
      <c r="O352" s="9">
        <v>28990.98</v>
      </c>
      <c r="P352" s="9" cm="1">
        <f t="array" ref="P352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761.49216479312759</v>
      </c>
      <c r="Q352" s="9" cm="1">
        <f t="array" ref="Q352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0</v>
      </c>
      <c r="R352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190.3730411982819</v>
      </c>
      <c r="S352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951.86520599140954</v>
      </c>
    </row>
    <row r="353" spans="1:19" x14ac:dyDescent="0.25">
      <c r="A353">
        <v>2015</v>
      </c>
      <c r="B353">
        <v>10</v>
      </c>
      <c r="C353" s="38" t="s">
        <v>68</v>
      </c>
      <c r="D353" s="38">
        <f>DATE(План_Факт_Дебіторка[[#This Row],[Рік]],План_Факт_Дебіторка[[#This Row],[МісяцьНом]],1)</f>
        <v>42278</v>
      </c>
      <c r="E353" s="6" t="s">
        <v>11</v>
      </c>
      <c r="F353" s="6" t="s">
        <v>28</v>
      </c>
      <c r="G353" s="6" t="s">
        <v>29</v>
      </c>
      <c r="H353" s="6" t="s">
        <v>30</v>
      </c>
      <c r="I353" s="6" t="s">
        <v>31</v>
      </c>
      <c r="J353" s="6" t="s">
        <v>26</v>
      </c>
      <c r="K353" s="9">
        <v>81</v>
      </c>
      <c r="L353" s="9">
        <v>772.66999999999985</v>
      </c>
      <c r="M353" s="9">
        <v>1267.8300000000002</v>
      </c>
      <c r="N353" s="9">
        <v>1200</v>
      </c>
      <c r="O353" s="9">
        <v>758.8</v>
      </c>
      <c r="P353" s="9" cm="1">
        <f t="array" ref="P353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39.846788287012643</v>
      </c>
      <c r="Q353" s="9" cm="1">
        <f t="array" ref="Q353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19.923394143506322</v>
      </c>
      <c r="R353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9.9616970717531608</v>
      </c>
      <c r="S353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69.731879502272122</v>
      </c>
    </row>
    <row r="354" spans="1:19" x14ac:dyDescent="0.25">
      <c r="A354">
        <v>2015</v>
      </c>
      <c r="B354">
        <v>7</v>
      </c>
      <c r="C354" s="38" t="s">
        <v>92</v>
      </c>
      <c r="D354" s="38">
        <f>DATE(План_Факт_Дебіторка[[#This Row],[Рік]],План_Факт_Дебіторка[[#This Row],[МісяцьНом]],1)</f>
        <v>42186</v>
      </c>
      <c r="E354" s="6" t="s">
        <v>8</v>
      </c>
      <c r="F354" s="6" t="s">
        <v>28</v>
      </c>
      <c r="G354" s="6" t="s">
        <v>29</v>
      </c>
      <c r="H354" s="6" t="s">
        <v>30</v>
      </c>
      <c r="I354" s="6" t="s">
        <v>31</v>
      </c>
      <c r="J354" s="6" t="s">
        <v>27</v>
      </c>
      <c r="K354" s="9">
        <v>1618</v>
      </c>
      <c r="L354" s="9">
        <v>15726.54</v>
      </c>
      <c r="M354" s="9">
        <v>20483.020000000066</v>
      </c>
      <c r="N354" s="9">
        <v>21000</v>
      </c>
      <c r="O354" s="9">
        <v>0</v>
      </c>
      <c r="P354" s="9" cm="1">
        <f t="array" ref="P354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208.61237296209322</v>
      </c>
      <c r="Q354" s="9" cm="1">
        <f t="array" ref="Q354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0</v>
      </c>
      <c r="R354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52.153093240523305</v>
      </c>
      <c r="S354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260.76546620261649</v>
      </c>
    </row>
    <row r="355" spans="1:19" x14ac:dyDescent="0.25">
      <c r="A355">
        <v>2015</v>
      </c>
      <c r="B355">
        <v>12</v>
      </c>
      <c r="C355" s="38" t="s">
        <v>70</v>
      </c>
      <c r="D355" s="38">
        <f>DATE(План_Факт_Дебіторка[[#This Row],[Рік]],План_Факт_Дебіторка[[#This Row],[МісяцьНом]],1)</f>
        <v>42339</v>
      </c>
      <c r="E355" s="6" t="s">
        <v>13</v>
      </c>
      <c r="F355" s="6" t="s">
        <v>28</v>
      </c>
      <c r="G355" s="6" t="s">
        <v>29</v>
      </c>
      <c r="H355" s="6" t="s">
        <v>30</v>
      </c>
      <c r="I355" s="6" t="s">
        <v>31</v>
      </c>
      <c r="J355" s="6" t="s">
        <v>26</v>
      </c>
      <c r="K355" s="9">
        <v>82</v>
      </c>
      <c r="L355" s="9">
        <v>761.23</v>
      </c>
      <c r="M355" s="9">
        <v>1187.73333</v>
      </c>
      <c r="N355" s="9">
        <v>1100</v>
      </c>
      <c r="O355" s="9">
        <v>1175.8599999999999</v>
      </c>
      <c r="P355" s="9" cm="1">
        <f t="array" ref="P355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15.863467264330362</v>
      </c>
      <c r="Q355" s="9" cm="1">
        <f t="array" ref="Q355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4.7590401792991086</v>
      </c>
      <c r="R355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7.931733632165181</v>
      </c>
      <c r="S355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28.55424107579465</v>
      </c>
    </row>
    <row r="356" spans="1:19" x14ac:dyDescent="0.25">
      <c r="A356">
        <v>2016</v>
      </c>
      <c r="B356">
        <v>1</v>
      </c>
      <c r="C356" s="38" t="s">
        <v>95</v>
      </c>
      <c r="D356" s="38">
        <f>DATE(План_Факт_Дебіторка[[#This Row],[Рік]],План_Факт_Дебіторка[[#This Row],[МісяцьНом]],1)</f>
        <v>42370</v>
      </c>
      <c r="E356" s="6" t="s">
        <v>2</v>
      </c>
      <c r="F356" s="6" t="s">
        <v>28</v>
      </c>
      <c r="G356" s="6" t="s">
        <v>29</v>
      </c>
      <c r="H356" s="6" t="s">
        <v>30</v>
      </c>
      <c r="I356" s="6" t="s">
        <v>31</v>
      </c>
      <c r="J356" s="6" t="s">
        <v>26</v>
      </c>
      <c r="K356" s="9">
        <v>15</v>
      </c>
      <c r="L356" s="9">
        <v>135.84</v>
      </c>
      <c r="M356" s="9">
        <v>196.21665999999999</v>
      </c>
      <c r="N356" s="9">
        <v>200</v>
      </c>
      <c r="O356" s="9">
        <v>105.96</v>
      </c>
      <c r="P356" s="9" cm="1">
        <f t="array" ref="P356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3.7663288220235502</v>
      </c>
      <c r="Q356" s="9" cm="1">
        <f t="array" ref="Q356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2.8247466165176629</v>
      </c>
      <c r="R356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1.1956599434995399</v>
      </c>
      <c r="S356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7.786735382040753</v>
      </c>
    </row>
    <row r="357" spans="1:19" x14ac:dyDescent="0.25">
      <c r="A357">
        <v>2015</v>
      </c>
      <c r="B357">
        <v>7</v>
      </c>
      <c r="C357" s="38" t="s">
        <v>92</v>
      </c>
      <c r="D357" s="38">
        <f>DATE(План_Факт_Дебіторка[[#This Row],[Рік]],План_Факт_Дебіторка[[#This Row],[МісяцьНом]],1)</f>
        <v>42186</v>
      </c>
      <c r="E357" s="6" t="s">
        <v>8</v>
      </c>
      <c r="F357" s="6" t="s">
        <v>28</v>
      </c>
      <c r="G357" s="6" t="s">
        <v>29</v>
      </c>
      <c r="H357" s="6" t="s">
        <v>30</v>
      </c>
      <c r="I357" s="6" t="s">
        <v>31</v>
      </c>
      <c r="J357" s="6" t="s">
        <v>35</v>
      </c>
      <c r="K357" s="9">
        <v>2881</v>
      </c>
      <c r="L357" s="9">
        <v>32352.170000000006</v>
      </c>
      <c r="M357" s="9">
        <v>47629.01</v>
      </c>
      <c r="N357" s="9">
        <v>50400</v>
      </c>
      <c r="O357" s="9">
        <v>38569.97</v>
      </c>
      <c r="P357" s="9" cm="1">
        <f t="array" ref="P357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485.08475790851327</v>
      </c>
      <c r="Q357" s="9" cm="1">
        <f t="array" ref="Q357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0</v>
      </c>
      <c r="R357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121.27118947712832</v>
      </c>
      <c r="S357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606.35594738564157</v>
      </c>
    </row>
    <row r="358" spans="1:19" x14ac:dyDescent="0.25">
      <c r="A358">
        <v>2016</v>
      </c>
      <c r="B358">
        <v>2</v>
      </c>
      <c r="C358" s="38" t="s">
        <v>96</v>
      </c>
      <c r="D358" s="38">
        <f>DATE(План_Факт_Дебіторка[[#This Row],[Рік]],План_Факт_Дебіторка[[#This Row],[МісяцьНом]],1)</f>
        <v>42401</v>
      </c>
      <c r="E358" s="6" t="s">
        <v>3</v>
      </c>
      <c r="F358" s="6" t="s">
        <v>28</v>
      </c>
      <c r="G358" s="6" t="s">
        <v>29</v>
      </c>
      <c r="H358" s="6" t="s">
        <v>30</v>
      </c>
      <c r="I358" s="6" t="s">
        <v>31</v>
      </c>
      <c r="J358" s="6" t="s">
        <v>26</v>
      </c>
      <c r="K358" s="9">
        <v>31</v>
      </c>
      <c r="L358" s="9">
        <v>272.71000000000004</v>
      </c>
      <c r="M358" s="9">
        <v>397.59996000000001</v>
      </c>
      <c r="N358" s="9">
        <v>400</v>
      </c>
      <c r="O358" s="9">
        <v>232.6</v>
      </c>
      <c r="P358" s="9" cm="1">
        <f t="array" ref="P358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5.4492781145657636</v>
      </c>
      <c r="Q358" s="9" cm="1">
        <f t="array" ref="Q358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0</v>
      </c>
      <c r="R358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0</v>
      </c>
      <c r="S358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5.4492781145657636</v>
      </c>
    </row>
    <row r="359" spans="1:19" x14ac:dyDescent="0.25">
      <c r="A359">
        <v>2016</v>
      </c>
      <c r="B359">
        <v>4</v>
      </c>
      <c r="C359" s="38" t="s">
        <v>98</v>
      </c>
      <c r="D359" s="38">
        <f>DATE(План_Факт_Дебіторка[[#This Row],[Рік]],План_Факт_Дебіторка[[#This Row],[МісяцьНом]],1)</f>
        <v>42461</v>
      </c>
      <c r="E359" s="6" t="s">
        <v>5</v>
      </c>
      <c r="F359" s="6" t="s">
        <v>28</v>
      </c>
      <c r="G359" s="6" t="s">
        <v>29</v>
      </c>
      <c r="H359" s="6" t="s">
        <v>30</v>
      </c>
      <c r="I359" s="6" t="s">
        <v>31</v>
      </c>
      <c r="J359" s="6" t="s">
        <v>26</v>
      </c>
      <c r="K359" s="9">
        <v>7</v>
      </c>
      <c r="L359" s="9">
        <v>53.320000000000036</v>
      </c>
      <c r="M359" s="9">
        <v>81.266650000000027</v>
      </c>
      <c r="N359" s="9">
        <v>0</v>
      </c>
      <c r="O359" s="9">
        <v>36.57</v>
      </c>
      <c r="P359" s="9" cm="1">
        <f t="array" ref="P359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0.99025748019843984</v>
      </c>
      <c r="Q359" s="9" cm="1">
        <f t="array" ref="Q359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0.74269311014882988</v>
      </c>
      <c r="R359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0.31436745403125071</v>
      </c>
      <c r="S359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2.0473180443785206</v>
      </c>
    </row>
    <row r="360" spans="1:19" x14ac:dyDescent="0.25">
      <c r="A360">
        <v>2015</v>
      </c>
      <c r="B360">
        <v>8</v>
      </c>
      <c r="C360" s="38" t="s">
        <v>93</v>
      </c>
      <c r="D360" s="38">
        <f>DATE(План_Факт_Дебіторка[[#This Row],[Рік]],План_Факт_Дебіторка[[#This Row],[МісяцьНом]],1)</f>
        <v>42217</v>
      </c>
      <c r="E360" s="6" t="s">
        <v>9</v>
      </c>
      <c r="F360" s="6" t="s">
        <v>28</v>
      </c>
      <c r="G360" s="6" t="s">
        <v>29</v>
      </c>
      <c r="H360" s="6" t="s">
        <v>30</v>
      </c>
      <c r="I360" s="6" t="s">
        <v>31</v>
      </c>
      <c r="J360" s="6" t="s">
        <v>32</v>
      </c>
      <c r="K360" s="9">
        <v>1923</v>
      </c>
      <c r="L360" s="9">
        <v>21686.58</v>
      </c>
      <c r="M360" s="9">
        <v>31057.129999999997</v>
      </c>
      <c r="N360" s="9">
        <v>28600</v>
      </c>
      <c r="O360" s="9">
        <v>7966.15</v>
      </c>
      <c r="P360" s="9" cm="1">
        <f t="array" ref="P360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476.51324328666664</v>
      </c>
      <c r="Q360" s="9" cm="1">
        <f t="array" ref="Q360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238.25662164333332</v>
      </c>
      <c r="R360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119.12831082166666</v>
      </c>
      <c r="S360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833.8981757516666</v>
      </c>
    </row>
    <row r="361" spans="1:19" x14ac:dyDescent="0.25">
      <c r="A361">
        <v>2016</v>
      </c>
      <c r="B361">
        <v>5</v>
      </c>
      <c r="C361" s="38" t="s">
        <v>99</v>
      </c>
      <c r="D361" s="38">
        <f>DATE(План_Факт_Дебіторка[[#This Row],[Рік]],План_Факт_Дебіторка[[#This Row],[МісяцьНом]],1)</f>
        <v>42491</v>
      </c>
      <c r="E361" s="6" t="s">
        <v>6</v>
      </c>
      <c r="F361" s="6" t="s">
        <v>28</v>
      </c>
      <c r="G361" s="6" t="s">
        <v>29</v>
      </c>
      <c r="H361" s="6" t="s">
        <v>30</v>
      </c>
      <c r="I361" s="6" t="s">
        <v>31</v>
      </c>
      <c r="J361" s="6" t="s">
        <v>26</v>
      </c>
      <c r="K361" s="9">
        <v>10</v>
      </c>
      <c r="L361" s="9">
        <v>91.460000000000008</v>
      </c>
      <c r="M361" s="9">
        <v>136.24999</v>
      </c>
      <c r="N361" s="9">
        <v>100</v>
      </c>
      <c r="O361" s="9">
        <v>73.569999999999993</v>
      </c>
      <c r="P361" s="9" cm="1">
        <f t="array" ref="P361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0.73075531821895279</v>
      </c>
      <c r="Q361" s="9" cm="1">
        <f t="array" ref="Q361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0</v>
      </c>
      <c r="R361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0</v>
      </c>
      <c r="S361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0.73075531821895279</v>
      </c>
    </row>
    <row r="362" spans="1:19" x14ac:dyDescent="0.25">
      <c r="A362">
        <v>2015</v>
      </c>
      <c r="B362">
        <v>8</v>
      </c>
      <c r="C362" s="38" t="s">
        <v>93</v>
      </c>
      <c r="D362" s="38">
        <f>DATE(План_Факт_Дебіторка[[#This Row],[Рік]],План_Факт_Дебіторка[[#This Row],[МісяцьНом]],1)</f>
        <v>42217</v>
      </c>
      <c r="E362" s="6" t="s">
        <v>9</v>
      </c>
      <c r="F362" s="6" t="s">
        <v>28</v>
      </c>
      <c r="G362" s="6" t="s">
        <v>29</v>
      </c>
      <c r="H362" s="6" t="s">
        <v>30</v>
      </c>
      <c r="I362" s="6" t="s">
        <v>31</v>
      </c>
      <c r="J362" s="6" t="s">
        <v>33</v>
      </c>
      <c r="K362" s="9">
        <v>16483</v>
      </c>
      <c r="L362" s="9">
        <v>200144.17</v>
      </c>
      <c r="M362" s="9">
        <v>303914.73999999964</v>
      </c>
      <c r="N362" s="9">
        <v>291700</v>
      </c>
      <c r="O362" s="9">
        <v>211337.81</v>
      </c>
      <c r="P362" s="9" cm="1">
        <f t="array" ref="P362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4663.000040249176</v>
      </c>
      <c r="Q362" s="9" cm="1">
        <f t="array" ref="Q362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2331.500020124588</v>
      </c>
      <c r="R362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1165.750010062294</v>
      </c>
      <c r="S362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8160.2500704360582</v>
      </c>
    </row>
    <row r="363" spans="1:19" x14ac:dyDescent="0.25">
      <c r="A363">
        <v>2015</v>
      </c>
      <c r="B363">
        <v>8</v>
      </c>
      <c r="C363" s="38" t="s">
        <v>93</v>
      </c>
      <c r="D363" s="38">
        <f>DATE(План_Факт_Дебіторка[[#This Row],[Рік]],План_Факт_Дебіторка[[#This Row],[МісяцьНом]],1)</f>
        <v>42217</v>
      </c>
      <c r="E363" s="6" t="s">
        <v>9</v>
      </c>
      <c r="F363" s="6" t="s">
        <v>28</v>
      </c>
      <c r="G363" s="6" t="s">
        <v>29</v>
      </c>
      <c r="H363" s="6" t="s">
        <v>30</v>
      </c>
      <c r="I363" s="6" t="s">
        <v>31</v>
      </c>
      <c r="J363" s="6" t="s">
        <v>34</v>
      </c>
      <c r="K363" s="9">
        <v>1993</v>
      </c>
      <c r="L363" s="9">
        <v>22178.989999999998</v>
      </c>
      <c r="M363" s="9">
        <v>32874.10000000002</v>
      </c>
      <c r="N363" s="9">
        <v>29800</v>
      </c>
      <c r="O363" s="9">
        <v>10328.209999999999</v>
      </c>
      <c r="P363" s="9" cm="1">
        <f t="array" ref="P363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504.39123032714934</v>
      </c>
      <c r="Q363" s="9" cm="1">
        <f t="array" ref="Q363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252.19561516357467</v>
      </c>
      <c r="R363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126.09780758178734</v>
      </c>
      <c r="S363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882.68465307251142</v>
      </c>
    </row>
    <row r="364" spans="1:19" x14ac:dyDescent="0.25">
      <c r="A364">
        <v>2015</v>
      </c>
      <c r="B364">
        <v>8</v>
      </c>
      <c r="C364" s="38" t="s">
        <v>93</v>
      </c>
      <c r="D364" s="38">
        <f>DATE(План_Факт_Дебіторка[[#This Row],[Рік]],План_Факт_Дебіторка[[#This Row],[МісяцьНом]],1)</f>
        <v>42217</v>
      </c>
      <c r="E364" s="6" t="s">
        <v>9</v>
      </c>
      <c r="F364" s="6" t="s">
        <v>28</v>
      </c>
      <c r="G364" s="6" t="s">
        <v>29</v>
      </c>
      <c r="H364" s="6" t="s">
        <v>30</v>
      </c>
      <c r="I364" s="6" t="s">
        <v>31</v>
      </c>
      <c r="J364" s="6" t="s">
        <v>27</v>
      </c>
      <c r="K364" s="9">
        <v>264</v>
      </c>
      <c r="L364" s="9">
        <v>2600.5100000000002</v>
      </c>
      <c r="M364" s="9">
        <v>4102.62</v>
      </c>
      <c r="N364" s="9">
        <v>3900</v>
      </c>
      <c r="O364" s="9">
        <v>0</v>
      </c>
      <c r="P364" s="9" cm="1">
        <f t="array" ref="P364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62.946987122530139</v>
      </c>
      <c r="Q364" s="9" cm="1">
        <f t="array" ref="Q364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31.473493561265069</v>
      </c>
      <c r="R364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15.736746780632535</v>
      </c>
      <c r="S364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110.15722746442773</v>
      </c>
    </row>
    <row r="365" spans="1:19" x14ac:dyDescent="0.25">
      <c r="A365">
        <v>2016</v>
      </c>
      <c r="B365">
        <v>8</v>
      </c>
      <c r="C365" s="38" t="s">
        <v>102</v>
      </c>
      <c r="D365" s="38">
        <f>DATE(План_Факт_Дебіторка[[#This Row],[Рік]],План_Факт_Дебіторка[[#This Row],[МісяцьНом]],1)</f>
        <v>42583</v>
      </c>
      <c r="E365" s="6" t="s">
        <v>9</v>
      </c>
      <c r="F365" s="6" t="s">
        <v>28</v>
      </c>
      <c r="G365" s="6" t="s">
        <v>29</v>
      </c>
      <c r="H365" s="6" t="s">
        <v>30</v>
      </c>
      <c r="I365" s="6" t="s">
        <v>31</v>
      </c>
      <c r="J365" s="6" t="s">
        <v>26</v>
      </c>
      <c r="K365" s="9">
        <v>6</v>
      </c>
      <c r="L365" s="9">
        <v>58.800000000000004</v>
      </c>
      <c r="M365" s="9">
        <v>96.725009999999997</v>
      </c>
      <c r="N365" s="9">
        <v>100</v>
      </c>
      <c r="O365" s="9">
        <v>21.76</v>
      </c>
      <c r="P365" s="9" cm="1">
        <f t="array" ref="P365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1.101648678677263</v>
      </c>
      <c r="Q365" s="9" cm="1">
        <f t="array" ref="Q365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0.82623650900794721</v>
      </c>
      <c r="R365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0.65770070368791822</v>
      </c>
      <c r="S365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2.5855858913731287</v>
      </c>
    </row>
    <row r="366" spans="1:19" x14ac:dyDescent="0.25">
      <c r="A366">
        <v>2015</v>
      </c>
      <c r="B366">
        <v>8</v>
      </c>
      <c r="C366" s="38" t="s">
        <v>93</v>
      </c>
      <c r="D366" s="38">
        <f>DATE(План_Факт_Дебіторка[[#This Row],[Рік]],План_Факт_Дебіторка[[#This Row],[МісяцьНом]],1)</f>
        <v>42217</v>
      </c>
      <c r="E366" s="6" t="s">
        <v>9</v>
      </c>
      <c r="F366" s="6" t="s">
        <v>28</v>
      </c>
      <c r="G366" s="6" t="s">
        <v>29</v>
      </c>
      <c r="H366" s="6" t="s">
        <v>30</v>
      </c>
      <c r="I366" s="6" t="s">
        <v>31</v>
      </c>
      <c r="J366" s="6" t="s">
        <v>35</v>
      </c>
      <c r="K366" s="9">
        <v>983</v>
      </c>
      <c r="L366" s="9">
        <v>11822.29</v>
      </c>
      <c r="M366" s="9">
        <v>17640.566809</v>
      </c>
      <c r="N366" s="9">
        <v>18900</v>
      </c>
      <c r="O366" s="9">
        <v>13574.41</v>
      </c>
      <c r="P366" s="9" cm="1">
        <f t="array" ref="P366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270.66131685612015</v>
      </c>
      <c r="Q366" s="9" cm="1">
        <f t="array" ref="Q366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135.33065842806008</v>
      </c>
      <c r="R366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67.665329214030038</v>
      </c>
      <c r="S366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473.65730449821024</v>
      </c>
    </row>
    <row r="367" spans="1:19" x14ac:dyDescent="0.25">
      <c r="A367">
        <v>2016</v>
      </c>
      <c r="B367">
        <v>9</v>
      </c>
      <c r="C367" s="38" t="s">
        <v>103</v>
      </c>
      <c r="D367" s="38">
        <f>DATE(План_Факт_Дебіторка[[#This Row],[Рік]],План_Факт_Дебіторка[[#This Row],[МісяцьНом]],1)</f>
        <v>42614</v>
      </c>
      <c r="E367" s="6" t="s">
        <v>10</v>
      </c>
      <c r="F367" s="6" t="s">
        <v>28</v>
      </c>
      <c r="G367" s="6" t="s">
        <v>29</v>
      </c>
      <c r="H367" s="6" t="s">
        <v>30</v>
      </c>
      <c r="I367" s="6" t="s">
        <v>31</v>
      </c>
      <c r="J367" s="6" t="s">
        <v>26</v>
      </c>
      <c r="K367" s="9">
        <v>-26</v>
      </c>
      <c r="L367" s="9">
        <v>-296.20999999999998</v>
      </c>
      <c r="M367" s="9">
        <v>-351.73331999999999</v>
      </c>
      <c r="N367" s="9">
        <v>0</v>
      </c>
      <c r="O367" s="9">
        <v>0</v>
      </c>
      <c r="P367" s="9" cm="1">
        <f t="array" ref="P367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-6.0255772940929537</v>
      </c>
      <c r="Q367" s="9" cm="1">
        <f t="array" ref="Q367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-1.807673188227886</v>
      </c>
      <c r="R367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-3.5973595785629575</v>
      </c>
      <c r="S367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-11.430610060883797</v>
      </c>
    </row>
    <row r="368" spans="1:19" x14ac:dyDescent="0.25">
      <c r="A368">
        <v>2014</v>
      </c>
      <c r="B368">
        <v>2</v>
      </c>
      <c r="C368" s="38" t="s">
        <v>78</v>
      </c>
      <c r="D368" s="38">
        <f>DATE(План_Факт_Дебіторка[[#This Row],[Рік]],План_Факт_Дебіторка[[#This Row],[МісяцьНом]],1)</f>
        <v>41671</v>
      </c>
      <c r="E368" s="6" t="s">
        <v>3</v>
      </c>
      <c r="F368" s="6" t="s">
        <v>58</v>
      </c>
      <c r="G368" s="6" t="s">
        <v>59</v>
      </c>
      <c r="H368" s="6" t="s">
        <v>60</v>
      </c>
      <c r="I368" s="6" t="s">
        <v>61</v>
      </c>
      <c r="J368" s="6" t="s">
        <v>26</v>
      </c>
      <c r="K368" s="9">
        <v>3444</v>
      </c>
      <c r="L368" s="9">
        <v>35177.800000000003</v>
      </c>
      <c r="M368" s="9">
        <v>52659.82</v>
      </c>
      <c r="N368" s="9">
        <v>56100</v>
      </c>
      <c r="O368" s="9">
        <v>36738.86</v>
      </c>
      <c r="P368" s="9" cm="1">
        <f t="array" ref="P368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389.25737013871407</v>
      </c>
      <c r="Q368" s="9" cm="1">
        <f t="array" ref="Q368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194.62868506935703</v>
      </c>
      <c r="R368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173.00327561720624</v>
      </c>
      <c r="S368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756.88933082527728</v>
      </c>
    </row>
    <row r="369" spans="1:19" x14ac:dyDescent="0.25">
      <c r="A369">
        <v>2014</v>
      </c>
      <c r="B369">
        <v>2</v>
      </c>
      <c r="C369" s="38" t="s">
        <v>78</v>
      </c>
      <c r="D369" s="38">
        <f>DATE(План_Факт_Дебіторка[[#This Row],[Рік]],План_Факт_Дебіторка[[#This Row],[МісяцьНом]],1)</f>
        <v>41671</v>
      </c>
      <c r="E369" s="6" t="s">
        <v>3</v>
      </c>
      <c r="F369" s="6" t="s">
        <v>58</v>
      </c>
      <c r="G369" s="6" t="s">
        <v>59</v>
      </c>
      <c r="H369" s="6" t="s">
        <v>60</v>
      </c>
      <c r="I369" s="6" t="s">
        <v>61</v>
      </c>
      <c r="J369" s="6" t="s">
        <v>27</v>
      </c>
      <c r="K369" s="9">
        <v>3848</v>
      </c>
      <c r="L369" s="9">
        <v>40487.829999999987</v>
      </c>
      <c r="M369" s="9">
        <v>65401.420000000129</v>
      </c>
      <c r="N369" s="9">
        <v>60700</v>
      </c>
      <c r="O369" s="9">
        <v>9277.8799999999992</v>
      </c>
      <c r="P369" s="9" cm="1">
        <f t="array" ref="P369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483.44230482628967</v>
      </c>
      <c r="Q369" s="9" cm="1">
        <f t="array" ref="Q369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241.72115241314484</v>
      </c>
      <c r="R369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214.86324658946208</v>
      </c>
      <c r="S369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940.02670382889653</v>
      </c>
    </row>
    <row r="370" spans="1:19" x14ac:dyDescent="0.25">
      <c r="A370">
        <v>2015</v>
      </c>
      <c r="B370">
        <v>9</v>
      </c>
      <c r="C370" s="38" t="s">
        <v>94</v>
      </c>
      <c r="D370" s="38">
        <f>DATE(План_Факт_Дебіторка[[#This Row],[Рік]],План_Факт_Дебіторка[[#This Row],[МісяцьНом]],1)</f>
        <v>42248</v>
      </c>
      <c r="E370" s="6" t="s">
        <v>10</v>
      </c>
      <c r="F370" s="6" t="s">
        <v>28</v>
      </c>
      <c r="G370" s="6" t="s">
        <v>29</v>
      </c>
      <c r="H370" s="6" t="s">
        <v>30</v>
      </c>
      <c r="I370" s="6" t="s">
        <v>31</v>
      </c>
      <c r="J370" s="6" t="s">
        <v>32</v>
      </c>
      <c r="K370" s="9">
        <v>38</v>
      </c>
      <c r="L370" s="9">
        <v>416.3</v>
      </c>
      <c r="M370" s="9">
        <v>640.68999999999994</v>
      </c>
      <c r="N370" s="9">
        <v>600</v>
      </c>
      <c r="O370" s="9">
        <v>155.69</v>
      </c>
      <c r="P370" s="9" cm="1">
        <f t="array" ref="P370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12.113877520112363</v>
      </c>
      <c r="Q370" s="9" cm="1">
        <f t="array" ref="Q370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6.0569387600561813</v>
      </c>
      <c r="R370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3.0284693800280906</v>
      </c>
      <c r="S370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21.199285660196637</v>
      </c>
    </row>
    <row r="371" spans="1:19" x14ac:dyDescent="0.25">
      <c r="A371">
        <v>2014</v>
      </c>
      <c r="B371">
        <v>2</v>
      </c>
      <c r="C371" s="38" t="s">
        <v>78</v>
      </c>
      <c r="D371" s="38">
        <f>DATE(План_Факт_Дебіторка[[#This Row],[Рік]],План_Факт_Дебіторка[[#This Row],[МісяцьНом]],1)</f>
        <v>41671</v>
      </c>
      <c r="E371" s="6" t="s">
        <v>3</v>
      </c>
      <c r="F371" s="6" t="s">
        <v>58</v>
      </c>
      <c r="G371" s="6" t="s">
        <v>59</v>
      </c>
      <c r="H371" s="6" t="s">
        <v>60</v>
      </c>
      <c r="I371" s="6" t="s">
        <v>61</v>
      </c>
      <c r="J371" s="6" t="s">
        <v>32</v>
      </c>
      <c r="K371" s="9">
        <v>3218</v>
      </c>
      <c r="L371" s="9">
        <v>32188.649999999998</v>
      </c>
      <c r="M371" s="9">
        <v>47938.580000000009</v>
      </c>
      <c r="N371" s="9">
        <v>46200</v>
      </c>
      <c r="O371" s="9">
        <v>6292.31</v>
      </c>
      <c r="P371" s="9" cm="1">
        <f t="array" ref="P371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354.35832441099035</v>
      </c>
      <c r="Q371" s="9" cm="1">
        <f t="array" ref="Q371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177.17916220549517</v>
      </c>
      <c r="R371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157.49258862710681</v>
      </c>
      <c r="S371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689.03007524359225</v>
      </c>
    </row>
    <row r="372" spans="1:19" x14ac:dyDescent="0.25">
      <c r="A372">
        <v>2015</v>
      </c>
      <c r="B372">
        <v>9</v>
      </c>
      <c r="C372" s="38" t="s">
        <v>94</v>
      </c>
      <c r="D372" s="38">
        <f>DATE(План_Факт_Дебіторка[[#This Row],[Рік]],План_Факт_Дебіторка[[#This Row],[МісяцьНом]],1)</f>
        <v>42248</v>
      </c>
      <c r="E372" s="6" t="s">
        <v>10</v>
      </c>
      <c r="F372" s="6" t="s">
        <v>28</v>
      </c>
      <c r="G372" s="6" t="s">
        <v>29</v>
      </c>
      <c r="H372" s="6" t="s">
        <v>30</v>
      </c>
      <c r="I372" s="6" t="s">
        <v>31</v>
      </c>
      <c r="J372" s="6" t="s">
        <v>33</v>
      </c>
      <c r="K372" s="9">
        <v>15158</v>
      </c>
      <c r="L372" s="9">
        <v>172124.40000000002</v>
      </c>
      <c r="M372" s="9">
        <v>259740.96999999968</v>
      </c>
      <c r="N372" s="9">
        <v>250400</v>
      </c>
      <c r="O372" s="9">
        <v>172027.19</v>
      </c>
      <c r="P372" s="9" cm="1">
        <f t="array" ref="P372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4911.0650978401036</v>
      </c>
      <c r="Q372" s="9" cm="1">
        <f t="array" ref="Q372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2455.5325489200518</v>
      </c>
      <c r="R372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1227.7662744600259</v>
      </c>
      <c r="S372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8594.3639212201815</v>
      </c>
    </row>
    <row r="373" spans="1:19" x14ac:dyDescent="0.25">
      <c r="A373">
        <v>2014</v>
      </c>
      <c r="B373">
        <v>2</v>
      </c>
      <c r="C373" s="38" t="s">
        <v>78</v>
      </c>
      <c r="D373" s="38">
        <f>DATE(План_Факт_Дебіторка[[#This Row],[Рік]],План_Факт_Дебіторка[[#This Row],[МісяцьНом]],1)</f>
        <v>41671</v>
      </c>
      <c r="E373" s="6" t="s">
        <v>3</v>
      </c>
      <c r="F373" s="6" t="s">
        <v>58</v>
      </c>
      <c r="G373" s="6" t="s">
        <v>59</v>
      </c>
      <c r="H373" s="6" t="s">
        <v>60</v>
      </c>
      <c r="I373" s="6" t="s">
        <v>61</v>
      </c>
      <c r="J373" s="6" t="s">
        <v>33</v>
      </c>
      <c r="K373" s="9">
        <v>16750</v>
      </c>
      <c r="L373" s="9">
        <v>188924.28</v>
      </c>
      <c r="M373" s="9">
        <v>286041.50000000017</v>
      </c>
      <c r="N373" s="9">
        <v>268900</v>
      </c>
      <c r="O373" s="9">
        <v>221007.04</v>
      </c>
      <c r="P373" s="9" cm="1">
        <f t="array" ref="P373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2114.3969356623898</v>
      </c>
      <c r="Q373" s="9" cm="1">
        <f t="array" ref="Q373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1057.1984678311949</v>
      </c>
      <c r="R373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939.73197140550667</v>
      </c>
      <c r="S373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4111.3273748990914</v>
      </c>
    </row>
    <row r="374" spans="1:19" x14ac:dyDescent="0.25">
      <c r="A374">
        <v>2015</v>
      </c>
      <c r="B374">
        <v>9</v>
      </c>
      <c r="C374" s="38" t="s">
        <v>94</v>
      </c>
      <c r="D374" s="38">
        <f>DATE(План_Факт_Дебіторка[[#This Row],[Рік]],План_Факт_Дебіторка[[#This Row],[МісяцьНом]],1)</f>
        <v>42248</v>
      </c>
      <c r="E374" s="6" t="s">
        <v>10</v>
      </c>
      <c r="F374" s="6" t="s">
        <v>28</v>
      </c>
      <c r="G374" s="6" t="s">
        <v>29</v>
      </c>
      <c r="H374" s="6" t="s">
        <v>30</v>
      </c>
      <c r="I374" s="6" t="s">
        <v>31</v>
      </c>
      <c r="J374" s="6" t="s">
        <v>34</v>
      </c>
      <c r="K374" s="9">
        <v>2007</v>
      </c>
      <c r="L374" s="9">
        <v>21474.359999999993</v>
      </c>
      <c r="M374" s="9">
        <v>32608.960000000028</v>
      </c>
      <c r="N374" s="9">
        <v>32800</v>
      </c>
      <c r="O374" s="9">
        <v>10198.030000000001</v>
      </c>
      <c r="P374" s="9" cm="1">
        <f t="array" ref="P374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616.55550656049513</v>
      </c>
      <c r="Q374" s="9" cm="1">
        <f t="array" ref="Q374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308.27775328024757</v>
      </c>
      <c r="R374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154.13887664012378</v>
      </c>
      <c r="S374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1078.9721364808665</v>
      </c>
    </row>
    <row r="375" spans="1:19" x14ac:dyDescent="0.25">
      <c r="A375">
        <v>2014</v>
      </c>
      <c r="B375">
        <v>2</v>
      </c>
      <c r="C375" s="38" t="s">
        <v>78</v>
      </c>
      <c r="D375" s="38">
        <f>DATE(План_Факт_Дебіторка[[#This Row],[Рік]],План_Факт_Дебіторка[[#This Row],[МісяцьНом]],1)</f>
        <v>41671</v>
      </c>
      <c r="E375" s="6" t="s">
        <v>3</v>
      </c>
      <c r="F375" s="6" t="s">
        <v>58</v>
      </c>
      <c r="G375" s="6" t="s">
        <v>59</v>
      </c>
      <c r="H375" s="6" t="s">
        <v>60</v>
      </c>
      <c r="I375" s="6" t="s">
        <v>61</v>
      </c>
      <c r="J375" s="6" t="s">
        <v>34</v>
      </c>
      <c r="K375" s="9">
        <v>6053</v>
      </c>
      <c r="L375" s="9">
        <v>62946.229999999996</v>
      </c>
      <c r="M375" s="9">
        <v>97618.019900000014</v>
      </c>
      <c r="N375" s="9">
        <v>95800</v>
      </c>
      <c r="O375" s="9">
        <v>18887.2</v>
      </c>
      <c r="P375" s="9" cm="1">
        <f t="array" ref="P375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721.58495233030908</v>
      </c>
      <c r="Q375" s="9" cm="1">
        <f t="array" ref="Q375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360.79247616515454</v>
      </c>
      <c r="R375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320.70442325791521</v>
      </c>
      <c r="S375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1403.0818517533789</v>
      </c>
    </row>
    <row r="376" spans="1:19" x14ac:dyDescent="0.25">
      <c r="A376">
        <v>2015</v>
      </c>
      <c r="B376">
        <v>9</v>
      </c>
      <c r="C376" s="38" t="s">
        <v>94</v>
      </c>
      <c r="D376" s="38">
        <f>DATE(План_Факт_Дебіторка[[#This Row],[Рік]],План_Факт_Дебіторка[[#This Row],[МісяцьНом]],1)</f>
        <v>42248</v>
      </c>
      <c r="E376" s="6" t="s">
        <v>10</v>
      </c>
      <c r="F376" s="6" t="s">
        <v>28</v>
      </c>
      <c r="G376" s="6" t="s">
        <v>29</v>
      </c>
      <c r="H376" s="6" t="s">
        <v>30</v>
      </c>
      <c r="I376" s="6" t="s">
        <v>31</v>
      </c>
      <c r="J376" s="6" t="s">
        <v>27</v>
      </c>
      <c r="K376" s="9">
        <v>408</v>
      </c>
      <c r="L376" s="9">
        <v>3921.9399999999996</v>
      </c>
      <c r="M376" s="9">
        <v>4826.24</v>
      </c>
      <c r="N376" s="9">
        <v>4400</v>
      </c>
      <c r="O376" s="9">
        <v>0</v>
      </c>
      <c r="P376" s="9" cm="1">
        <f t="array" ref="P376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91.252368918926621</v>
      </c>
      <c r="Q376" s="9" cm="1">
        <f t="array" ref="Q376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45.62618445946331</v>
      </c>
      <c r="R376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22.813092229731655</v>
      </c>
      <c r="S376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159.6916456081216</v>
      </c>
    </row>
    <row r="377" spans="1:19" x14ac:dyDescent="0.25">
      <c r="A377">
        <v>2014</v>
      </c>
      <c r="B377">
        <v>2</v>
      </c>
      <c r="C377" s="38" t="s">
        <v>78</v>
      </c>
      <c r="D377" s="38">
        <f>DATE(План_Факт_Дебіторка[[#This Row],[Рік]],План_Факт_Дебіторка[[#This Row],[МісяцьНом]],1)</f>
        <v>41671</v>
      </c>
      <c r="E377" s="6" t="s">
        <v>3</v>
      </c>
      <c r="F377" s="6" t="s">
        <v>58</v>
      </c>
      <c r="G377" s="6" t="s">
        <v>59</v>
      </c>
      <c r="H377" s="6" t="s">
        <v>60</v>
      </c>
      <c r="I377" s="6" t="s">
        <v>61</v>
      </c>
      <c r="J377" s="6" t="s">
        <v>35</v>
      </c>
      <c r="K377" s="9">
        <v>3915</v>
      </c>
      <c r="L377" s="9">
        <v>39196.380000000012</v>
      </c>
      <c r="M377" s="9">
        <v>59113.179719999993</v>
      </c>
      <c r="N377" s="9">
        <v>58200</v>
      </c>
      <c r="O377" s="9">
        <v>50656.62</v>
      </c>
      <c r="P377" s="9" cm="1">
        <f t="array" ref="P377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436.9601126313072</v>
      </c>
      <c r="Q377" s="9" cm="1">
        <f t="array" ref="Q377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218.4800563156536</v>
      </c>
      <c r="R377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194.20449450280319</v>
      </c>
      <c r="S377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849.64466344976393</v>
      </c>
    </row>
    <row r="378" spans="1:19" x14ac:dyDescent="0.25">
      <c r="A378">
        <v>2015</v>
      </c>
      <c r="B378">
        <v>9</v>
      </c>
      <c r="C378" s="38" t="s">
        <v>94</v>
      </c>
      <c r="D378" s="38">
        <f>DATE(План_Факт_Дебіторка[[#This Row],[Рік]],План_Факт_Дебіторка[[#This Row],[МісяцьНом]],1)</f>
        <v>42248</v>
      </c>
      <c r="E378" s="6" t="s">
        <v>10</v>
      </c>
      <c r="F378" s="6" t="s">
        <v>28</v>
      </c>
      <c r="G378" s="6" t="s">
        <v>29</v>
      </c>
      <c r="H378" s="6" t="s">
        <v>30</v>
      </c>
      <c r="I378" s="6" t="s">
        <v>31</v>
      </c>
      <c r="J378" s="6" t="s">
        <v>35</v>
      </c>
      <c r="K378" s="9">
        <v>1055</v>
      </c>
      <c r="L378" s="9">
        <v>12048.34</v>
      </c>
      <c r="M378" s="9">
        <v>18288.61</v>
      </c>
      <c r="N378" s="9">
        <v>18400</v>
      </c>
      <c r="O378" s="9">
        <v>13332.4</v>
      </c>
      <c r="P378" s="9" cm="1">
        <f t="array" ref="P378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345.79278832680734</v>
      </c>
      <c r="Q378" s="9" cm="1">
        <f t="array" ref="Q378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172.89639416340367</v>
      </c>
      <c r="R378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86.448197081701835</v>
      </c>
      <c r="S378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605.13737957191279</v>
      </c>
    </row>
    <row r="379" spans="1:19" x14ac:dyDescent="0.25">
      <c r="A379">
        <v>2014</v>
      </c>
      <c r="B379">
        <v>2</v>
      </c>
      <c r="C379" s="38" t="s">
        <v>78</v>
      </c>
      <c r="D379" s="38">
        <f>DATE(План_Факт_Дебіторка[[#This Row],[Рік]],План_Факт_Дебіторка[[#This Row],[МісяцьНом]],1)</f>
        <v>41671</v>
      </c>
      <c r="E379" s="6" t="s">
        <v>3</v>
      </c>
      <c r="F379" s="6" t="s">
        <v>58</v>
      </c>
      <c r="G379" s="6" t="s">
        <v>63</v>
      </c>
      <c r="H379" s="6" t="s">
        <v>64</v>
      </c>
      <c r="I379" s="6" t="s">
        <v>65</v>
      </c>
      <c r="J379" s="6" t="s">
        <v>26</v>
      </c>
      <c r="K379" s="9">
        <v>1641</v>
      </c>
      <c r="L379" s="9">
        <v>20025.389999999996</v>
      </c>
      <c r="M379" s="9">
        <v>29991.590000000011</v>
      </c>
      <c r="N379" s="9">
        <v>30900</v>
      </c>
      <c r="O379" s="9">
        <v>24026.44</v>
      </c>
      <c r="P379" s="9" cm="1">
        <f t="array" ref="P379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324.38797779881963</v>
      </c>
      <c r="Q379" s="9" cm="1">
        <f t="array" ref="Q379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0</v>
      </c>
      <c r="R379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129.75519111952786</v>
      </c>
      <c r="S379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454.1431689183475</v>
      </c>
    </row>
    <row r="380" spans="1:19" x14ac:dyDescent="0.25">
      <c r="A380">
        <v>2014</v>
      </c>
      <c r="B380">
        <v>2</v>
      </c>
      <c r="C380" s="38" t="s">
        <v>78</v>
      </c>
      <c r="D380" s="38">
        <f>DATE(План_Факт_Дебіторка[[#This Row],[Рік]],План_Факт_Дебіторка[[#This Row],[МісяцьНом]],1)</f>
        <v>41671</v>
      </c>
      <c r="E380" s="6" t="s">
        <v>3</v>
      </c>
      <c r="F380" s="6" t="s">
        <v>58</v>
      </c>
      <c r="G380" s="6" t="s">
        <v>63</v>
      </c>
      <c r="H380" s="6" t="s">
        <v>64</v>
      </c>
      <c r="I380" s="6" t="s">
        <v>65</v>
      </c>
      <c r="J380" s="6" t="s">
        <v>27</v>
      </c>
      <c r="K380" s="9">
        <v>4528</v>
      </c>
      <c r="L380" s="9">
        <v>52955.519999999997</v>
      </c>
      <c r="M380" s="9">
        <v>76740.640000000247</v>
      </c>
      <c r="N380" s="9">
        <v>78500</v>
      </c>
      <c r="O380" s="9">
        <v>71721.100000000006</v>
      </c>
      <c r="P380" s="9" cm="1">
        <f t="array" ref="P380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830.02405089517697</v>
      </c>
      <c r="Q380" s="9" cm="1">
        <f t="array" ref="Q380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0</v>
      </c>
      <c r="R380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332.00962035807083</v>
      </c>
      <c r="S380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1162.0336712532478</v>
      </c>
    </row>
    <row r="381" spans="1:19" x14ac:dyDescent="0.25">
      <c r="A381">
        <v>2015</v>
      </c>
      <c r="B381">
        <v>10</v>
      </c>
      <c r="C381" s="38" t="s">
        <v>68</v>
      </c>
      <c r="D381" s="38">
        <f>DATE(План_Факт_Дебіторка[[#This Row],[Рік]],План_Факт_Дебіторка[[#This Row],[МісяцьНом]],1)</f>
        <v>42278</v>
      </c>
      <c r="E381" s="6" t="s">
        <v>11</v>
      </c>
      <c r="F381" s="6" t="s">
        <v>28</v>
      </c>
      <c r="G381" s="6" t="s">
        <v>29</v>
      </c>
      <c r="H381" s="6" t="s">
        <v>30</v>
      </c>
      <c r="I381" s="6" t="s">
        <v>31</v>
      </c>
      <c r="J381" s="6" t="s">
        <v>32</v>
      </c>
      <c r="K381" s="9">
        <v>20</v>
      </c>
      <c r="L381" s="9">
        <v>193.18</v>
      </c>
      <c r="M381" s="9">
        <v>296.76</v>
      </c>
      <c r="N381" s="9">
        <v>200</v>
      </c>
      <c r="O381" s="9">
        <v>76.12</v>
      </c>
      <c r="P381" s="9" cm="1">
        <f t="array" ref="P381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9.3269073078045714</v>
      </c>
      <c r="Q381" s="9" cm="1">
        <f t="array" ref="Q381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4.6634536539022857</v>
      </c>
      <c r="R381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2.3317268269511429</v>
      </c>
      <c r="S381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16.322087788657999</v>
      </c>
    </row>
    <row r="382" spans="1:19" x14ac:dyDescent="0.25">
      <c r="A382">
        <v>2014</v>
      </c>
      <c r="B382">
        <v>2</v>
      </c>
      <c r="C382" s="38" t="s">
        <v>78</v>
      </c>
      <c r="D382" s="38">
        <f>DATE(План_Факт_Дебіторка[[#This Row],[Рік]],План_Факт_Дебіторка[[#This Row],[МісяцьНом]],1)</f>
        <v>41671</v>
      </c>
      <c r="E382" s="6" t="s">
        <v>3</v>
      </c>
      <c r="F382" s="6" t="s">
        <v>58</v>
      </c>
      <c r="G382" s="6" t="s">
        <v>63</v>
      </c>
      <c r="H382" s="6" t="s">
        <v>64</v>
      </c>
      <c r="I382" s="6" t="s">
        <v>65</v>
      </c>
      <c r="J382" s="6" t="s">
        <v>32</v>
      </c>
      <c r="K382" s="9">
        <v>12298</v>
      </c>
      <c r="L382" s="9">
        <v>125958.01000000001</v>
      </c>
      <c r="M382" s="9">
        <v>183478.76999999996</v>
      </c>
      <c r="N382" s="9">
        <v>198000</v>
      </c>
      <c r="O382" s="9">
        <v>41714.53</v>
      </c>
      <c r="P382" s="9" cm="1">
        <f t="array" ref="P382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1984.4998937807131</v>
      </c>
      <c r="Q382" s="9" cm="1">
        <f t="array" ref="Q382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0</v>
      </c>
      <c r="R382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793.79995751228535</v>
      </c>
      <c r="S382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2778.2998512929985</v>
      </c>
    </row>
    <row r="383" spans="1:19" x14ac:dyDescent="0.25">
      <c r="A383">
        <v>2015</v>
      </c>
      <c r="B383">
        <v>10</v>
      </c>
      <c r="C383" s="38" t="s">
        <v>68</v>
      </c>
      <c r="D383" s="38">
        <f>DATE(План_Факт_Дебіторка[[#This Row],[Рік]],План_Факт_Дебіторка[[#This Row],[МісяцьНом]],1)</f>
        <v>42278</v>
      </c>
      <c r="E383" s="6" t="s">
        <v>11</v>
      </c>
      <c r="F383" s="6" t="s">
        <v>28</v>
      </c>
      <c r="G383" s="6" t="s">
        <v>29</v>
      </c>
      <c r="H383" s="6" t="s">
        <v>30</v>
      </c>
      <c r="I383" s="6" t="s">
        <v>31</v>
      </c>
      <c r="J383" s="6" t="s">
        <v>33</v>
      </c>
      <c r="K383" s="9">
        <v>8173</v>
      </c>
      <c r="L383" s="9">
        <v>97757.299999999988</v>
      </c>
      <c r="M383" s="9">
        <v>147548.9699999998</v>
      </c>
      <c r="N383" s="9">
        <v>140400</v>
      </c>
      <c r="O383" s="9">
        <v>104886.59</v>
      </c>
      <c r="P383" s="9" cm="1">
        <f t="array" ref="P383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4637.3351076696172</v>
      </c>
      <c r="Q383" s="9" cm="1">
        <f t="array" ref="Q383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2318.6675538348086</v>
      </c>
      <c r="R383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1159.3337769174043</v>
      </c>
      <c r="S383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8115.3364384218303</v>
      </c>
    </row>
    <row r="384" spans="1:19" x14ac:dyDescent="0.25">
      <c r="A384">
        <v>2014</v>
      </c>
      <c r="B384">
        <v>2</v>
      </c>
      <c r="C384" s="38" t="s">
        <v>78</v>
      </c>
      <c r="D384" s="38">
        <f>DATE(План_Факт_Дебіторка[[#This Row],[Рік]],План_Факт_Дебіторка[[#This Row],[МісяцьНом]],1)</f>
        <v>41671</v>
      </c>
      <c r="E384" s="6" t="s">
        <v>3</v>
      </c>
      <c r="F384" s="6" t="s">
        <v>58</v>
      </c>
      <c r="G384" s="6" t="s">
        <v>63</v>
      </c>
      <c r="H384" s="6" t="s">
        <v>64</v>
      </c>
      <c r="I384" s="6" t="s">
        <v>65</v>
      </c>
      <c r="J384" s="6" t="s">
        <v>33</v>
      </c>
      <c r="K384" s="9">
        <v>523</v>
      </c>
      <c r="L384" s="9">
        <v>5772.79</v>
      </c>
      <c r="M384" s="9">
        <v>8518.9699999999993</v>
      </c>
      <c r="N384" s="9">
        <v>8600</v>
      </c>
      <c r="O384" s="9">
        <v>7681.39</v>
      </c>
      <c r="P384" s="9" cm="1">
        <f t="array" ref="P384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92.140878533909316</v>
      </c>
      <c r="Q384" s="9" cm="1">
        <f t="array" ref="Q384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0</v>
      </c>
      <c r="R384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36.856351413563729</v>
      </c>
      <c r="S384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128.99722994747304</v>
      </c>
    </row>
    <row r="385" spans="1:19" x14ac:dyDescent="0.25">
      <c r="A385">
        <v>2015</v>
      </c>
      <c r="B385">
        <v>10</v>
      </c>
      <c r="C385" s="38" t="s">
        <v>68</v>
      </c>
      <c r="D385" s="38">
        <f>DATE(План_Факт_Дебіторка[[#This Row],[Рік]],План_Факт_Дебіторка[[#This Row],[МісяцьНом]],1)</f>
        <v>42278</v>
      </c>
      <c r="E385" s="6" t="s">
        <v>11</v>
      </c>
      <c r="F385" s="6" t="s">
        <v>28</v>
      </c>
      <c r="G385" s="6" t="s">
        <v>29</v>
      </c>
      <c r="H385" s="6" t="s">
        <v>30</v>
      </c>
      <c r="I385" s="6" t="s">
        <v>31</v>
      </c>
      <c r="J385" s="6" t="s">
        <v>34</v>
      </c>
      <c r="K385" s="9">
        <v>1021</v>
      </c>
      <c r="L385" s="9">
        <v>11735.58</v>
      </c>
      <c r="M385" s="9">
        <v>17652.399999999998</v>
      </c>
      <c r="N385" s="9">
        <v>19100</v>
      </c>
      <c r="O385" s="9">
        <v>5153.46</v>
      </c>
      <c r="P385" s="9" cm="1">
        <f t="array" ref="P385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554.79949642906524</v>
      </c>
      <c r="Q385" s="9" cm="1">
        <f t="array" ref="Q385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277.39974821453262</v>
      </c>
      <c r="R385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138.69987410726631</v>
      </c>
      <c r="S385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970.8991187508642</v>
      </c>
    </row>
    <row r="386" spans="1:19" x14ac:dyDescent="0.25">
      <c r="A386">
        <v>2014</v>
      </c>
      <c r="B386">
        <v>2</v>
      </c>
      <c r="C386" s="38" t="s">
        <v>78</v>
      </c>
      <c r="D386" s="38">
        <f>DATE(План_Факт_Дебіторка[[#This Row],[Рік]],План_Факт_Дебіторка[[#This Row],[МісяцьНом]],1)</f>
        <v>41671</v>
      </c>
      <c r="E386" s="6" t="s">
        <v>3</v>
      </c>
      <c r="F386" s="6" t="s">
        <v>58</v>
      </c>
      <c r="G386" s="6" t="s">
        <v>63</v>
      </c>
      <c r="H386" s="6" t="s">
        <v>64</v>
      </c>
      <c r="I386" s="6" t="s">
        <v>65</v>
      </c>
      <c r="J386" s="6" t="s">
        <v>34</v>
      </c>
      <c r="K386" s="9">
        <v>3363</v>
      </c>
      <c r="L386" s="9">
        <v>36664.80999999999</v>
      </c>
      <c r="M386" s="9">
        <v>53670.246580000283</v>
      </c>
      <c r="N386" s="9">
        <v>56300</v>
      </c>
      <c r="O386" s="9">
        <v>13059.77</v>
      </c>
      <c r="P386" s="9" cm="1">
        <f t="array" ref="P386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580.49549077092274</v>
      </c>
      <c r="Q386" s="9" cm="1">
        <f t="array" ref="Q386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0</v>
      </c>
      <c r="R386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232.19819630836912</v>
      </c>
      <c r="S386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812.69368707929186</v>
      </c>
    </row>
    <row r="387" spans="1:19" x14ac:dyDescent="0.25">
      <c r="A387">
        <v>2015</v>
      </c>
      <c r="B387">
        <v>10</v>
      </c>
      <c r="C387" s="38" t="s">
        <v>68</v>
      </c>
      <c r="D387" s="38">
        <f>DATE(План_Факт_Дебіторка[[#This Row],[Рік]],План_Факт_Дебіторка[[#This Row],[МісяцьНом]],1)</f>
        <v>42278</v>
      </c>
      <c r="E387" s="6" t="s">
        <v>11</v>
      </c>
      <c r="F387" s="6" t="s">
        <v>28</v>
      </c>
      <c r="G387" s="6" t="s">
        <v>29</v>
      </c>
      <c r="H387" s="6" t="s">
        <v>30</v>
      </c>
      <c r="I387" s="6" t="s">
        <v>31</v>
      </c>
      <c r="J387" s="6" t="s">
        <v>27</v>
      </c>
      <c r="K387" s="9">
        <v>51</v>
      </c>
      <c r="L387" s="9">
        <v>512.31000000000006</v>
      </c>
      <c r="M387" s="9">
        <v>810.64</v>
      </c>
      <c r="N387" s="9">
        <v>800</v>
      </c>
      <c r="O387" s="9">
        <v>0</v>
      </c>
      <c r="P387" s="9" cm="1">
        <f t="array" ref="P387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25.477706362039015</v>
      </c>
      <c r="Q387" s="9" cm="1">
        <f t="array" ref="Q387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12.738853181019508</v>
      </c>
      <c r="R387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6.3694265905097538</v>
      </c>
      <c r="S387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44.585986133568277</v>
      </c>
    </row>
    <row r="388" spans="1:19" x14ac:dyDescent="0.25">
      <c r="A388">
        <v>2014</v>
      </c>
      <c r="B388">
        <v>2</v>
      </c>
      <c r="C388" s="38" t="s">
        <v>78</v>
      </c>
      <c r="D388" s="38">
        <f>DATE(План_Факт_Дебіторка[[#This Row],[Рік]],План_Факт_Дебіторка[[#This Row],[МісяцьНом]],1)</f>
        <v>41671</v>
      </c>
      <c r="E388" s="6" t="s">
        <v>3</v>
      </c>
      <c r="F388" s="6" t="s">
        <v>58</v>
      </c>
      <c r="G388" s="6" t="s">
        <v>63</v>
      </c>
      <c r="H388" s="6" t="s">
        <v>64</v>
      </c>
      <c r="I388" s="6" t="s">
        <v>65</v>
      </c>
      <c r="J388" s="6" t="s">
        <v>35</v>
      </c>
      <c r="K388" s="9">
        <v>6596</v>
      </c>
      <c r="L388" s="9">
        <v>73832.66</v>
      </c>
      <c r="M388" s="9">
        <v>109879.4</v>
      </c>
      <c r="N388" s="9">
        <v>109800</v>
      </c>
      <c r="O388" s="9">
        <v>92934.18</v>
      </c>
      <c r="P388" s="9" cm="1">
        <f t="array" ref="P388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1188.4517082204582</v>
      </c>
      <c r="Q388" s="9" cm="1">
        <f t="array" ref="Q388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0</v>
      </c>
      <c r="R388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475.38068328818326</v>
      </c>
      <c r="S388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1663.8323915086414</v>
      </c>
    </row>
    <row r="389" spans="1:19" x14ac:dyDescent="0.25">
      <c r="A389">
        <v>2015</v>
      </c>
      <c r="B389">
        <v>10</v>
      </c>
      <c r="C389" s="38" t="s">
        <v>68</v>
      </c>
      <c r="D389" s="38">
        <f>DATE(План_Факт_Дебіторка[[#This Row],[Рік]],План_Факт_Дебіторка[[#This Row],[МісяцьНом]],1)</f>
        <v>42278</v>
      </c>
      <c r="E389" s="6" t="s">
        <v>11</v>
      </c>
      <c r="F389" s="6" t="s">
        <v>28</v>
      </c>
      <c r="G389" s="6" t="s">
        <v>29</v>
      </c>
      <c r="H389" s="6" t="s">
        <v>30</v>
      </c>
      <c r="I389" s="6" t="s">
        <v>31</v>
      </c>
      <c r="J389" s="6" t="s">
        <v>35</v>
      </c>
      <c r="K389" s="9">
        <v>1235</v>
      </c>
      <c r="L389" s="9">
        <v>15376.130000000001</v>
      </c>
      <c r="M389" s="9">
        <v>23329.124828</v>
      </c>
      <c r="N389" s="9">
        <v>23400</v>
      </c>
      <c r="O389" s="9">
        <v>17951.75</v>
      </c>
      <c r="P389" s="9" cm="1">
        <f t="array" ref="P389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733.21399394446109</v>
      </c>
      <c r="Q389" s="9" cm="1">
        <f t="array" ref="Q389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366.60699697223055</v>
      </c>
      <c r="R389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183.30349848611527</v>
      </c>
      <c r="S389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1283.1244894028071</v>
      </c>
    </row>
    <row r="390" spans="1:19" x14ac:dyDescent="0.25">
      <c r="A390">
        <v>2014</v>
      </c>
      <c r="B390">
        <v>3</v>
      </c>
      <c r="C390" s="38" t="s">
        <v>79</v>
      </c>
      <c r="D390" s="38">
        <f>DATE(План_Факт_Дебіторка[[#This Row],[Рік]],План_Факт_Дебіторка[[#This Row],[МісяцьНом]],1)</f>
        <v>41699</v>
      </c>
      <c r="E390" s="6" t="s">
        <v>4</v>
      </c>
      <c r="F390" s="6" t="s">
        <v>22</v>
      </c>
      <c r="G390" s="6" t="s">
        <v>23</v>
      </c>
      <c r="H390" s="6" t="s">
        <v>24</v>
      </c>
      <c r="I390" s="6" t="s">
        <v>25</v>
      </c>
      <c r="J390" s="6" t="s">
        <v>26</v>
      </c>
      <c r="K390" s="9">
        <v>690</v>
      </c>
      <c r="L390" s="9">
        <v>7679.91</v>
      </c>
      <c r="M390" s="9">
        <v>11837.5</v>
      </c>
      <c r="N390" s="9">
        <v>12000</v>
      </c>
      <c r="O390" s="9">
        <v>12103.1</v>
      </c>
      <c r="P390" s="9" cm="1">
        <f t="array" ref="P390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58.94252434589378</v>
      </c>
      <c r="Q390" s="9" cm="1">
        <f t="array" ref="Q390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0</v>
      </c>
      <c r="R390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16.840721241683937</v>
      </c>
      <c r="S390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75.78324558757771</v>
      </c>
    </row>
    <row r="391" spans="1:19" x14ac:dyDescent="0.25">
      <c r="A391">
        <v>2015</v>
      </c>
      <c r="B391">
        <v>11</v>
      </c>
      <c r="C391" s="38" t="s">
        <v>69</v>
      </c>
      <c r="D391" s="38">
        <f>DATE(План_Факт_Дебіторка[[#This Row],[Рік]],План_Факт_Дебіторка[[#This Row],[МісяцьНом]],1)</f>
        <v>42309</v>
      </c>
      <c r="E391" s="6" t="s">
        <v>12</v>
      </c>
      <c r="F391" s="6" t="s">
        <v>28</v>
      </c>
      <c r="G391" s="6" t="s">
        <v>29</v>
      </c>
      <c r="H391" s="6" t="s">
        <v>30</v>
      </c>
      <c r="I391" s="6" t="s">
        <v>31</v>
      </c>
      <c r="J391" s="6" t="s">
        <v>32</v>
      </c>
      <c r="K391" s="9">
        <v>217</v>
      </c>
      <c r="L391" s="9">
        <v>1912.06</v>
      </c>
      <c r="M391" s="9">
        <v>2204.28953</v>
      </c>
      <c r="N391" s="9">
        <v>2300</v>
      </c>
      <c r="O391" s="9">
        <v>0</v>
      </c>
      <c r="P391" s="9" cm="1">
        <f t="array" ref="P391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34.840614093919328</v>
      </c>
      <c r="Q391" s="9" cm="1">
        <f t="array" ref="Q391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17.420307046959664</v>
      </c>
      <c r="R391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8.710153523479832</v>
      </c>
      <c r="S391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60.971074664358824</v>
      </c>
    </row>
    <row r="392" spans="1:19" x14ac:dyDescent="0.25">
      <c r="A392">
        <v>2014</v>
      </c>
      <c r="B392">
        <v>3</v>
      </c>
      <c r="C392" s="38" t="s">
        <v>79</v>
      </c>
      <c r="D392" s="38">
        <f>DATE(План_Факт_Дебіторка[[#This Row],[Рік]],План_Факт_Дебіторка[[#This Row],[МісяцьНом]],1)</f>
        <v>41699</v>
      </c>
      <c r="E392" s="6" t="s">
        <v>4</v>
      </c>
      <c r="F392" s="6" t="s">
        <v>22</v>
      </c>
      <c r="G392" s="6" t="s">
        <v>23</v>
      </c>
      <c r="H392" s="6" t="s">
        <v>24</v>
      </c>
      <c r="I392" s="6" t="s">
        <v>25</v>
      </c>
      <c r="J392" s="6" t="s">
        <v>27</v>
      </c>
      <c r="K392" s="9">
        <v>14746</v>
      </c>
      <c r="L392" s="9">
        <v>176579.25000000003</v>
      </c>
      <c r="M392" s="9">
        <v>268852.89494000003</v>
      </c>
      <c r="N392" s="9">
        <v>276000</v>
      </c>
      <c r="O392" s="9">
        <v>235433.42</v>
      </c>
      <c r="P392" s="9" cm="1">
        <f t="array" ref="P392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1338.7005960266081</v>
      </c>
      <c r="Q392" s="9" cm="1">
        <f t="array" ref="Q392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0</v>
      </c>
      <c r="R392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382.48588457903094</v>
      </c>
      <c r="S392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1721.186480605639</v>
      </c>
    </row>
    <row r="393" spans="1:19" x14ac:dyDescent="0.25">
      <c r="A393">
        <v>2015</v>
      </c>
      <c r="B393">
        <v>12</v>
      </c>
      <c r="C393" s="38" t="s">
        <v>70</v>
      </c>
      <c r="D393" s="38">
        <f>DATE(План_Факт_Дебіторка[[#This Row],[Рік]],План_Факт_Дебіторка[[#This Row],[МісяцьНом]],1)</f>
        <v>42339</v>
      </c>
      <c r="E393" s="6" t="s">
        <v>13</v>
      </c>
      <c r="F393" s="6" t="s">
        <v>28</v>
      </c>
      <c r="G393" s="6" t="s">
        <v>29</v>
      </c>
      <c r="H393" s="6" t="s">
        <v>30</v>
      </c>
      <c r="I393" s="6" t="s">
        <v>31</v>
      </c>
      <c r="J393" s="6" t="s">
        <v>32</v>
      </c>
      <c r="K393" s="9">
        <v>38</v>
      </c>
      <c r="L393" s="9">
        <v>389.39000000000004</v>
      </c>
      <c r="M393" s="9">
        <v>551.06667000000004</v>
      </c>
      <c r="N393" s="9">
        <v>500</v>
      </c>
      <c r="O393" s="9">
        <v>0</v>
      </c>
      <c r="P393" s="9" cm="1">
        <f t="array" ref="P393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7.3600932626926818</v>
      </c>
      <c r="Q393" s="9" cm="1">
        <f t="array" ref="Q393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2.2080279788078041</v>
      </c>
      <c r="R393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3.6800466313463409</v>
      </c>
      <c r="S393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13.248167872846826</v>
      </c>
    </row>
    <row r="394" spans="1:19" x14ac:dyDescent="0.25">
      <c r="A394">
        <v>2016</v>
      </c>
      <c r="B394">
        <v>1</v>
      </c>
      <c r="C394" s="38" t="s">
        <v>95</v>
      </c>
      <c r="D394" s="38">
        <f>DATE(План_Факт_Дебіторка[[#This Row],[Рік]],План_Факт_Дебіторка[[#This Row],[МісяцьНом]],1)</f>
        <v>42370</v>
      </c>
      <c r="E394" s="6" t="s">
        <v>2</v>
      </c>
      <c r="F394" s="6" t="s">
        <v>28</v>
      </c>
      <c r="G394" s="6" t="s">
        <v>29</v>
      </c>
      <c r="H394" s="6" t="s">
        <v>30</v>
      </c>
      <c r="I394" s="6" t="s">
        <v>31</v>
      </c>
      <c r="J394" s="6" t="s">
        <v>32</v>
      </c>
      <c r="K394" s="9">
        <v>1524</v>
      </c>
      <c r="L394" s="9">
        <v>13430.84</v>
      </c>
      <c r="M394" s="9">
        <v>15941.583409999999</v>
      </c>
      <c r="N394" s="9">
        <v>14700</v>
      </c>
      <c r="O394" s="9">
        <v>0</v>
      </c>
      <c r="P394" s="9" cm="1">
        <f t="array" ref="P394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305.99463402228673</v>
      </c>
      <c r="Q394" s="9" cm="1">
        <f t="array" ref="Q394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229.49597551671508</v>
      </c>
      <c r="R394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97.141153657868813</v>
      </c>
      <c r="S394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632.63176319687057</v>
      </c>
    </row>
    <row r="395" spans="1:19" x14ac:dyDescent="0.25">
      <c r="A395">
        <v>2014</v>
      </c>
      <c r="B395">
        <v>3</v>
      </c>
      <c r="C395" s="38" t="s">
        <v>79</v>
      </c>
      <c r="D395" s="38">
        <f>DATE(План_Факт_Дебіторка[[#This Row],[Рік]],План_Факт_Дебіторка[[#This Row],[МісяцьНом]],1)</f>
        <v>41699</v>
      </c>
      <c r="E395" s="6" t="s">
        <v>4</v>
      </c>
      <c r="F395" s="6" t="s">
        <v>22</v>
      </c>
      <c r="G395" s="6" t="s">
        <v>23</v>
      </c>
      <c r="H395" s="6" t="s">
        <v>24</v>
      </c>
      <c r="I395" s="6" t="s">
        <v>25</v>
      </c>
      <c r="J395" s="6" t="s">
        <v>32</v>
      </c>
      <c r="K395" s="9">
        <v>2470</v>
      </c>
      <c r="L395" s="9">
        <v>26634.09</v>
      </c>
      <c r="M395" s="9">
        <v>38877.560000000005</v>
      </c>
      <c r="N395" s="9">
        <v>37800</v>
      </c>
      <c r="O395" s="9">
        <v>10789.98</v>
      </c>
      <c r="P395" s="9" cm="1">
        <f t="array" ref="P395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193.58323352134713</v>
      </c>
      <c r="Q395" s="9" cm="1">
        <f t="array" ref="Q395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0</v>
      </c>
      <c r="R395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55.309495291813469</v>
      </c>
      <c r="S395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248.8927288131606</v>
      </c>
    </row>
    <row r="396" spans="1:19" x14ac:dyDescent="0.25">
      <c r="A396">
        <v>2016</v>
      </c>
      <c r="B396">
        <v>2</v>
      </c>
      <c r="C396" s="38" t="s">
        <v>96</v>
      </c>
      <c r="D396" s="38">
        <f>DATE(План_Факт_Дебіторка[[#This Row],[Рік]],План_Факт_Дебіторка[[#This Row],[МісяцьНом]],1)</f>
        <v>42401</v>
      </c>
      <c r="E396" s="6" t="s">
        <v>3</v>
      </c>
      <c r="F396" s="6" t="s">
        <v>28</v>
      </c>
      <c r="G396" s="6" t="s">
        <v>29</v>
      </c>
      <c r="H396" s="6" t="s">
        <v>30</v>
      </c>
      <c r="I396" s="6" t="s">
        <v>31</v>
      </c>
      <c r="J396" s="6" t="s">
        <v>32</v>
      </c>
      <c r="K396" s="9">
        <v>271</v>
      </c>
      <c r="L396" s="9">
        <v>2544.7600000000002</v>
      </c>
      <c r="M396" s="9">
        <v>3883.8589499999998</v>
      </c>
      <c r="N396" s="9">
        <v>4200</v>
      </c>
      <c r="O396" s="9">
        <v>0</v>
      </c>
      <c r="P396" s="9" cm="1">
        <f t="array" ref="P396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53.229953987659762</v>
      </c>
      <c r="Q396" s="9" cm="1">
        <f t="array" ref="Q396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0</v>
      </c>
      <c r="R396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0</v>
      </c>
      <c r="S396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53.229953987659762</v>
      </c>
    </row>
    <row r="397" spans="1:19" x14ac:dyDescent="0.25">
      <c r="A397">
        <v>2014</v>
      </c>
      <c r="B397">
        <v>3</v>
      </c>
      <c r="C397" s="38" t="s">
        <v>79</v>
      </c>
      <c r="D397" s="38">
        <f>DATE(План_Факт_Дебіторка[[#This Row],[Рік]],План_Факт_Дебіторка[[#This Row],[МісяцьНом]],1)</f>
        <v>41699</v>
      </c>
      <c r="E397" s="6" t="s">
        <v>4</v>
      </c>
      <c r="F397" s="6" t="s">
        <v>22</v>
      </c>
      <c r="G397" s="6" t="s">
        <v>23</v>
      </c>
      <c r="H397" s="6" t="s">
        <v>24</v>
      </c>
      <c r="I397" s="6" t="s">
        <v>25</v>
      </c>
      <c r="J397" s="6" t="s">
        <v>33</v>
      </c>
      <c r="K397" s="9">
        <v>207</v>
      </c>
      <c r="L397" s="9">
        <v>2435.5399999999995</v>
      </c>
      <c r="M397" s="9">
        <v>3621.97</v>
      </c>
      <c r="N397" s="9">
        <v>3300</v>
      </c>
      <c r="O397" s="9">
        <v>4408.0200000000004</v>
      </c>
      <c r="P397" s="9" cm="1">
        <f t="array" ref="P397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18.034893761782207</v>
      </c>
      <c r="Q397" s="9" cm="1">
        <f t="array" ref="Q397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0</v>
      </c>
      <c r="R397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5.1528267890806312</v>
      </c>
      <c r="S397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23.187720550862839</v>
      </c>
    </row>
    <row r="398" spans="1:19" x14ac:dyDescent="0.25">
      <c r="A398">
        <v>2016</v>
      </c>
      <c r="B398">
        <v>3</v>
      </c>
      <c r="C398" s="38" t="s">
        <v>97</v>
      </c>
      <c r="D398" s="38">
        <f>DATE(План_Факт_Дебіторка[[#This Row],[Рік]],План_Факт_Дебіторка[[#This Row],[МісяцьНом]],1)</f>
        <v>42430</v>
      </c>
      <c r="E398" s="6" t="s">
        <v>4</v>
      </c>
      <c r="F398" s="6" t="s">
        <v>28</v>
      </c>
      <c r="G398" s="6" t="s">
        <v>29</v>
      </c>
      <c r="H398" s="6" t="s">
        <v>30</v>
      </c>
      <c r="I398" s="6" t="s">
        <v>31</v>
      </c>
      <c r="J398" s="6" t="s">
        <v>32</v>
      </c>
      <c r="K398" s="9">
        <v>836</v>
      </c>
      <c r="L398" s="9">
        <v>8450.880000000001</v>
      </c>
      <c r="M398" s="9">
        <v>12619.049930000001</v>
      </c>
      <c r="N398" s="9">
        <v>12000</v>
      </c>
      <c r="O398" s="9">
        <v>0</v>
      </c>
      <c r="P398" s="9" cm="1">
        <f t="array" ref="P398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163.57019018905376</v>
      </c>
      <c r="Q398" s="9" cm="1">
        <f t="array" ref="Q398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0</v>
      </c>
      <c r="R398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51.92704450446152</v>
      </c>
      <c r="S398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215.49723469351528</v>
      </c>
    </row>
    <row r="399" spans="1:19" x14ac:dyDescent="0.25">
      <c r="A399">
        <v>2015</v>
      </c>
      <c r="B399">
        <v>11</v>
      </c>
      <c r="C399" s="38" t="s">
        <v>69</v>
      </c>
      <c r="D399" s="38">
        <f>DATE(План_Факт_Дебіторка[[#This Row],[Рік]],План_Факт_Дебіторка[[#This Row],[МісяцьНом]],1)</f>
        <v>42309</v>
      </c>
      <c r="E399" s="6" t="s">
        <v>12</v>
      </c>
      <c r="F399" s="6" t="s">
        <v>28</v>
      </c>
      <c r="G399" s="6" t="s">
        <v>29</v>
      </c>
      <c r="H399" s="6" t="s">
        <v>30</v>
      </c>
      <c r="I399" s="6" t="s">
        <v>31</v>
      </c>
      <c r="J399" s="6" t="s">
        <v>34</v>
      </c>
      <c r="K399" s="9">
        <v>421</v>
      </c>
      <c r="L399" s="9">
        <v>5019.5000000000009</v>
      </c>
      <c r="M399" s="9">
        <v>7466.5833700000003</v>
      </c>
      <c r="N399" s="9">
        <v>7000</v>
      </c>
      <c r="O399" s="9">
        <v>671.99</v>
      </c>
      <c r="P399" s="9" cm="1">
        <f t="array" ref="P399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118.01550851364144</v>
      </c>
      <c r="Q399" s="9" cm="1">
        <f t="array" ref="Q399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59.007754256820718</v>
      </c>
      <c r="R399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29.503877128410359</v>
      </c>
      <c r="S399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206.52713989887252</v>
      </c>
    </row>
    <row r="400" spans="1:19" x14ac:dyDescent="0.25">
      <c r="A400">
        <v>2016</v>
      </c>
      <c r="B400">
        <v>4</v>
      </c>
      <c r="C400" s="38" t="s">
        <v>98</v>
      </c>
      <c r="D400" s="38">
        <f>DATE(План_Факт_Дебіторка[[#This Row],[Рік]],План_Факт_Дебіторка[[#This Row],[МісяцьНом]],1)</f>
        <v>42461</v>
      </c>
      <c r="E400" s="6" t="s">
        <v>5</v>
      </c>
      <c r="F400" s="6" t="s">
        <v>28</v>
      </c>
      <c r="G400" s="6" t="s">
        <v>29</v>
      </c>
      <c r="H400" s="6" t="s">
        <v>30</v>
      </c>
      <c r="I400" s="6" t="s">
        <v>31</v>
      </c>
      <c r="J400" s="6" t="s">
        <v>32</v>
      </c>
      <c r="K400" s="9">
        <v>229</v>
      </c>
      <c r="L400" s="9">
        <v>2217.98</v>
      </c>
      <c r="M400" s="9">
        <v>3363.1402620000003</v>
      </c>
      <c r="N400" s="9">
        <v>3600</v>
      </c>
      <c r="O400" s="9">
        <v>0</v>
      </c>
      <c r="P400" s="9" cm="1">
        <f t="array" ref="P400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40.980830407086302</v>
      </c>
      <c r="Q400" s="9" cm="1">
        <f t="array" ref="Q400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30.735622805314726</v>
      </c>
      <c r="R400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13.009787430821049</v>
      </c>
      <c r="S400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84.726240643222084</v>
      </c>
    </row>
    <row r="401" spans="1:19" x14ac:dyDescent="0.25">
      <c r="A401">
        <v>2014</v>
      </c>
      <c r="B401">
        <v>3</v>
      </c>
      <c r="C401" s="38" t="s">
        <v>79</v>
      </c>
      <c r="D401" s="38">
        <f>DATE(План_Факт_Дебіторка[[#This Row],[Рік]],План_Факт_Дебіторка[[#This Row],[МісяцьНом]],1)</f>
        <v>41699</v>
      </c>
      <c r="E401" s="6" t="s">
        <v>4</v>
      </c>
      <c r="F401" s="6" t="s">
        <v>22</v>
      </c>
      <c r="G401" s="6" t="s">
        <v>23</v>
      </c>
      <c r="H401" s="6" t="s">
        <v>24</v>
      </c>
      <c r="I401" s="6" t="s">
        <v>25</v>
      </c>
      <c r="J401" s="6" t="s">
        <v>34</v>
      </c>
      <c r="K401" s="9">
        <v>14660</v>
      </c>
      <c r="L401" s="9">
        <v>165746.00999999995</v>
      </c>
      <c r="M401" s="9">
        <v>252144.6100300001</v>
      </c>
      <c r="N401" s="9">
        <v>259500</v>
      </c>
      <c r="O401" s="9">
        <v>127213.39</v>
      </c>
      <c r="P401" s="9" cm="1">
        <f t="array" ref="P401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1255.5049474449145</v>
      </c>
      <c r="Q401" s="9" cm="1">
        <f t="array" ref="Q401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0</v>
      </c>
      <c r="R401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358.71569926997552</v>
      </c>
      <c r="S401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1614.2206467148899</v>
      </c>
    </row>
    <row r="402" spans="1:19" x14ac:dyDescent="0.25">
      <c r="A402">
        <v>2016</v>
      </c>
      <c r="B402">
        <v>5</v>
      </c>
      <c r="C402" s="38" t="s">
        <v>99</v>
      </c>
      <c r="D402" s="38">
        <f>DATE(План_Факт_Дебіторка[[#This Row],[Рік]],План_Факт_Дебіторка[[#This Row],[МісяцьНом]],1)</f>
        <v>42491</v>
      </c>
      <c r="E402" s="6" t="s">
        <v>6</v>
      </c>
      <c r="F402" s="6" t="s">
        <v>28</v>
      </c>
      <c r="G402" s="6" t="s">
        <v>29</v>
      </c>
      <c r="H402" s="6" t="s">
        <v>30</v>
      </c>
      <c r="I402" s="6" t="s">
        <v>31</v>
      </c>
      <c r="J402" s="6" t="s">
        <v>32</v>
      </c>
      <c r="K402" s="9">
        <v>362</v>
      </c>
      <c r="L402" s="9">
        <v>3633.7999999999997</v>
      </c>
      <c r="M402" s="9">
        <v>5417.0998600000003</v>
      </c>
      <c r="N402" s="9">
        <v>4900</v>
      </c>
      <c r="O402" s="9">
        <v>0</v>
      </c>
      <c r="P402" s="9" cm="1">
        <f t="array" ref="P402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29.053760165546763</v>
      </c>
      <c r="Q402" s="9" cm="1">
        <f t="array" ref="Q402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0</v>
      </c>
      <c r="R402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0</v>
      </c>
      <c r="S402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29.053760165546763</v>
      </c>
    </row>
    <row r="403" spans="1:19" x14ac:dyDescent="0.25">
      <c r="A403">
        <v>2015</v>
      </c>
      <c r="B403">
        <v>11</v>
      </c>
      <c r="C403" s="38" t="s">
        <v>69</v>
      </c>
      <c r="D403" s="38">
        <f>DATE(План_Факт_Дебіторка[[#This Row],[Рік]],План_Факт_Дебіторка[[#This Row],[МісяцьНом]],1)</f>
        <v>42309</v>
      </c>
      <c r="E403" s="6" t="s">
        <v>12</v>
      </c>
      <c r="F403" s="6" t="s">
        <v>28</v>
      </c>
      <c r="G403" s="6" t="s">
        <v>29</v>
      </c>
      <c r="H403" s="6" t="s">
        <v>30</v>
      </c>
      <c r="I403" s="6" t="s">
        <v>31</v>
      </c>
      <c r="J403" s="6" t="s">
        <v>27</v>
      </c>
      <c r="K403" s="9">
        <v>3976</v>
      </c>
      <c r="L403" s="9">
        <v>45244.53</v>
      </c>
      <c r="M403" s="9">
        <v>65597.717039999799</v>
      </c>
      <c r="N403" s="9">
        <v>66000</v>
      </c>
      <c r="O403" s="9">
        <v>2847.42</v>
      </c>
      <c r="P403" s="9" cm="1">
        <f t="array" ref="P403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1036.8260220483601</v>
      </c>
      <c r="Q403" s="9" cm="1">
        <f t="array" ref="Q403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518.41301102418004</v>
      </c>
      <c r="R403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259.20650551209002</v>
      </c>
      <c r="S403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1814.4455385846302</v>
      </c>
    </row>
    <row r="404" spans="1:19" x14ac:dyDescent="0.25">
      <c r="A404">
        <v>2016</v>
      </c>
      <c r="B404">
        <v>6</v>
      </c>
      <c r="C404" s="38" t="s">
        <v>100</v>
      </c>
      <c r="D404" s="38">
        <f>DATE(План_Факт_Дебіторка[[#This Row],[Рік]],План_Факт_Дебіторка[[#This Row],[МісяцьНом]],1)</f>
        <v>42522</v>
      </c>
      <c r="E404" s="6" t="s">
        <v>7</v>
      </c>
      <c r="F404" s="6" t="s">
        <v>28</v>
      </c>
      <c r="G404" s="6" t="s">
        <v>29</v>
      </c>
      <c r="H404" s="6" t="s">
        <v>30</v>
      </c>
      <c r="I404" s="6" t="s">
        <v>31</v>
      </c>
      <c r="J404" s="6" t="s">
        <v>32</v>
      </c>
      <c r="K404" s="9">
        <v>1365</v>
      </c>
      <c r="L404" s="9">
        <v>15121.569999999998</v>
      </c>
      <c r="M404" s="9">
        <v>20142.854240000001</v>
      </c>
      <c r="N404" s="9">
        <v>22000</v>
      </c>
      <c r="O404" s="9">
        <v>0</v>
      </c>
      <c r="P404" s="9" cm="1">
        <f t="array" ref="P404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334.88098762050299</v>
      </c>
      <c r="Q404" s="9" cm="1">
        <f t="array" ref="Q404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301.39288885845269</v>
      </c>
      <c r="R404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212.62284928285908</v>
      </c>
      <c r="S404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848.89672576181476</v>
      </c>
    </row>
    <row r="405" spans="1:19" x14ac:dyDescent="0.25">
      <c r="A405">
        <v>2014</v>
      </c>
      <c r="B405">
        <v>3</v>
      </c>
      <c r="C405" s="38" t="s">
        <v>79</v>
      </c>
      <c r="D405" s="38">
        <f>DATE(План_Факт_Дебіторка[[#This Row],[Рік]],План_Факт_Дебіторка[[#This Row],[МісяцьНом]],1)</f>
        <v>41699</v>
      </c>
      <c r="E405" s="6" t="s">
        <v>4</v>
      </c>
      <c r="F405" s="6" t="s">
        <v>22</v>
      </c>
      <c r="G405" s="6" t="s">
        <v>23</v>
      </c>
      <c r="H405" s="6" t="s">
        <v>24</v>
      </c>
      <c r="I405" s="6" t="s">
        <v>25</v>
      </c>
      <c r="J405" s="6" t="s">
        <v>35</v>
      </c>
      <c r="K405" s="9">
        <v>7951</v>
      </c>
      <c r="L405" s="9">
        <v>85357.439999999988</v>
      </c>
      <c r="M405" s="9">
        <v>127574.79000000001</v>
      </c>
      <c r="N405" s="9">
        <v>124900</v>
      </c>
      <c r="O405" s="9">
        <v>168291.78</v>
      </c>
      <c r="P405" s="9" cm="1">
        <f t="array" ref="P405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635.23380489945396</v>
      </c>
      <c r="Q405" s="9" cm="1">
        <f t="array" ref="Q405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0</v>
      </c>
      <c r="R405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181.49537282841544</v>
      </c>
      <c r="S405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816.72917772786946</v>
      </c>
    </row>
    <row r="406" spans="1:19" x14ac:dyDescent="0.25">
      <c r="A406">
        <v>2016</v>
      </c>
      <c r="B406">
        <v>7</v>
      </c>
      <c r="C406" s="38" t="s">
        <v>101</v>
      </c>
      <c r="D406" s="38">
        <f>DATE(План_Факт_Дебіторка[[#This Row],[Рік]],План_Факт_Дебіторка[[#This Row],[МісяцьНом]],1)</f>
        <v>42552</v>
      </c>
      <c r="E406" s="6" t="s">
        <v>8</v>
      </c>
      <c r="F406" s="6" t="s">
        <v>28</v>
      </c>
      <c r="G406" s="6" t="s">
        <v>29</v>
      </c>
      <c r="H406" s="6" t="s">
        <v>30</v>
      </c>
      <c r="I406" s="6" t="s">
        <v>31</v>
      </c>
      <c r="J406" s="6" t="s">
        <v>32</v>
      </c>
      <c r="K406" s="9">
        <v>569</v>
      </c>
      <c r="L406" s="9">
        <v>5694.99</v>
      </c>
      <c r="M406" s="9">
        <v>8314.8759009999976</v>
      </c>
      <c r="N406" s="9">
        <v>8900</v>
      </c>
      <c r="O406" s="9">
        <v>0</v>
      </c>
      <c r="P406" s="9" cm="1">
        <f t="array" ref="P406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128.15997752315144</v>
      </c>
      <c r="Q406" s="9" cm="1">
        <f t="array" ref="Q406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0</v>
      </c>
      <c r="R406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76.51341941680684</v>
      </c>
      <c r="S406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204.67339693995828</v>
      </c>
    </row>
    <row r="407" spans="1:19" x14ac:dyDescent="0.25">
      <c r="A407">
        <v>2015</v>
      </c>
      <c r="B407">
        <v>11</v>
      </c>
      <c r="C407" s="38" t="s">
        <v>69</v>
      </c>
      <c r="D407" s="38">
        <f>DATE(План_Факт_Дебіторка[[#This Row],[Рік]],План_Факт_Дебіторка[[#This Row],[МісяцьНом]],1)</f>
        <v>42309</v>
      </c>
      <c r="E407" s="6" t="s">
        <v>12</v>
      </c>
      <c r="F407" s="6" t="s">
        <v>28</v>
      </c>
      <c r="G407" s="6" t="s">
        <v>29</v>
      </c>
      <c r="H407" s="6" t="s">
        <v>30</v>
      </c>
      <c r="I407" s="6" t="s">
        <v>31</v>
      </c>
      <c r="J407" s="6" t="s">
        <v>35</v>
      </c>
      <c r="K407" s="9">
        <v>18954</v>
      </c>
      <c r="L407" s="9">
        <v>202193.01</v>
      </c>
      <c r="M407" s="9">
        <v>304338.3005800001</v>
      </c>
      <c r="N407" s="9">
        <v>290500</v>
      </c>
      <c r="O407" s="9">
        <v>219123.58</v>
      </c>
      <c r="P407" s="9" cm="1">
        <f t="array" ref="P407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4810.3178553440794</v>
      </c>
      <c r="Q407" s="9" cm="1">
        <f t="array" ref="Q407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2405.1589276720397</v>
      </c>
      <c r="R407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1202.5794638360198</v>
      </c>
      <c r="S407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8418.0562468521384</v>
      </c>
    </row>
    <row r="408" spans="1:19" x14ac:dyDescent="0.25">
      <c r="A408">
        <v>2016</v>
      </c>
      <c r="B408">
        <v>8</v>
      </c>
      <c r="C408" s="38" t="s">
        <v>102</v>
      </c>
      <c r="D408" s="38">
        <f>DATE(План_Факт_Дебіторка[[#This Row],[Рік]],План_Факт_Дебіторка[[#This Row],[МісяцьНом]],1)</f>
        <v>42583</v>
      </c>
      <c r="E408" s="6" t="s">
        <v>9</v>
      </c>
      <c r="F408" s="6" t="s">
        <v>28</v>
      </c>
      <c r="G408" s="6" t="s">
        <v>29</v>
      </c>
      <c r="H408" s="6" t="s">
        <v>30</v>
      </c>
      <c r="I408" s="6" t="s">
        <v>31</v>
      </c>
      <c r="J408" s="6" t="s">
        <v>32</v>
      </c>
      <c r="K408" s="9">
        <v>405</v>
      </c>
      <c r="L408" s="9">
        <v>4379.3099999999995</v>
      </c>
      <c r="M408" s="9">
        <v>6656.5666300000003</v>
      </c>
      <c r="N408" s="9">
        <v>7200</v>
      </c>
      <c r="O408" s="9">
        <v>0</v>
      </c>
      <c r="P408" s="9" cm="1">
        <f t="array" ref="P408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75.814909013363376</v>
      </c>
      <c r="Q408" s="9" cm="1">
        <f t="array" ref="Q408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56.861181760022532</v>
      </c>
      <c r="R408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45.262632246784101</v>
      </c>
      <c r="S408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177.93872302017002</v>
      </c>
    </row>
    <row r="409" spans="1:19" x14ac:dyDescent="0.25">
      <c r="A409">
        <v>2014</v>
      </c>
      <c r="B409">
        <v>3</v>
      </c>
      <c r="C409" s="38" t="s">
        <v>79</v>
      </c>
      <c r="D409" s="38">
        <f>DATE(План_Факт_Дебіторка[[#This Row],[Рік]],План_Факт_Дебіторка[[#This Row],[МісяцьНом]],1)</f>
        <v>41699</v>
      </c>
      <c r="E409" s="6" t="s">
        <v>4</v>
      </c>
      <c r="F409" s="6" t="s">
        <v>22</v>
      </c>
      <c r="G409" s="6" t="s">
        <v>36</v>
      </c>
      <c r="H409" s="6" t="s">
        <v>37</v>
      </c>
      <c r="I409" s="6" t="s">
        <v>38</v>
      </c>
      <c r="J409" s="6" t="s">
        <v>26</v>
      </c>
      <c r="K409" s="9">
        <v>294</v>
      </c>
      <c r="L409" s="9">
        <v>4489.5700000000006</v>
      </c>
      <c r="M409" s="9">
        <v>6941.9233399999994</v>
      </c>
      <c r="N409" s="9">
        <v>7000</v>
      </c>
      <c r="O409" s="9">
        <v>7188.28</v>
      </c>
      <c r="P409" s="9" cm="1">
        <f t="array" ref="P409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31.092625204788682</v>
      </c>
      <c r="Q409" s="9" cm="1">
        <f t="array" ref="Q409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0</v>
      </c>
      <c r="R409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7.7731563011971705</v>
      </c>
      <c r="S409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38.865781505985851</v>
      </c>
    </row>
    <row r="410" spans="1:19" x14ac:dyDescent="0.25">
      <c r="A410">
        <v>2016</v>
      </c>
      <c r="B410">
        <v>9</v>
      </c>
      <c r="C410" s="38" t="s">
        <v>103</v>
      </c>
      <c r="D410" s="38">
        <f>DATE(План_Факт_Дебіторка[[#This Row],[Рік]],План_Факт_Дебіторка[[#This Row],[МісяцьНом]],1)</f>
        <v>42614</v>
      </c>
      <c r="E410" s="6" t="s">
        <v>10</v>
      </c>
      <c r="F410" s="6" t="s">
        <v>28</v>
      </c>
      <c r="G410" s="6" t="s">
        <v>29</v>
      </c>
      <c r="H410" s="6" t="s">
        <v>30</v>
      </c>
      <c r="I410" s="6" t="s">
        <v>31</v>
      </c>
      <c r="J410" s="6" t="s">
        <v>32</v>
      </c>
      <c r="K410" s="9">
        <v>621</v>
      </c>
      <c r="L410" s="9">
        <v>8503.4000000000015</v>
      </c>
      <c r="M410" s="9">
        <v>13121.041710000001</v>
      </c>
      <c r="N410" s="9">
        <v>12800</v>
      </c>
      <c r="O410" s="9">
        <v>0</v>
      </c>
      <c r="P410" s="9" cm="1">
        <f t="array" ref="P410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224.77782600358302</v>
      </c>
      <c r="Q410" s="9" cm="1">
        <f t="array" ref="Q410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67.433347801074916</v>
      </c>
      <c r="R410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134.19571701706448</v>
      </c>
      <c r="S410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426.40689082172241</v>
      </c>
    </row>
    <row r="411" spans="1:19" x14ac:dyDescent="0.25">
      <c r="A411">
        <v>2016</v>
      </c>
      <c r="B411">
        <v>10</v>
      </c>
      <c r="C411" s="38" t="s">
        <v>71</v>
      </c>
      <c r="D411" s="38">
        <f>DATE(План_Факт_Дебіторка[[#This Row],[Рік]],План_Факт_Дебіторка[[#This Row],[МісяцьНом]],1)</f>
        <v>42644</v>
      </c>
      <c r="E411" s="6" t="s">
        <v>11</v>
      </c>
      <c r="F411" s="6" t="s">
        <v>28</v>
      </c>
      <c r="G411" s="6" t="s">
        <v>29</v>
      </c>
      <c r="H411" s="6" t="s">
        <v>30</v>
      </c>
      <c r="I411" s="6" t="s">
        <v>31</v>
      </c>
      <c r="J411" s="6" t="s">
        <v>32</v>
      </c>
      <c r="K411" s="9">
        <v>76</v>
      </c>
      <c r="L411" s="9">
        <v>902.6</v>
      </c>
      <c r="M411" s="9">
        <v>1299.0167300000001</v>
      </c>
      <c r="N411" s="9">
        <v>1300</v>
      </c>
      <c r="O411" s="9">
        <v>0</v>
      </c>
      <c r="P411" s="9" cm="1">
        <f t="array" ref="P411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10.626839011510222</v>
      </c>
      <c r="Q411" s="9" cm="1">
        <f t="array" ref="Q411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5.3134195057551112</v>
      </c>
      <c r="R411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6.3443814994090886</v>
      </c>
      <c r="S411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22.284640016674423</v>
      </c>
    </row>
    <row r="412" spans="1:19" x14ac:dyDescent="0.25">
      <c r="A412">
        <v>2014</v>
      </c>
      <c r="B412">
        <v>3</v>
      </c>
      <c r="C412" s="38" t="s">
        <v>79</v>
      </c>
      <c r="D412" s="38">
        <f>DATE(План_Факт_Дебіторка[[#This Row],[Рік]],План_Факт_Дебіторка[[#This Row],[МісяцьНом]],1)</f>
        <v>41699</v>
      </c>
      <c r="E412" s="6" t="s">
        <v>4</v>
      </c>
      <c r="F412" s="6" t="s">
        <v>22</v>
      </c>
      <c r="G412" s="6" t="s">
        <v>36</v>
      </c>
      <c r="H412" s="6" t="s">
        <v>37</v>
      </c>
      <c r="I412" s="6" t="s">
        <v>38</v>
      </c>
      <c r="J412" s="6" t="s">
        <v>27</v>
      </c>
      <c r="K412" s="9">
        <v>20674</v>
      </c>
      <c r="L412" s="9">
        <v>247422.23</v>
      </c>
      <c r="M412" s="9">
        <v>379380.33286999934</v>
      </c>
      <c r="N412" s="9">
        <v>368300</v>
      </c>
      <c r="O412" s="9">
        <v>314506.55</v>
      </c>
      <c r="P412" s="9" cm="1">
        <f t="array" ref="P412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1699.230879146364</v>
      </c>
      <c r="Q412" s="9" cm="1">
        <f t="array" ref="Q412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0</v>
      </c>
      <c r="R412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424.80771978659101</v>
      </c>
      <c r="S412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2124.0385989329552</v>
      </c>
    </row>
    <row r="413" spans="1:19" x14ac:dyDescent="0.25">
      <c r="A413">
        <v>2016</v>
      </c>
      <c r="B413">
        <v>11</v>
      </c>
      <c r="C413" s="38" t="s">
        <v>72</v>
      </c>
      <c r="D413" s="38">
        <f>DATE(План_Факт_Дебіторка[[#This Row],[Рік]],План_Факт_Дебіторка[[#This Row],[МісяцьНом]],1)</f>
        <v>42675</v>
      </c>
      <c r="E413" s="6" t="s">
        <v>12</v>
      </c>
      <c r="F413" s="6" t="s">
        <v>28</v>
      </c>
      <c r="G413" s="6" t="s">
        <v>29</v>
      </c>
      <c r="H413" s="6" t="s">
        <v>30</v>
      </c>
      <c r="I413" s="6" t="s">
        <v>31</v>
      </c>
      <c r="J413" s="6" t="s">
        <v>32</v>
      </c>
      <c r="K413" s="9">
        <v>217</v>
      </c>
      <c r="L413" s="9">
        <v>2734.0999999999995</v>
      </c>
      <c r="M413" s="9">
        <v>3907.1757900000002</v>
      </c>
      <c r="N413" s="9">
        <v>4200</v>
      </c>
      <c r="O413" s="9">
        <v>0</v>
      </c>
      <c r="P413" s="9" cm="1">
        <f t="array" ref="P413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34.500975660732209</v>
      </c>
      <c r="Q413" s="9" cm="1">
        <f t="array" ref="Q413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0</v>
      </c>
      <c r="R413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20.597597409392364</v>
      </c>
      <c r="S413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55.098573070124573</v>
      </c>
    </row>
    <row r="414" spans="1:19" x14ac:dyDescent="0.25">
      <c r="A414">
        <v>2014</v>
      </c>
      <c r="B414">
        <v>3</v>
      </c>
      <c r="C414" s="38" t="s">
        <v>79</v>
      </c>
      <c r="D414" s="38">
        <f>DATE(План_Факт_Дебіторка[[#This Row],[Рік]],План_Факт_Дебіторка[[#This Row],[МісяцьНом]],1)</f>
        <v>41699</v>
      </c>
      <c r="E414" s="6" t="s">
        <v>4</v>
      </c>
      <c r="F414" s="6" t="s">
        <v>22</v>
      </c>
      <c r="G414" s="6" t="s">
        <v>36</v>
      </c>
      <c r="H414" s="6" t="s">
        <v>37</v>
      </c>
      <c r="I414" s="6" t="s">
        <v>38</v>
      </c>
      <c r="J414" s="6" t="s">
        <v>32</v>
      </c>
      <c r="K414" s="9">
        <v>262</v>
      </c>
      <c r="L414" s="9">
        <v>2786.92</v>
      </c>
      <c r="M414" s="9">
        <v>4236.7282999999998</v>
      </c>
      <c r="N414" s="9">
        <v>4100</v>
      </c>
      <c r="O414" s="9">
        <v>552.89</v>
      </c>
      <c r="P414" s="9" cm="1">
        <f t="array" ref="P414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18.976153822871446</v>
      </c>
      <c r="Q414" s="9" cm="1">
        <f t="array" ref="Q414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0</v>
      </c>
      <c r="R414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4.7440384557178614</v>
      </c>
      <c r="S414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23.720192278589309</v>
      </c>
    </row>
    <row r="415" spans="1:19" x14ac:dyDescent="0.25">
      <c r="A415">
        <v>2014</v>
      </c>
      <c r="B415">
        <v>3</v>
      </c>
      <c r="C415" s="38" t="s">
        <v>79</v>
      </c>
      <c r="D415" s="38">
        <f>DATE(План_Факт_Дебіторка[[#This Row],[Рік]],План_Факт_Дебіторка[[#This Row],[МісяцьНом]],1)</f>
        <v>41699</v>
      </c>
      <c r="E415" s="6" t="s">
        <v>4</v>
      </c>
      <c r="F415" s="6" t="s">
        <v>22</v>
      </c>
      <c r="G415" s="6" t="s">
        <v>36</v>
      </c>
      <c r="H415" s="6" t="s">
        <v>37</v>
      </c>
      <c r="I415" s="6" t="s">
        <v>38</v>
      </c>
      <c r="J415" s="6" t="s">
        <v>33</v>
      </c>
      <c r="K415" s="9">
        <v>1336</v>
      </c>
      <c r="L415" s="9">
        <v>15450.82</v>
      </c>
      <c r="M415" s="9">
        <v>23059.16480000002</v>
      </c>
      <c r="N415" s="9">
        <v>23500</v>
      </c>
      <c r="O415" s="9">
        <v>19589.05</v>
      </c>
      <c r="P415" s="9" cm="1">
        <f t="array" ref="P415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103.28117058432638</v>
      </c>
      <c r="Q415" s="9" cm="1">
        <f t="array" ref="Q415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0</v>
      </c>
      <c r="R415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25.820292646081594</v>
      </c>
      <c r="S415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129.10146323040797</v>
      </c>
    </row>
    <row r="416" spans="1:19" x14ac:dyDescent="0.25">
      <c r="A416">
        <v>2015</v>
      </c>
      <c r="B416">
        <v>12</v>
      </c>
      <c r="C416" s="38" t="s">
        <v>70</v>
      </c>
      <c r="D416" s="38">
        <f>DATE(План_Факт_Дебіторка[[#This Row],[Рік]],План_Факт_Дебіторка[[#This Row],[МісяцьНом]],1)</f>
        <v>42339</v>
      </c>
      <c r="E416" s="6" t="s">
        <v>13</v>
      </c>
      <c r="F416" s="6" t="s">
        <v>28</v>
      </c>
      <c r="G416" s="6" t="s">
        <v>29</v>
      </c>
      <c r="H416" s="6" t="s">
        <v>30</v>
      </c>
      <c r="I416" s="6" t="s">
        <v>31</v>
      </c>
      <c r="J416" s="6" t="s">
        <v>34</v>
      </c>
      <c r="K416" s="9">
        <v>10852</v>
      </c>
      <c r="L416" s="9">
        <v>112438.63</v>
      </c>
      <c r="M416" s="9">
        <v>165365.982353</v>
      </c>
      <c r="N416" s="9">
        <v>156600</v>
      </c>
      <c r="O416" s="9">
        <v>16371.23</v>
      </c>
      <c r="P416" s="9" cm="1">
        <f t="array" ref="P416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2208.6421096650101</v>
      </c>
      <c r="Q416" s="9" cm="1">
        <f t="array" ref="Q416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662.59263289950309</v>
      </c>
      <c r="R416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1104.3210548325051</v>
      </c>
      <c r="S416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3975.5557973970181</v>
      </c>
    </row>
    <row r="417" spans="1:19" x14ac:dyDescent="0.25">
      <c r="A417">
        <v>2014</v>
      </c>
      <c r="B417">
        <v>3</v>
      </c>
      <c r="C417" s="38" t="s">
        <v>79</v>
      </c>
      <c r="D417" s="38">
        <f>DATE(План_Факт_Дебіторка[[#This Row],[Рік]],План_Факт_Дебіторка[[#This Row],[МісяцьНом]],1)</f>
        <v>41699</v>
      </c>
      <c r="E417" s="6" t="s">
        <v>4</v>
      </c>
      <c r="F417" s="6" t="s">
        <v>22</v>
      </c>
      <c r="G417" s="6" t="s">
        <v>36</v>
      </c>
      <c r="H417" s="6" t="s">
        <v>37</v>
      </c>
      <c r="I417" s="6" t="s">
        <v>38</v>
      </c>
      <c r="J417" s="6" t="s">
        <v>34</v>
      </c>
      <c r="K417" s="9">
        <v>12917</v>
      </c>
      <c r="L417" s="9">
        <v>149435.90999999997</v>
      </c>
      <c r="M417" s="9">
        <v>230783.24251999948</v>
      </c>
      <c r="N417" s="9">
        <v>238200</v>
      </c>
      <c r="O417" s="9">
        <v>41502.61</v>
      </c>
      <c r="P417" s="9" cm="1">
        <f t="array" ref="P417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1033.6698508140246</v>
      </c>
      <c r="Q417" s="9" cm="1">
        <f t="array" ref="Q417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0</v>
      </c>
      <c r="R417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258.41746270350615</v>
      </c>
      <c r="S417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1292.0873135175307</v>
      </c>
    </row>
    <row r="418" spans="1:19" x14ac:dyDescent="0.25">
      <c r="A418">
        <v>2015</v>
      </c>
      <c r="B418">
        <v>12</v>
      </c>
      <c r="C418" s="38" t="s">
        <v>70</v>
      </c>
      <c r="D418" s="38">
        <f>DATE(План_Факт_Дебіторка[[#This Row],[Рік]],План_Факт_Дебіторка[[#This Row],[МісяцьНом]],1)</f>
        <v>42339</v>
      </c>
      <c r="E418" s="6" t="s">
        <v>13</v>
      </c>
      <c r="F418" s="6" t="s">
        <v>28</v>
      </c>
      <c r="G418" s="6" t="s">
        <v>29</v>
      </c>
      <c r="H418" s="6" t="s">
        <v>30</v>
      </c>
      <c r="I418" s="6" t="s">
        <v>31</v>
      </c>
      <c r="J418" s="6" t="s">
        <v>27</v>
      </c>
      <c r="K418" s="9">
        <v>7991</v>
      </c>
      <c r="L418" s="9">
        <v>85566.950000000012</v>
      </c>
      <c r="M418" s="9">
        <v>120129.24813000009</v>
      </c>
      <c r="N418" s="9">
        <v>118800</v>
      </c>
      <c r="O418" s="9">
        <v>6916.69</v>
      </c>
      <c r="P418" s="9" cm="1">
        <f t="array" ref="P418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1604.4564441067557</v>
      </c>
      <c r="Q418" s="9" cm="1">
        <f t="array" ref="Q418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481.33693323202675</v>
      </c>
      <c r="R418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802.22822205337786</v>
      </c>
      <c r="S418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2888.0215993921606</v>
      </c>
    </row>
    <row r="419" spans="1:19" x14ac:dyDescent="0.25">
      <c r="A419">
        <v>2014</v>
      </c>
      <c r="B419">
        <v>3</v>
      </c>
      <c r="C419" s="38" t="s">
        <v>79</v>
      </c>
      <c r="D419" s="38">
        <f>DATE(План_Факт_Дебіторка[[#This Row],[Рік]],План_Факт_Дебіторка[[#This Row],[МісяцьНом]],1)</f>
        <v>41699</v>
      </c>
      <c r="E419" s="6" t="s">
        <v>4</v>
      </c>
      <c r="F419" s="6" t="s">
        <v>22</v>
      </c>
      <c r="G419" s="6" t="s">
        <v>36</v>
      </c>
      <c r="H419" s="6" t="s">
        <v>37</v>
      </c>
      <c r="I419" s="6" t="s">
        <v>38</v>
      </c>
      <c r="J419" s="6" t="s">
        <v>35</v>
      </c>
      <c r="K419" s="9">
        <v>17105</v>
      </c>
      <c r="L419" s="9">
        <v>167137.76999999996</v>
      </c>
      <c r="M419" s="9">
        <v>248662.2583800001</v>
      </c>
      <c r="N419" s="9">
        <v>268500</v>
      </c>
      <c r="O419" s="9">
        <v>301190.51</v>
      </c>
      <c r="P419" s="9" cm="1">
        <f t="array" ref="P419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1113.749320427625</v>
      </c>
      <c r="Q419" s="9" cm="1">
        <f t="array" ref="Q419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0</v>
      </c>
      <c r="R419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278.43733010690624</v>
      </c>
      <c r="S419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1392.1866505345313</v>
      </c>
    </row>
    <row r="420" spans="1:19" x14ac:dyDescent="0.25">
      <c r="A420">
        <v>2015</v>
      </c>
      <c r="B420">
        <v>12</v>
      </c>
      <c r="C420" s="38" t="s">
        <v>70</v>
      </c>
      <c r="D420" s="38">
        <f>DATE(План_Факт_Дебіторка[[#This Row],[Рік]],План_Факт_Дебіторка[[#This Row],[МісяцьНом]],1)</f>
        <v>42339</v>
      </c>
      <c r="E420" s="6" t="s">
        <v>13</v>
      </c>
      <c r="F420" s="6" t="s">
        <v>28</v>
      </c>
      <c r="G420" s="6" t="s">
        <v>29</v>
      </c>
      <c r="H420" s="6" t="s">
        <v>30</v>
      </c>
      <c r="I420" s="6" t="s">
        <v>31</v>
      </c>
      <c r="J420" s="6" t="s">
        <v>35</v>
      </c>
      <c r="K420" s="9">
        <v>7849</v>
      </c>
      <c r="L420" s="9">
        <v>105901.03000000001</v>
      </c>
      <c r="M420" s="9">
        <v>161999.41018000009</v>
      </c>
      <c r="N420" s="9">
        <v>168900</v>
      </c>
      <c r="O420" s="9">
        <v>128303.53</v>
      </c>
      <c r="P420" s="9" cm="1">
        <f t="array" ref="P420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2163.6778857012105</v>
      </c>
      <c r="Q420" s="9" cm="1">
        <f t="array" ref="Q420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649.10336571036316</v>
      </c>
      <c r="R420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1081.8389428506052</v>
      </c>
      <c r="S420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3894.6201942621788</v>
      </c>
    </row>
    <row r="421" spans="1:19" x14ac:dyDescent="0.25">
      <c r="A421">
        <v>2014</v>
      </c>
      <c r="B421">
        <v>3</v>
      </c>
      <c r="C421" s="38" t="s">
        <v>79</v>
      </c>
      <c r="D421" s="38">
        <f>DATE(План_Факт_Дебіторка[[#This Row],[Рік]],План_Факт_Дебіторка[[#This Row],[МісяцьНом]],1)</f>
        <v>41699</v>
      </c>
      <c r="E421" s="6" t="s">
        <v>4</v>
      </c>
      <c r="F421" s="6" t="s">
        <v>22</v>
      </c>
      <c r="G421" s="6" t="s">
        <v>39</v>
      </c>
      <c r="H421" s="6" t="s">
        <v>40</v>
      </c>
      <c r="I421" s="6" t="s">
        <v>41</v>
      </c>
      <c r="J421" s="6" t="s">
        <v>26</v>
      </c>
      <c r="K421" s="9">
        <v>272</v>
      </c>
      <c r="L421" s="9">
        <v>2614.77</v>
      </c>
      <c r="M421" s="9">
        <v>4201.5132800000001</v>
      </c>
      <c r="N421" s="9">
        <v>4200</v>
      </c>
      <c r="O421" s="9">
        <v>3011.6</v>
      </c>
      <c r="P421" s="9" cm="1">
        <f t="array" ref="P421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14.146762211018601</v>
      </c>
      <c r="Q421" s="9" cm="1">
        <f t="array" ref="Q421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7.0733811055093003</v>
      </c>
      <c r="R421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9.4311748073457355</v>
      </c>
      <c r="S421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30.651318123873637</v>
      </c>
    </row>
    <row r="422" spans="1:19" x14ac:dyDescent="0.25">
      <c r="A422">
        <v>2014</v>
      </c>
      <c r="B422">
        <v>3</v>
      </c>
      <c r="C422" s="38" t="s">
        <v>79</v>
      </c>
      <c r="D422" s="38">
        <f>DATE(План_Факт_Дебіторка[[#This Row],[Рік]],План_Факт_Дебіторка[[#This Row],[МісяцьНом]],1)</f>
        <v>41699</v>
      </c>
      <c r="E422" s="6" t="s">
        <v>4</v>
      </c>
      <c r="F422" s="6" t="s">
        <v>22</v>
      </c>
      <c r="G422" s="6" t="s">
        <v>39</v>
      </c>
      <c r="H422" s="6" t="s">
        <v>40</v>
      </c>
      <c r="I422" s="6" t="s">
        <v>41</v>
      </c>
      <c r="J422" s="6" t="s">
        <v>27</v>
      </c>
      <c r="K422" s="9">
        <v>32500</v>
      </c>
      <c r="L422" s="9">
        <v>363272.5799999999</v>
      </c>
      <c r="M422" s="9">
        <v>555158.88625999913</v>
      </c>
      <c r="N422" s="9">
        <v>530900</v>
      </c>
      <c r="O422" s="9">
        <v>310875.53999999998</v>
      </c>
      <c r="P422" s="9" cm="1">
        <f t="array" ref="P422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1869.2552492072878</v>
      </c>
      <c r="Q422" s="9" cm="1">
        <f t="array" ref="Q422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934.62762460364388</v>
      </c>
      <c r="R422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1246.1701661381919</v>
      </c>
      <c r="S422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4050.0530399491236</v>
      </c>
    </row>
    <row r="423" spans="1:19" x14ac:dyDescent="0.25">
      <c r="A423">
        <v>2014</v>
      </c>
      <c r="B423">
        <v>3</v>
      </c>
      <c r="C423" s="38" t="s">
        <v>79</v>
      </c>
      <c r="D423" s="38">
        <f>DATE(План_Факт_Дебіторка[[#This Row],[Рік]],План_Факт_Дебіторка[[#This Row],[МісяцьНом]],1)</f>
        <v>41699</v>
      </c>
      <c r="E423" s="6" t="s">
        <v>4</v>
      </c>
      <c r="F423" s="6" t="s">
        <v>22</v>
      </c>
      <c r="G423" s="6" t="s">
        <v>39</v>
      </c>
      <c r="H423" s="6" t="s">
        <v>40</v>
      </c>
      <c r="I423" s="6" t="s">
        <v>41</v>
      </c>
      <c r="J423" s="6" t="s">
        <v>32</v>
      </c>
      <c r="K423" s="9">
        <v>8771</v>
      </c>
      <c r="L423" s="9">
        <v>97844.19</v>
      </c>
      <c r="M423" s="9">
        <v>141986.4597999999</v>
      </c>
      <c r="N423" s="9">
        <v>139100</v>
      </c>
      <c r="O423" s="9">
        <v>33777.879999999997</v>
      </c>
      <c r="P423" s="9" cm="1">
        <f t="array" ref="P423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478.07743308500272</v>
      </c>
      <c r="Q423" s="9" cm="1">
        <f t="array" ref="Q423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239.03871654250136</v>
      </c>
      <c r="R423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318.71828872333515</v>
      </c>
      <c r="S423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1035.8344383508393</v>
      </c>
    </row>
    <row r="424" spans="1:19" x14ac:dyDescent="0.25">
      <c r="A424">
        <v>2014</v>
      </c>
      <c r="B424">
        <v>3</v>
      </c>
      <c r="C424" s="38" t="s">
        <v>79</v>
      </c>
      <c r="D424" s="38">
        <f>DATE(План_Факт_Дебіторка[[#This Row],[Рік]],План_Факт_Дебіторка[[#This Row],[МісяцьНом]],1)</f>
        <v>41699</v>
      </c>
      <c r="E424" s="6" t="s">
        <v>4</v>
      </c>
      <c r="F424" s="6" t="s">
        <v>22</v>
      </c>
      <c r="G424" s="6" t="s">
        <v>39</v>
      </c>
      <c r="H424" s="6" t="s">
        <v>40</v>
      </c>
      <c r="I424" s="6" t="s">
        <v>41</v>
      </c>
      <c r="J424" s="6" t="s">
        <v>33</v>
      </c>
      <c r="K424" s="9">
        <v>585</v>
      </c>
      <c r="L424" s="9">
        <v>5974.99</v>
      </c>
      <c r="M424" s="9">
        <v>9165.5850100000007</v>
      </c>
      <c r="N424" s="9">
        <v>9300</v>
      </c>
      <c r="O424" s="9">
        <v>8334.82</v>
      </c>
      <c r="P424" s="9" cm="1">
        <f t="array" ref="P424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30.861107182159508</v>
      </c>
      <c r="Q424" s="9" cm="1">
        <f t="array" ref="Q424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15.430553591079754</v>
      </c>
      <c r="R424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20.574071454773005</v>
      </c>
      <c r="S424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66.865732228012263</v>
      </c>
    </row>
    <row r="425" spans="1:19" x14ac:dyDescent="0.25">
      <c r="A425">
        <v>2016</v>
      </c>
      <c r="B425">
        <v>1</v>
      </c>
      <c r="C425" s="38" t="s">
        <v>95</v>
      </c>
      <c r="D425" s="38">
        <f>DATE(План_Факт_Дебіторка[[#This Row],[Рік]],План_Факт_Дебіторка[[#This Row],[МісяцьНом]],1)</f>
        <v>42370</v>
      </c>
      <c r="E425" s="6" t="s">
        <v>2</v>
      </c>
      <c r="F425" s="6" t="s">
        <v>28</v>
      </c>
      <c r="G425" s="6" t="s">
        <v>29</v>
      </c>
      <c r="H425" s="6" t="s">
        <v>30</v>
      </c>
      <c r="I425" s="6" t="s">
        <v>31</v>
      </c>
      <c r="J425" s="6" t="s">
        <v>34</v>
      </c>
      <c r="K425" s="9">
        <v>549</v>
      </c>
      <c r="L425" s="9">
        <v>5682.05</v>
      </c>
      <c r="M425" s="9">
        <v>7823.3085499999997</v>
      </c>
      <c r="N425" s="9">
        <v>7500</v>
      </c>
      <c r="O425" s="9">
        <v>422.46</v>
      </c>
      <c r="P425" s="9" cm="1">
        <f t="array" ref="P425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150.16641540758198</v>
      </c>
      <c r="Q425" s="9" cm="1">
        <f t="array" ref="Q425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112.62481155568648</v>
      </c>
      <c r="R425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47.671877907168877</v>
      </c>
      <c r="S425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310.46310487043735</v>
      </c>
    </row>
    <row r="426" spans="1:19" x14ac:dyDescent="0.25">
      <c r="A426">
        <v>2014</v>
      </c>
      <c r="B426">
        <v>3</v>
      </c>
      <c r="C426" s="38" t="s">
        <v>79</v>
      </c>
      <c r="D426" s="38">
        <f>DATE(План_Факт_Дебіторка[[#This Row],[Рік]],План_Факт_Дебіторка[[#This Row],[МісяцьНом]],1)</f>
        <v>41699</v>
      </c>
      <c r="E426" s="6" t="s">
        <v>4</v>
      </c>
      <c r="F426" s="6" t="s">
        <v>22</v>
      </c>
      <c r="G426" s="6" t="s">
        <v>39</v>
      </c>
      <c r="H426" s="6" t="s">
        <v>40</v>
      </c>
      <c r="I426" s="6" t="s">
        <v>41</v>
      </c>
      <c r="J426" s="6" t="s">
        <v>34</v>
      </c>
      <c r="K426" s="9">
        <v>5202</v>
      </c>
      <c r="L426" s="9">
        <v>61473.410000000011</v>
      </c>
      <c r="M426" s="9">
        <v>94981.492560000042</v>
      </c>
      <c r="N426" s="9">
        <v>96100</v>
      </c>
      <c r="O426" s="9">
        <v>32897.46</v>
      </c>
      <c r="P426" s="9" cm="1">
        <f t="array" ref="P426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319.80872132194071</v>
      </c>
      <c r="Q426" s="9" cm="1">
        <f t="array" ref="Q426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159.90436066097035</v>
      </c>
      <c r="R426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213.20581421462714</v>
      </c>
      <c r="S426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692.91889619753817</v>
      </c>
    </row>
    <row r="427" spans="1:19" x14ac:dyDescent="0.25">
      <c r="A427">
        <v>2016</v>
      </c>
      <c r="B427">
        <v>1</v>
      </c>
      <c r="C427" s="38" t="s">
        <v>95</v>
      </c>
      <c r="D427" s="38">
        <f>DATE(План_Факт_Дебіторка[[#This Row],[Рік]],План_Факт_Дебіторка[[#This Row],[МісяцьНом]],1)</f>
        <v>42370</v>
      </c>
      <c r="E427" s="6" t="s">
        <v>2</v>
      </c>
      <c r="F427" s="6" t="s">
        <v>28</v>
      </c>
      <c r="G427" s="6" t="s">
        <v>29</v>
      </c>
      <c r="H427" s="6" t="s">
        <v>30</v>
      </c>
      <c r="I427" s="6" t="s">
        <v>31</v>
      </c>
      <c r="J427" s="6" t="s">
        <v>27</v>
      </c>
      <c r="K427" s="9">
        <v>4734</v>
      </c>
      <c r="L427" s="9">
        <v>50676.740000000005</v>
      </c>
      <c r="M427" s="9">
        <v>71433.370470000009</v>
      </c>
      <c r="N427" s="9">
        <v>72200</v>
      </c>
      <c r="O427" s="9">
        <v>2255.87</v>
      </c>
      <c r="P427" s="9" cm="1">
        <f t="array" ref="P427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1371.1453556260055</v>
      </c>
      <c r="Q427" s="9" cm="1">
        <f t="array" ref="Q427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1028.3590167195041</v>
      </c>
      <c r="R427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435.28423988127162</v>
      </c>
      <c r="S427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2834.7886122267814</v>
      </c>
    </row>
    <row r="428" spans="1:19" x14ac:dyDescent="0.25">
      <c r="A428">
        <v>2014</v>
      </c>
      <c r="B428">
        <v>3</v>
      </c>
      <c r="C428" s="38" t="s">
        <v>79</v>
      </c>
      <c r="D428" s="38">
        <f>DATE(План_Факт_Дебіторка[[#This Row],[Рік]],План_Факт_Дебіторка[[#This Row],[МісяцьНом]],1)</f>
        <v>41699</v>
      </c>
      <c r="E428" s="6" t="s">
        <v>4</v>
      </c>
      <c r="F428" s="6" t="s">
        <v>22</v>
      </c>
      <c r="G428" s="6" t="s">
        <v>39</v>
      </c>
      <c r="H428" s="6" t="s">
        <v>40</v>
      </c>
      <c r="I428" s="6" t="s">
        <v>41</v>
      </c>
      <c r="J428" s="6" t="s">
        <v>35</v>
      </c>
      <c r="K428" s="9">
        <v>5398</v>
      </c>
      <c r="L428" s="9">
        <v>55823.270000000004</v>
      </c>
      <c r="M428" s="9">
        <v>85490.137890000129</v>
      </c>
      <c r="N428" s="9">
        <v>80800</v>
      </c>
      <c r="O428" s="9">
        <v>65738.06</v>
      </c>
      <c r="P428" s="9" cm="1">
        <f t="array" ref="P428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287.85072699259047</v>
      </c>
      <c r="Q428" s="9" cm="1">
        <f t="array" ref="Q428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143.92536349629523</v>
      </c>
      <c r="R428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191.90048466172698</v>
      </c>
      <c r="S428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623.67657515061273</v>
      </c>
    </row>
    <row r="429" spans="1:19" x14ac:dyDescent="0.25">
      <c r="A429">
        <v>2016</v>
      </c>
      <c r="B429">
        <v>1</v>
      </c>
      <c r="C429" s="38" t="s">
        <v>95</v>
      </c>
      <c r="D429" s="38">
        <f>DATE(План_Факт_Дебіторка[[#This Row],[Рік]],План_Факт_Дебіторка[[#This Row],[МісяцьНом]],1)</f>
        <v>42370</v>
      </c>
      <c r="E429" s="6" t="s">
        <v>2</v>
      </c>
      <c r="F429" s="6" t="s">
        <v>28</v>
      </c>
      <c r="G429" s="6" t="s">
        <v>29</v>
      </c>
      <c r="H429" s="6" t="s">
        <v>30</v>
      </c>
      <c r="I429" s="6" t="s">
        <v>31</v>
      </c>
      <c r="J429" s="6" t="s">
        <v>35</v>
      </c>
      <c r="K429" s="9">
        <v>12797</v>
      </c>
      <c r="L429" s="9">
        <v>153455</v>
      </c>
      <c r="M429" s="9">
        <v>232820.3466500002</v>
      </c>
      <c r="N429" s="9">
        <v>215300</v>
      </c>
      <c r="O429" s="9">
        <v>100578.39</v>
      </c>
      <c r="P429" s="9" cm="1">
        <f t="array" ref="P429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4468.9272661221012</v>
      </c>
      <c r="Q429" s="9" cm="1">
        <f t="array" ref="Q429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3351.6954495915761</v>
      </c>
      <c r="R429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1418.7070686101908</v>
      </c>
      <c r="S429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9239.3297843238688</v>
      </c>
    </row>
    <row r="430" spans="1:19" x14ac:dyDescent="0.25">
      <c r="A430">
        <v>2016</v>
      </c>
      <c r="B430">
        <v>2</v>
      </c>
      <c r="C430" s="38" t="s">
        <v>96</v>
      </c>
      <c r="D430" s="38">
        <f>DATE(План_Факт_Дебіторка[[#This Row],[Рік]],План_Факт_Дебіторка[[#This Row],[МісяцьНом]],1)</f>
        <v>42401</v>
      </c>
      <c r="E430" s="6" t="s">
        <v>3</v>
      </c>
      <c r="F430" s="6" t="s">
        <v>28</v>
      </c>
      <c r="G430" s="6" t="s">
        <v>29</v>
      </c>
      <c r="H430" s="6" t="s">
        <v>30</v>
      </c>
      <c r="I430" s="6" t="s">
        <v>31</v>
      </c>
      <c r="J430" s="6" t="s">
        <v>34</v>
      </c>
      <c r="K430" s="9">
        <v>1101</v>
      </c>
      <c r="L430" s="9">
        <v>11630.330000000002</v>
      </c>
      <c r="M430" s="9">
        <v>16735.029254000012</v>
      </c>
      <c r="N430" s="9">
        <v>16000</v>
      </c>
      <c r="O430" s="9">
        <v>979</v>
      </c>
      <c r="P430" s="9" cm="1">
        <f t="array" ref="P430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229.36075914202826</v>
      </c>
      <c r="Q430" s="9" cm="1">
        <f t="array" ref="Q430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0</v>
      </c>
      <c r="R430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0</v>
      </c>
      <c r="S430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229.36075914202826</v>
      </c>
    </row>
    <row r="431" spans="1:19" x14ac:dyDescent="0.25">
      <c r="A431">
        <v>2016</v>
      </c>
      <c r="B431">
        <v>2</v>
      </c>
      <c r="C431" s="38" t="s">
        <v>96</v>
      </c>
      <c r="D431" s="38">
        <f>DATE(План_Факт_Дебіторка[[#This Row],[Рік]],План_Факт_Дебіторка[[#This Row],[МісяцьНом]],1)</f>
        <v>42401</v>
      </c>
      <c r="E431" s="6" t="s">
        <v>3</v>
      </c>
      <c r="F431" s="6" t="s">
        <v>28</v>
      </c>
      <c r="G431" s="6" t="s">
        <v>29</v>
      </c>
      <c r="H431" s="6" t="s">
        <v>30</v>
      </c>
      <c r="I431" s="6" t="s">
        <v>31</v>
      </c>
      <c r="J431" s="6" t="s">
        <v>27</v>
      </c>
      <c r="K431" s="9">
        <v>6702</v>
      </c>
      <c r="L431" s="9">
        <v>73187.349999999977</v>
      </c>
      <c r="M431" s="9">
        <v>107120.66090599992</v>
      </c>
      <c r="N431" s="9">
        <v>106100</v>
      </c>
      <c r="O431" s="9">
        <v>3131.36</v>
      </c>
      <c r="P431" s="9" cm="1">
        <f t="array" ref="P431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1468.1346373698973</v>
      </c>
      <c r="Q431" s="9" cm="1">
        <f t="array" ref="Q431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0</v>
      </c>
      <c r="R431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0</v>
      </c>
      <c r="S431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1468.1346373698973</v>
      </c>
    </row>
    <row r="432" spans="1:19" x14ac:dyDescent="0.25">
      <c r="A432">
        <v>2016</v>
      </c>
      <c r="B432">
        <v>2</v>
      </c>
      <c r="C432" s="38" t="s">
        <v>96</v>
      </c>
      <c r="D432" s="38">
        <f>DATE(План_Факт_Дебіторка[[#This Row],[Рік]],План_Факт_Дебіторка[[#This Row],[МісяцьНом]],1)</f>
        <v>42401</v>
      </c>
      <c r="E432" s="6" t="s">
        <v>3</v>
      </c>
      <c r="F432" s="6" t="s">
        <v>28</v>
      </c>
      <c r="G432" s="6" t="s">
        <v>29</v>
      </c>
      <c r="H432" s="6" t="s">
        <v>30</v>
      </c>
      <c r="I432" s="6" t="s">
        <v>31</v>
      </c>
      <c r="J432" s="6" t="s">
        <v>35</v>
      </c>
      <c r="K432" s="9">
        <v>18026</v>
      </c>
      <c r="L432" s="9">
        <v>219272.55000000005</v>
      </c>
      <c r="M432" s="9">
        <v>331534.70018000051</v>
      </c>
      <c r="N432" s="9">
        <v>343700</v>
      </c>
      <c r="O432" s="9">
        <v>155158.24</v>
      </c>
      <c r="P432" s="9" cm="1">
        <f t="array" ref="P432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4543.8253713858485</v>
      </c>
      <c r="Q432" s="9" cm="1">
        <f t="array" ref="Q432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0</v>
      </c>
      <c r="R432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0</v>
      </c>
      <c r="S432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4543.8253713858485</v>
      </c>
    </row>
    <row r="433" spans="1:19" x14ac:dyDescent="0.25">
      <c r="A433">
        <v>2014</v>
      </c>
      <c r="B433">
        <v>3</v>
      </c>
      <c r="C433" s="38" t="s">
        <v>79</v>
      </c>
      <c r="D433" s="38">
        <f>DATE(План_Факт_Дебіторка[[#This Row],[Рік]],План_Факт_Дебіторка[[#This Row],[МісяцьНом]],1)</f>
        <v>41699</v>
      </c>
      <c r="E433" s="6" t="s">
        <v>4</v>
      </c>
      <c r="F433" s="6" t="s">
        <v>42</v>
      </c>
      <c r="G433" s="6" t="s">
        <v>43</v>
      </c>
      <c r="H433" s="6" t="s">
        <v>44</v>
      </c>
      <c r="I433" s="6" t="s">
        <v>45</v>
      </c>
      <c r="J433" s="6" t="s">
        <v>26</v>
      </c>
      <c r="K433" s="9">
        <v>42</v>
      </c>
      <c r="L433" s="9">
        <v>414.28</v>
      </c>
      <c r="M433" s="9">
        <v>644.19989999999996</v>
      </c>
      <c r="N433" s="9">
        <v>500</v>
      </c>
      <c r="O433" s="9">
        <v>420.34</v>
      </c>
      <c r="P433" s="9" cm="1">
        <f t="array" ref="P433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1.9098082204273772</v>
      </c>
      <c r="Q433" s="9" cm="1">
        <f t="array" ref="Q433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0.5729424661282132</v>
      </c>
      <c r="R433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0.9549041102136886</v>
      </c>
      <c r="S433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3.4376547967692792</v>
      </c>
    </row>
    <row r="434" spans="1:19" x14ac:dyDescent="0.25">
      <c r="A434">
        <v>2014</v>
      </c>
      <c r="B434">
        <v>3</v>
      </c>
      <c r="C434" s="38" t="s">
        <v>79</v>
      </c>
      <c r="D434" s="38">
        <f>DATE(План_Факт_Дебіторка[[#This Row],[Рік]],План_Факт_Дебіторка[[#This Row],[МісяцьНом]],1)</f>
        <v>41699</v>
      </c>
      <c r="E434" s="6" t="s">
        <v>4</v>
      </c>
      <c r="F434" s="6" t="s">
        <v>42</v>
      </c>
      <c r="G434" s="6" t="s">
        <v>43</v>
      </c>
      <c r="H434" s="6" t="s">
        <v>44</v>
      </c>
      <c r="I434" s="6" t="s">
        <v>45</v>
      </c>
      <c r="J434" s="6" t="s">
        <v>27</v>
      </c>
      <c r="K434" s="9">
        <v>7339</v>
      </c>
      <c r="L434" s="9">
        <v>90621.64</v>
      </c>
      <c r="M434" s="9">
        <v>142747.25886000041</v>
      </c>
      <c r="N434" s="9">
        <v>135500</v>
      </c>
      <c r="O434" s="9">
        <v>87306.53</v>
      </c>
      <c r="P434" s="9" cm="1">
        <f t="array" ref="P434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423.19144789420727</v>
      </c>
      <c r="Q434" s="9" cm="1">
        <f t="array" ref="Q434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126.95743436826221</v>
      </c>
      <c r="R434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211.59572394710364</v>
      </c>
      <c r="S434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761.74460620957302</v>
      </c>
    </row>
    <row r="435" spans="1:19" x14ac:dyDescent="0.25">
      <c r="A435">
        <v>2014</v>
      </c>
      <c r="B435">
        <v>3</v>
      </c>
      <c r="C435" s="38" t="s">
        <v>79</v>
      </c>
      <c r="D435" s="38">
        <f>DATE(План_Факт_Дебіторка[[#This Row],[Рік]],План_Факт_Дебіторка[[#This Row],[МісяцьНом]],1)</f>
        <v>41699</v>
      </c>
      <c r="E435" s="6" t="s">
        <v>4</v>
      </c>
      <c r="F435" s="6" t="s">
        <v>42</v>
      </c>
      <c r="G435" s="6" t="s">
        <v>43</v>
      </c>
      <c r="H435" s="6" t="s">
        <v>44</v>
      </c>
      <c r="I435" s="6" t="s">
        <v>45</v>
      </c>
      <c r="J435" s="6" t="s">
        <v>32</v>
      </c>
      <c r="K435" s="9">
        <v>21282</v>
      </c>
      <c r="L435" s="9">
        <v>231564.63</v>
      </c>
      <c r="M435" s="9">
        <v>335612.16427000001</v>
      </c>
      <c r="N435" s="9">
        <v>356000</v>
      </c>
      <c r="O435" s="9">
        <v>45585.75</v>
      </c>
      <c r="P435" s="9" cm="1">
        <f t="array" ref="P435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994.96269744572965</v>
      </c>
      <c r="Q435" s="9" cm="1">
        <f t="array" ref="Q435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298.48880923371894</v>
      </c>
      <c r="R435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497.48134872286482</v>
      </c>
      <c r="S435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1790.9328554023134</v>
      </c>
    </row>
    <row r="436" spans="1:19" x14ac:dyDescent="0.25">
      <c r="A436">
        <v>2014</v>
      </c>
      <c r="B436">
        <v>3</v>
      </c>
      <c r="C436" s="38" t="s">
        <v>79</v>
      </c>
      <c r="D436" s="38">
        <f>DATE(План_Факт_Дебіторка[[#This Row],[Рік]],План_Факт_Дебіторка[[#This Row],[МісяцьНом]],1)</f>
        <v>41699</v>
      </c>
      <c r="E436" s="6" t="s">
        <v>4</v>
      </c>
      <c r="F436" s="6" t="s">
        <v>42</v>
      </c>
      <c r="G436" s="6" t="s">
        <v>43</v>
      </c>
      <c r="H436" s="6" t="s">
        <v>44</v>
      </c>
      <c r="I436" s="6" t="s">
        <v>45</v>
      </c>
      <c r="J436" s="6" t="s">
        <v>33</v>
      </c>
      <c r="K436" s="9">
        <v>5693</v>
      </c>
      <c r="L436" s="9">
        <v>68981.22</v>
      </c>
      <c r="M436" s="9">
        <v>103210.38861000001</v>
      </c>
      <c r="N436" s="9">
        <v>95500</v>
      </c>
      <c r="O436" s="9">
        <v>89213.83</v>
      </c>
      <c r="P436" s="9" cm="1">
        <f t="array" ref="P436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305.97963241050206</v>
      </c>
      <c r="Q436" s="9" cm="1">
        <f t="array" ref="Q436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91.793889723150613</v>
      </c>
      <c r="R436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152.98981620525103</v>
      </c>
      <c r="S436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550.76333833890374</v>
      </c>
    </row>
    <row r="437" spans="1:19" x14ac:dyDescent="0.25">
      <c r="A437">
        <v>2016</v>
      </c>
      <c r="B437">
        <v>3</v>
      </c>
      <c r="C437" s="38" t="s">
        <v>97</v>
      </c>
      <c r="D437" s="38">
        <f>DATE(План_Факт_Дебіторка[[#This Row],[Рік]],План_Факт_Дебіторка[[#This Row],[МісяцьНом]],1)</f>
        <v>42430</v>
      </c>
      <c r="E437" s="6" t="s">
        <v>4</v>
      </c>
      <c r="F437" s="6" t="s">
        <v>28</v>
      </c>
      <c r="G437" s="6" t="s">
        <v>29</v>
      </c>
      <c r="H437" s="6" t="s">
        <v>30</v>
      </c>
      <c r="I437" s="6" t="s">
        <v>31</v>
      </c>
      <c r="J437" s="6" t="s">
        <v>34</v>
      </c>
      <c r="K437" s="9">
        <v>1788</v>
      </c>
      <c r="L437" s="9">
        <v>18679.370000000003</v>
      </c>
      <c r="M437" s="9">
        <v>21177.177000000003</v>
      </c>
      <c r="N437" s="9">
        <v>21100</v>
      </c>
      <c r="O437" s="9">
        <v>1334.17</v>
      </c>
      <c r="P437" s="9" cm="1">
        <f t="array" ref="P437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274.50203373252327</v>
      </c>
      <c r="Q437" s="9" cm="1">
        <f t="array" ref="Q437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0</v>
      </c>
      <c r="R437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87.14350277222961</v>
      </c>
      <c r="S437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361.6455365047529</v>
      </c>
    </row>
    <row r="438" spans="1:19" x14ac:dyDescent="0.25">
      <c r="A438">
        <v>2014</v>
      </c>
      <c r="B438">
        <v>3</v>
      </c>
      <c r="C438" s="38" t="s">
        <v>79</v>
      </c>
      <c r="D438" s="38">
        <f>DATE(План_Факт_Дебіторка[[#This Row],[Рік]],План_Факт_Дебіторка[[#This Row],[МісяцьНом]],1)</f>
        <v>41699</v>
      </c>
      <c r="E438" s="6" t="s">
        <v>4</v>
      </c>
      <c r="F438" s="6" t="s">
        <v>42</v>
      </c>
      <c r="G438" s="6" t="s">
        <v>43</v>
      </c>
      <c r="H438" s="6" t="s">
        <v>44</v>
      </c>
      <c r="I438" s="6" t="s">
        <v>45</v>
      </c>
      <c r="J438" s="6" t="s">
        <v>34</v>
      </c>
      <c r="K438" s="9">
        <v>5730</v>
      </c>
      <c r="L438" s="9">
        <v>66716.510000000009</v>
      </c>
      <c r="M438" s="9">
        <v>105021.55497999984</v>
      </c>
      <c r="N438" s="9">
        <v>109900</v>
      </c>
      <c r="O438" s="9">
        <v>8194.9599999999991</v>
      </c>
      <c r="P438" s="9" cm="1">
        <f t="array" ref="P438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311.34905333401861</v>
      </c>
      <c r="Q438" s="9" cm="1">
        <f t="array" ref="Q438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93.404716000205582</v>
      </c>
      <c r="R438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155.6745266670093</v>
      </c>
      <c r="S438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560.42829600123355</v>
      </c>
    </row>
    <row r="439" spans="1:19" x14ac:dyDescent="0.25">
      <c r="A439">
        <v>2016</v>
      </c>
      <c r="B439">
        <v>3</v>
      </c>
      <c r="C439" s="38" t="s">
        <v>97</v>
      </c>
      <c r="D439" s="38">
        <f>DATE(План_Факт_Дебіторка[[#This Row],[Рік]],План_Факт_Дебіторка[[#This Row],[МісяцьНом]],1)</f>
        <v>42430</v>
      </c>
      <c r="E439" s="6" t="s">
        <v>4</v>
      </c>
      <c r="F439" s="6" t="s">
        <v>28</v>
      </c>
      <c r="G439" s="6" t="s">
        <v>29</v>
      </c>
      <c r="H439" s="6" t="s">
        <v>30</v>
      </c>
      <c r="I439" s="6" t="s">
        <v>31</v>
      </c>
      <c r="J439" s="6" t="s">
        <v>27</v>
      </c>
      <c r="K439" s="9">
        <v>10172</v>
      </c>
      <c r="L439" s="9">
        <v>107731.90000000002</v>
      </c>
      <c r="M439" s="9">
        <v>157499.68799300038</v>
      </c>
      <c r="N439" s="9">
        <v>154000</v>
      </c>
      <c r="O439" s="9">
        <v>10193.35</v>
      </c>
      <c r="P439" s="9" cm="1">
        <f t="array" ref="P439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2041.5367292022197</v>
      </c>
      <c r="Q439" s="9" cm="1">
        <f t="array" ref="Q439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0</v>
      </c>
      <c r="R439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648.10689815943488</v>
      </c>
      <c r="S439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2689.6436273616546</v>
      </c>
    </row>
    <row r="440" spans="1:19" x14ac:dyDescent="0.25">
      <c r="A440">
        <v>2014</v>
      </c>
      <c r="B440">
        <v>3</v>
      </c>
      <c r="C440" s="38" t="s">
        <v>79</v>
      </c>
      <c r="D440" s="38">
        <f>DATE(План_Факт_Дебіторка[[#This Row],[Рік]],План_Факт_Дебіторка[[#This Row],[МісяцьНом]],1)</f>
        <v>41699</v>
      </c>
      <c r="E440" s="6" t="s">
        <v>4</v>
      </c>
      <c r="F440" s="6" t="s">
        <v>42</v>
      </c>
      <c r="G440" s="6" t="s">
        <v>43</v>
      </c>
      <c r="H440" s="6" t="s">
        <v>44</v>
      </c>
      <c r="I440" s="6" t="s">
        <v>45</v>
      </c>
      <c r="J440" s="6" t="s">
        <v>35</v>
      </c>
      <c r="K440" s="9">
        <v>34847</v>
      </c>
      <c r="L440" s="9">
        <v>449362.94999999984</v>
      </c>
      <c r="M440" s="9">
        <v>662009.64681999804</v>
      </c>
      <c r="N440" s="9">
        <v>637600</v>
      </c>
      <c r="O440" s="9">
        <v>698204.43</v>
      </c>
      <c r="P440" s="9" cm="1">
        <f t="array" ref="P440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1962.6073606951152</v>
      </c>
      <c r="Q440" s="9" cm="1">
        <f t="array" ref="Q440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588.78220820853448</v>
      </c>
      <c r="R440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981.30368034755759</v>
      </c>
      <c r="S440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3532.6932492512074</v>
      </c>
    </row>
    <row r="441" spans="1:19" x14ac:dyDescent="0.25">
      <c r="A441">
        <v>2016</v>
      </c>
      <c r="B441">
        <v>3</v>
      </c>
      <c r="C441" s="38" t="s">
        <v>97</v>
      </c>
      <c r="D441" s="38">
        <f>DATE(План_Факт_Дебіторка[[#This Row],[Рік]],План_Факт_Дебіторка[[#This Row],[МісяцьНом]],1)</f>
        <v>42430</v>
      </c>
      <c r="E441" s="6" t="s">
        <v>4</v>
      </c>
      <c r="F441" s="6" t="s">
        <v>28</v>
      </c>
      <c r="G441" s="6" t="s">
        <v>29</v>
      </c>
      <c r="H441" s="6" t="s">
        <v>30</v>
      </c>
      <c r="I441" s="6" t="s">
        <v>31</v>
      </c>
      <c r="J441" s="6" t="s">
        <v>35</v>
      </c>
      <c r="K441" s="9">
        <v>16835</v>
      </c>
      <c r="L441" s="9">
        <v>194589.49000000002</v>
      </c>
      <c r="M441" s="9">
        <v>294734.0546400001</v>
      </c>
      <c r="N441" s="9">
        <v>309400</v>
      </c>
      <c r="O441" s="9">
        <v>148367.51999999999</v>
      </c>
      <c r="P441" s="9" cm="1">
        <f t="array" ref="P441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3820.3910468762033</v>
      </c>
      <c r="Q441" s="9" cm="1">
        <f t="array" ref="Q441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0</v>
      </c>
      <c r="R441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1212.8225545638741</v>
      </c>
      <c r="S441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5033.2136014400776</v>
      </c>
    </row>
    <row r="442" spans="1:19" x14ac:dyDescent="0.25">
      <c r="A442">
        <v>2014</v>
      </c>
      <c r="B442">
        <v>3</v>
      </c>
      <c r="C442" s="38" t="s">
        <v>79</v>
      </c>
      <c r="D442" s="38">
        <f>DATE(План_Факт_Дебіторка[[#This Row],[Рік]],План_Факт_Дебіторка[[#This Row],[МісяцьНом]],1)</f>
        <v>41699</v>
      </c>
      <c r="E442" s="6" t="s">
        <v>4</v>
      </c>
      <c r="F442" s="6" t="s">
        <v>42</v>
      </c>
      <c r="G442" s="6" t="s">
        <v>46</v>
      </c>
      <c r="H442" s="6" t="s">
        <v>47</v>
      </c>
      <c r="I442" s="6" t="s">
        <v>48</v>
      </c>
      <c r="J442" s="6" t="s">
        <v>26</v>
      </c>
      <c r="K442" s="9">
        <v>3</v>
      </c>
      <c r="L442" s="9">
        <v>30.599999999999998</v>
      </c>
      <c r="M442" s="9">
        <v>48.03</v>
      </c>
      <c r="N442" s="9">
        <v>0</v>
      </c>
      <c r="O442" s="9">
        <v>55.71</v>
      </c>
      <c r="P442" s="9" cm="1">
        <f t="array" ref="P442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0.21173675570293796</v>
      </c>
      <c r="Q442" s="9" cm="1">
        <f t="array" ref="Q442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0.10586837785146898</v>
      </c>
      <c r="R442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0</v>
      </c>
      <c r="S442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0.31760513355440695</v>
      </c>
    </row>
    <row r="443" spans="1:19" x14ac:dyDescent="0.25">
      <c r="A443">
        <v>2014</v>
      </c>
      <c r="B443">
        <v>3</v>
      </c>
      <c r="C443" s="38" t="s">
        <v>79</v>
      </c>
      <c r="D443" s="38">
        <f>DATE(План_Факт_Дебіторка[[#This Row],[Рік]],План_Факт_Дебіторка[[#This Row],[МісяцьНом]],1)</f>
        <v>41699</v>
      </c>
      <c r="E443" s="6" t="s">
        <v>4</v>
      </c>
      <c r="F443" s="6" t="s">
        <v>42</v>
      </c>
      <c r="G443" s="6" t="s">
        <v>46</v>
      </c>
      <c r="H443" s="6" t="s">
        <v>47</v>
      </c>
      <c r="I443" s="6" t="s">
        <v>48</v>
      </c>
      <c r="J443" s="6" t="s">
        <v>27</v>
      </c>
      <c r="K443" s="9">
        <v>9987</v>
      </c>
      <c r="L443" s="9">
        <v>116323.44</v>
      </c>
      <c r="M443" s="9">
        <v>178222.19533000045</v>
      </c>
      <c r="N443" s="9">
        <v>164100</v>
      </c>
      <c r="O443" s="9">
        <v>115230.56</v>
      </c>
      <c r="P443" s="9" cm="1">
        <f t="array" ref="P443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785.67956346928156</v>
      </c>
      <c r="Q443" s="9" cm="1">
        <f t="array" ref="Q443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392.83978173464078</v>
      </c>
      <c r="R443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0</v>
      </c>
      <c r="S443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1178.5193452039223</v>
      </c>
    </row>
    <row r="444" spans="1:19" x14ac:dyDescent="0.25">
      <c r="A444">
        <v>2014</v>
      </c>
      <c r="B444">
        <v>3</v>
      </c>
      <c r="C444" s="38" t="s">
        <v>79</v>
      </c>
      <c r="D444" s="38">
        <f>DATE(План_Факт_Дебіторка[[#This Row],[Рік]],План_Факт_Дебіторка[[#This Row],[МісяцьНом]],1)</f>
        <v>41699</v>
      </c>
      <c r="E444" s="6" t="s">
        <v>4</v>
      </c>
      <c r="F444" s="6" t="s">
        <v>42</v>
      </c>
      <c r="G444" s="6" t="s">
        <v>46</v>
      </c>
      <c r="H444" s="6" t="s">
        <v>47</v>
      </c>
      <c r="I444" s="6" t="s">
        <v>48</v>
      </c>
      <c r="J444" s="6" t="s">
        <v>33</v>
      </c>
      <c r="K444" s="9">
        <v>7</v>
      </c>
      <c r="L444" s="9">
        <v>56.739999999999995</v>
      </c>
      <c r="M444" s="9">
        <v>87.97</v>
      </c>
      <c r="N444" s="9">
        <v>0</v>
      </c>
      <c r="O444" s="9">
        <v>63.78</v>
      </c>
      <c r="P444" s="9" cm="1">
        <f t="array" ref="P444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0.38780933581485427</v>
      </c>
      <c r="Q444" s="9" cm="1">
        <f t="array" ref="Q444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0.19390466790742714</v>
      </c>
      <c r="R444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0</v>
      </c>
      <c r="S444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0.58171400372228144</v>
      </c>
    </row>
    <row r="445" spans="1:19" x14ac:dyDescent="0.25">
      <c r="A445">
        <v>2014</v>
      </c>
      <c r="B445">
        <v>3</v>
      </c>
      <c r="C445" s="38" t="s">
        <v>79</v>
      </c>
      <c r="D445" s="38">
        <f>DATE(План_Факт_Дебіторка[[#This Row],[Рік]],План_Факт_Дебіторка[[#This Row],[МісяцьНом]],1)</f>
        <v>41699</v>
      </c>
      <c r="E445" s="6" t="s">
        <v>4</v>
      </c>
      <c r="F445" s="6" t="s">
        <v>42</v>
      </c>
      <c r="G445" s="6" t="s">
        <v>46</v>
      </c>
      <c r="H445" s="6" t="s">
        <v>47</v>
      </c>
      <c r="I445" s="6" t="s">
        <v>48</v>
      </c>
      <c r="J445" s="6" t="s">
        <v>34</v>
      </c>
      <c r="K445" s="9">
        <v>3342</v>
      </c>
      <c r="L445" s="9">
        <v>36440.549999999996</v>
      </c>
      <c r="M445" s="9">
        <v>55866.411730000014</v>
      </c>
      <c r="N445" s="9">
        <v>61100</v>
      </c>
      <c r="O445" s="9">
        <v>9697.0300000000007</v>
      </c>
      <c r="P445" s="9" cm="1">
        <f t="array" ref="P445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246.28300588121508</v>
      </c>
      <c r="Q445" s="9" cm="1">
        <f t="array" ref="Q445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123.14150294060754</v>
      </c>
      <c r="R445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0</v>
      </c>
      <c r="S445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369.4245088218226</v>
      </c>
    </row>
    <row r="446" spans="1:19" x14ac:dyDescent="0.25">
      <c r="A446">
        <v>2016</v>
      </c>
      <c r="B446">
        <v>4</v>
      </c>
      <c r="C446" s="38" t="s">
        <v>98</v>
      </c>
      <c r="D446" s="38">
        <f>DATE(План_Факт_Дебіторка[[#This Row],[Рік]],План_Факт_Дебіторка[[#This Row],[МісяцьНом]],1)</f>
        <v>42461</v>
      </c>
      <c r="E446" s="6" t="s">
        <v>5</v>
      </c>
      <c r="F446" s="6" t="s">
        <v>28</v>
      </c>
      <c r="G446" s="6" t="s">
        <v>29</v>
      </c>
      <c r="H446" s="6" t="s">
        <v>30</v>
      </c>
      <c r="I446" s="6" t="s">
        <v>31</v>
      </c>
      <c r="J446" s="6" t="s">
        <v>34</v>
      </c>
      <c r="K446" s="9">
        <v>751</v>
      </c>
      <c r="L446" s="9">
        <v>7914.5800000000008</v>
      </c>
      <c r="M446" s="9">
        <v>11898.744461000002</v>
      </c>
      <c r="N446" s="9">
        <v>11600</v>
      </c>
      <c r="O446" s="9">
        <v>535.45000000000005</v>
      </c>
      <c r="P446" s="9" cm="1">
        <f t="array" ref="P446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144.98962006524201</v>
      </c>
      <c r="Q446" s="9" cm="1">
        <f t="array" ref="Q446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108.74221504893153</v>
      </c>
      <c r="R446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46.02845081436255</v>
      </c>
      <c r="S446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299.76028592853606</v>
      </c>
    </row>
    <row r="447" spans="1:19" x14ac:dyDescent="0.25">
      <c r="A447">
        <v>2014</v>
      </c>
      <c r="B447">
        <v>3</v>
      </c>
      <c r="C447" s="38" t="s">
        <v>79</v>
      </c>
      <c r="D447" s="38">
        <f>DATE(План_Факт_Дебіторка[[#This Row],[Рік]],План_Факт_Дебіторка[[#This Row],[МісяцьНом]],1)</f>
        <v>41699</v>
      </c>
      <c r="E447" s="6" t="s">
        <v>4</v>
      </c>
      <c r="F447" s="6" t="s">
        <v>42</v>
      </c>
      <c r="G447" s="6" t="s">
        <v>46</v>
      </c>
      <c r="H447" s="6" t="s">
        <v>47</v>
      </c>
      <c r="I447" s="6" t="s">
        <v>48</v>
      </c>
      <c r="J447" s="6" t="s">
        <v>35</v>
      </c>
      <c r="K447" s="9">
        <v>33511</v>
      </c>
      <c r="L447" s="9">
        <v>412498.09000000008</v>
      </c>
      <c r="M447" s="9">
        <v>605077.00314000028</v>
      </c>
      <c r="N447" s="9">
        <v>591500</v>
      </c>
      <c r="O447" s="9">
        <v>670183.36</v>
      </c>
      <c r="P447" s="9" cm="1">
        <f t="array" ref="P447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2667.4378845579859</v>
      </c>
      <c r="Q447" s="9" cm="1">
        <f t="array" ref="Q447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1333.7189422789929</v>
      </c>
      <c r="R447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0</v>
      </c>
      <c r="S447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4001.1568268369788</v>
      </c>
    </row>
    <row r="448" spans="1:19" x14ac:dyDescent="0.25">
      <c r="A448">
        <v>2016</v>
      </c>
      <c r="B448">
        <v>4</v>
      </c>
      <c r="C448" s="38" t="s">
        <v>98</v>
      </c>
      <c r="D448" s="38">
        <f>DATE(План_Факт_Дебіторка[[#This Row],[Рік]],План_Факт_Дебіторка[[#This Row],[МісяцьНом]],1)</f>
        <v>42461</v>
      </c>
      <c r="E448" s="6" t="s">
        <v>5</v>
      </c>
      <c r="F448" s="6" t="s">
        <v>28</v>
      </c>
      <c r="G448" s="6" t="s">
        <v>29</v>
      </c>
      <c r="H448" s="6" t="s">
        <v>30</v>
      </c>
      <c r="I448" s="6" t="s">
        <v>31</v>
      </c>
      <c r="J448" s="6" t="s">
        <v>27</v>
      </c>
      <c r="K448" s="9">
        <v>7049</v>
      </c>
      <c r="L448" s="9">
        <v>78002.100000000006</v>
      </c>
      <c r="M448" s="9">
        <v>115412.55483000031</v>
      </c>
      <c r="N448" s="9">
        <v>112200</v>
      </c>
      <c r="O448" s="9">
        <v>3130.11</v>
      </c>
      <c r="P448" s="9" cm="1">
        <f t="array" ref="P448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1406.3351415275558</v>
      </c>
      <c r="Q448" s="9" cm="1">
        <f t="array" ref="Q448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1054.7513561456669</v>
      </c>
      <c r="R448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446.45560048493837</v>
      </c>
      <c r="S448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2907.542098158161</v>
      </c>
    </row>
    <row r="449" spans="1:19" x14ac:dyDescent="0.25">
      <c r="A449">
        <v>2014</v>
      </c>
      <c r="B449">
        <v>3</v>
      </c>
      <c r="C449" s="38" t="s">
        <v>79</v>
      </c>
      <c r="D449" s="38">
        <f>DATE(План_Факт_Дебіторка[[#This Row],[Рік]],План_Факт_Дебіторка[[#This Row],[МісяцьНом]],1)</f>
        <v>41699</v>
      </c>
      <c r="E449" s="6" t="s">
        <v>4</v>
      </c>
      <c r="F449" s="6" t="s">
        <v>42</v>
      </c>
      <c r="G449" s="6" t="s">
        <v>49</v>
      </c>
      <c r="H449" s="6" t="s">
        <v>50</v>
      </c>
      <c r="I449" s="6" t="s">
        <v>51</v>
      </c>
      <c r="J449" s="6" t="s">
        <v>26</v>
      </c>
      <c r="K449" s="9">
        <v>85</v>
      </c>
      <c r="L449" s="9">
        <v>1063.29</v>
      </c>
      <c r="M449" s="9">
        <v>1529.8701799999999</v>
      </c>
      <c r="N449" s="9">
        <v>1600</v>
      </c>
      <c r="O449" s="9">
        <v>1397.54</v>
      </c>
      <c r="P449" s="9" cm="1">
        <f t="array" ref="P449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7.7103086389262581</v>
      </c>
      <c r="Q449" s="9" cm="1">
        <f t="array" ref="Q449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0</v>
      </c>
      <c r="R449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3.6715755423458374</v>
      </c>
      <c r="S449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11.381884181272095</v>
      </c>
    </row>
    <row r="450" spans="1:19" x14ac:dyDescent="0.25">
      <c r="A450">
        <v>2016</v>
      </c>
      <c r="B450">
        <v>4</v>
      </c>
      <c r="C450" s="38" t="s">
        <v>98</v>
      </c>
      <c r="D450" s="38">
        <f>DATE(План_Факт_Дебіторка[[#This Row],[Рік]],План_Факт_Дебіторка[[#This Row],[МісяцьНом]],1)</f>
        <v>42461</v>
      </c>
      <c r="E450" s="6" t="s">
        <v>5</v>
      </c>
      <c r="F450" s="6" t="s">
        <v>28</v>
      </c>
      <c r="G450" s="6" t="s">
        <v>29</v>
      </c>
      <c r="H450" s="6" t="s">
        <v>30</v>
      </c>
      <c r="I450" s="6" t="s">
        <v>31</v>
      </c>
      <c r="J450" s="6" t="s">
        <v>35</v>
      </c>
      <c r="K450" s="9">
        <v>23194</v>
      </c>
      <c r="L450" s="9">
        <v>258361.24000000005</v>
      </c>
      <c r="M450" s="9">
        <v>386261.23660000018</v>
      </c>
      <c r="N450" s="9">
        <v>361800</v>
      </c>
      <c r="O450" s="9">
        <v>139040.92000000001</v>
      </c>
      <c r="P450" s="9" cm="1">
        <f t="array" ref="P450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4706.7041505199177</v>
      </c>
      <c r="Q450" s="9" cm="1">
        <f t="array" ref="Q450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3530.0281128899378</v>
      </c>
      <c r="R450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1494.1917938158467</v>
      </c>
      <c r="S450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9730.924057225704</v>
      </c>
    </row>
    <row r="451" spans="1:19" x14ac:dyDescent="0.25">
      <c r="A451">
        <v>2014</v>
      </c>
      <c r="B451">
        <v>3</v>
      </c>
      <c r="C451" s="38" t="s">
        <v>79</v>
      </c>
      <c r="D451" s="38">
        <f>DATE(План_Факт_Дебіторка[[#This Row],[Рік]],План_Факт_Дебіторка[[#This Row],[МісяцьНом]],1)</f>
        <v>41699</v>
      </c>
      <c r="E451" s="6" t="s">
        <v>4</v>
      </c>
      <c r="F451" s="6" t="s">
        <v>42</v>
      </c>
      <c r="G451" s="6" t="s">
        <v>49</v>
      </c>
      <c r="H451" s="6" t="s">
        <v>50</v>
      </c>
      <c r="I451" s="6" t="s">
        <v>51</v>
      </c>
      <c r="J451" s="6" t="s">
        <v>32</v>
      </c>
      <c r="K451" s="9">
        <v>5633</v>
      </c>
      <c r="L451" s="9">
        <v>57107.25</v>
      </c>
      <c r="M451" s="9">
        <v>79060.535990000019</v>
      </c>
      <c r="N451" s="9">
        <v>85400</v>
      </c>
      <c r="O451" s="9">
        <v>7335.4</v>
      </c>
      <c r="P451" s="9" cm="1">
        <f t="array" ref="P451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398.45285019009754</v>
      </c>
      <c r="Q451" s="9" cm="1">
        <f t="array" ref="Q451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0</v>
      </c>
      <c r="R451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189.73945247147503</v>
      </c>
      <c r="S451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588.19230266157251</v>
      </c>
    </row>
    <row r="452" spans="1:19" x14ac:dyDescent="0.25">
      <c r="A452">
        <v>2014</v>
      </c>
      <c r="B452">
        <v>3</v>
      </c>
      <c r="C452" s="38" t="s">
        <v>79</v>
      </c>
      <c r="D452" s="38">
        <f>DATE(План_Факт_Дебіторка[[#This Row],[Рік]],План_Факт_Дебіторка[[#This Row],[МісяцьНом]],1)</f>
        <v>41699</v>
      </c>
      <c r="E452" s="6" t="s">
        <v>4</v>
      </c>
      <c r="F452" s="6" t="s">
        <v>42</v>
      </c>
      <c r="G452" s="6" t="s">
        <v>49</v>
      </c>
      <c r="H452" s="6" t="s">
        <v>50</v>
      </c>
      <c r="I452" s="6" t="s">
        <v>51</v>
      </c>
      <c r="J452" s="6" t="s">
        <v>33</v>
      </c>
      <c r="K452" s="9">
        <v>2727</v>
      </c>
      <c r="L452" s="9">
        <v>32699.709999999995</v>
      </c>
      <c r="M452" s="9">
        <v>48258.945640000107</v>
      </c>
      <c r="N452" s="9">
        <v>44300</v>
      </c>
      <c r="O452" s="9">
        <v>42180.57</v>
      </c>
      <c r="P452" s="9" cm="1">
        <f t="array" ref="P452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243.21760783229695</v>
      </c>
      <c r="Q452" s="9" cm="1">
        <f t="array" ref="Q452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0</v>
      </c>
      <c r="R452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115.81790849156998</v>
      </c>
      <c r="S452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359.03551632386694</v>
      </c>
    </row>
    <row r="453" spans="1:19" x14ac:dyDescent="0.25">
      <c r="A453">
        <v>2016</v>
      </c>
      <c r="B453">
        <v>5</v>
      </c>
      <c r="C453" s="38" t="s">
        <v>99</v>
      </c>
      <c r="D453" s="38">
        <f>DATE(План_Факт_Дебіторка[[#This Row],[Рік]],План_Факт_Дебіторка[[#This Row],[МісяцьНом]],1)</f>
        <v>42491</v>
      </c>
      <c r="E453" s="6" t="s">
        <v>6</v>
      </c>
      <c r="F453" s="6" t="s">
        <v>28</v>
      </c>
      <c r="G453" s="6" t="s">
        <v>29</v>
      </c>
      <c r="H453" s="6" t="s">
        <v>30</v>
      </c>
      <c r="I453" s="6" t="s">
        <v>31</v>
      </c>
      <c r="J453" s="6" t="s">
        <v>34</v>
      </c>
      <c r="K453" s="9">
        <v>666</v>
      </c>
      <c r="L453" s="9">
        <v>7461.4500000000007</v>
      </c>
      <c r="M453" s="9">
        <v>16297.524007999989</v>
      </c>
      <c r="N453" s="9">
        <v>17600</v>
      </c>
      <c r="O453" s="9">
        <v>880.07</v>
      </c>
      <c r="P453" s="9" cm="1">
        <f t="array" ref="P453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87.409197921020436</v>
      </c>
      <c r="Q453" s="9" cm="1">
        <f t="array" ref="Q453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0</v>
      </c>
      <c r="R453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0</v>
      </c>
      <c r="S453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87.409197921020436</v>
      </c>
    </row>
    <row r="454" spans="1:19" x14ac:dyDescent="0.25">
      <c r="A454">
        <v>2016</v>
      </c>
      <c r="B454">
        <v>5</v>
      </c>
      <c r="C454" s="38" t="s">
        <v>99</v>
      </c>
      <c r="D454" s="38">
        <f>DATE(План_Факт_Дебіторка[[#This Row],[Рік]],План_Факт_Дебіторка[[#This Row],[МісяцьНом]],1)</f>
        <v>42491</v>
      </c>
      <c r="E454" s="6" t="s">
        <v>6</v>
      </c>
      <c r="F454" s="6" t="s">
        <v>28</v>
      </c>
      <c r="G454" s="6" t="s">
        <v>29</v>
      </c>
      <c r="H454" s="6" t="s">
        <v>30</v>
      </c>
      <c r="I454" s="6" t="s">
        <v>31</v>
      </c>
      <c r="J454" s="6" t="s">
        <v>27</v>
      </c>
      <c r="K454" s="9">
        <v>8279</v>
      </c>
      <c r="L454" s="9">
        <v>96960.19</v>
      </c>
      <c r="M454" s="9">
        <v>144381.10101999968</v>
      </c>
      <c r="N454" s="9">
        <v>158300</v>
      </c>
      <c r="O454" s="9">
        <v>3612.17</v>
      </c>
      <c r="P454" s="9" cm="1">
        <f t="array" ref="P454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774.36524891247802</v>
      </c>
      <c r="Q454" s="9" cm="1">
        <f t="array" ref="Q454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0</v>
      </c>
      <c r="R454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0</v>
      </c>
      <c r="S454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774.36524891247802</v>
      </c>
    </row>
    <row r="455" spans="1:19" x14ac:dyDescent="0.25">
      <c r="A455">
        <v>2016</v>
      </c>
      <c r="B455">
        <v>5</v>
      </c>
      <c r="C455" s="38" t="s">
        <v>99</v>
      </c>
      <c r="D455" s="38">
        <f>DATE(План_Факт_Дебіторка[[#This Row],[Рік]],План_Факт_Дебіторка[[#This Row],[МісяцьНом]],1)</f>
        <v>42491</v>
      </c>
      <c r="E455" s="6" t="s">
        <v>6</v>
      </c>
      <c r="F455" s="6" t="s">
        <v>28</v>
      </c>
      <c r="G455" s="6" t="s">
        <v>29</v>
      </c>
      <c r="H455" s="6" t="s">
        <v>30</v>
      </c>
      <c r="I455" s="6" t="s">
        <v>31</v>
      </c>
      <c r="J455" s="6" t="s">
        <v>35</v>
      </c>
      <c r="K455" s="9">
        <v>54821</v>
      </c>
      <c r="L455" s="9">
        <v>663431.59</v>
      </c>
      <c r="M455" s="9">
        <v>1008408.723039999</v>
      </c>
      <c r="N455" s="9">
        <v>1082900</v>
      </c>
      <c r="O455" s="9">
        <v>435596.38</v>
      </c>
      <c r="P455" s="9" cm="1">
        <f t="array" ref="P455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5408.4410376827354</v>
      </c>
      <c r="Q455" s="9" cm="1">
        <f t="array" ref="Q455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0</v>
      </c>
      <c r="R455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0</v>
      </c>
      <c r="S455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5408.4410376827354</v>
      </c>
    </row>
    <row r="456" spans="1:19" x14ac:dyDescent="0.25">
      <c r="A456">
        <v>2016</v>
      </c>
      <c r="B456">
        <v>6</v>
      </c>
      <c r="C456" s="38" t="s">
        <v>100</v>
      </c>
      <c r="D456" s="38">
        <f>DATE(План_Факт_Дебіторка[[#This Row],[Рік]],План_Факт_Дебіторка[[#This Row],[МісяцьНом]],1)</f>
        <v>42522</v>
      </c>
      <c r="E456" s="6" t="s">
        <v>7</v>
      </c>
      <c r="F456" s="6" t="s">
        <v>28</v>
      </c>
      <c r="G456" s="6" t="s">
        <v>29</v>
      </c>
      <c r="H456" s="6" t="s">
        <v>30</v>
      </c>
      <c r="I456" s="6" t="s">
        <v>31</v>
      </c>
      <c r="J456" s="6" t="s">
        <v>34</v>
      </c>
      <c r="K456" s="9">
        <v>1761</v>
      </c>
      <c r="L456" s="9">
        <v>19434.099999999999</v>
      </c>
      <c r="M456" s="9">
        <v>27686.908240000001</v>
      </c>
      <c r="N456" s="9">
        <v>26000</v>
      </c>
      <c r="O456" s="9">
        <v>1245.9100000000001</v>
      </c>
      <c r="P456" s="9" cm="1">
        <f t="array" ref="P456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460.30314597408528</v>
      </c>
      <c r="Q456" s="9" cm="1">
        <f t="array" ref="Q456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414.27283137667678</v>
      </c>
      <c r="R456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292.25596569783193</v>
      </c>
      <c r="S456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1166.831943048594</v>
      </c>
    </row>
    <row r="457" spans="1:19" x14ac:dyDescent="0.25">
      <c r="A457">
        <v>2016</v>
      </c>
      <c r="B457">
        <v>6</v>
      </c>
      <c r="C457" s="38" t="s">
        <v>100</v>
      </c>
      <c r="D457" s="38">
        <f>DATE(План_Факт_Дебіторка[[#This Row],[Рік]],План_Факт_Дебіторка[[#This Row],[МісяцьНом]],1)</f>
        <v>42522</v>
      </c>
      <c r="E457" s="6" t="s">
        <v>7</v>
      </c>
      <c r="F457" s="6" t="s">
        <v>28</v>
      </c>
      <c r="G457" s="6" t="s">
        <v>29</v>
      </c>
      <c r="H457" s="6" t="s">
        <v>30</v>
      </c>
      <c r="I457" s="6" t="s">
        <v>31</v>
      </c>
      <c r="J457" s="6" t="s">
        <v>27</v>
      </c>
      <c r="K457" s="9">
        <v>9315</v>
      </c>
      <c r="L457" s="9">
        <v>105854.07</v>
      </c>
      <c r="M457" s="9">
        <v>155718.72382999989</v>
      </c>
      <c r="N457" s="9">
        <v>144200</v>
      </c>
      <c r="O457" s="9">
        <v>4662.08</v>
      </c>
      <c r="P457" s="9" cm="1">
        <f t="array" ref="P457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2588.8704453631949</v>
      </c>
      <c r="Q457" s="9" cm="1">
        <f t="array" ref="Q457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2329.9834008268754</v>
      </c>
      <c r="R457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1643.7272668972666</v>
      </c>
      <c r="S457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6562.5811130873362</v>
      </c>
    </row>
    <row r="458" spans="1:19" x14ac:dyDescent="0.25">
      <c r="A458">
        <v>2016</v>
      </c>
      <c r="B458">
        <v>6</v>
      </c>
      <c r="C458" s="38" t="s">
        <v>100</v>
      </c>
      <c r="D458" s="38">
        <f>DATE(План_Факт_Дебіторка[[#This Row],[Рік]],План_Факт_Дебіторка[[#This Row],[МісяцьНом]],1)</f>
        <v>42522</v>
      </c>
      <c r="E458" s="6" t="s">
        <v>7</v>
      </c>
      <c r="F458" s="6" t="s">
        <v>28</v>
      </c>
      <c r="G458" s="6" t="s">
        <v>29</v>
      </c>
      <c r="H458" s="6" t="s">
        <v>30</v>
      </c>
      <c r="I458" s="6" t="s">
        <v>31</v>
      </c>
      <c r="J458" s="6" t="s">
        <v>35</v>
      </c>
      <c r="K458" s="9">
        <v>8411</v>
      </c>
      <c r="L458" s="9">
        <v>109819.06000000001</v>
      </c>
      <c r="M458" s="9">
        <v>175392.05197999941</v>
      </c>
      <c r="N458" s="9">
        <v>161000</v>
      </c>
      <c r="O458" s="9">
        <v>63045.32</v>
      </c>
      <c r="P458" s="9" cm="1">
        <f t="array" ref="P458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2915.9454210422164</v>
      </c>
      <c r="Q458" s="9" cm="1">
        <f t="array" ref="Q458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2624.3508789379948</v>
      </c>
      <c r="R458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1851.3939181220424</v>
      </c>
      <c r="S458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7391.6902181022533</v>
      </c>
    </row>
    <row r="459" spans="1:19" x14ac:dyDescent="0.25">
      <c r="A459">
        <v>2016</v>
      </c>
      <c r="B459">
        <v>7</v>
      </c>
      <c r="C459" s="38" t="s">
        <v>101</v>
      </c>
      <c r="D459" s="38">
        <f>DATE(План_Факт_Дебіторка[[#This Row],[Рік]],План_Факт_Дебіторка[[#This Row],[МісяцьНом]],1)</f>
        <v>42552</v>
      </c>
      <c r="E459" s="6" t="s">
        <v>8</v>
      </c>
      <c r="F459" s="6" t="s">
        <v>28</v>
      </c>
      <c r="G459" s="6" t="s">
        <v>29</v>
      </c>
      <c r="H459" s="6" t="s">
        <v>30</v>
      </c>
      <c r="I459" s="6" t="s">
        <v>31</v>
      </c>
      <c r="J459" s="6" t="s">
        <v>34</v>
      </c>
      <c r="K459" s="9">
        <v>1580</v>
      </c>
      <c r="L459" s="9">
        <v>16468.939999999995</v>
      </c>
      <c r="M459" s="9">
        <v>21962.591207000001</v>
      </c>
      <c r="N459" s="9">
        <v>20100</v>
      </c>
      <c r="O459" s="9">
        <v>790.65</v>
      </c>
      <c r="P459" s="9" cm="1">
        <f t="array" ref="P459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338.51680156775012</v>
      </c>
      <c r="Q459" s="9" cm="1">
        <f t="array" ref="Q459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0</v>
      </c>
      <c r="R459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202.09958302552246</v>
      </c>
      <c r="S459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540.61638459327264</v>
      </c>
    </row>
    <row r="460" spans="1:19" x14ac:dyDescent="0.25">
      <c r="A460">
        <v>2016</v>
      </c>
      <c r="B460">
        <v>8</v>
      </c>
      <c r="C460" s="38" t="s">
        <v>102</v>
      </c>
      <c r="D460" s="38">
        <f>DATE(План_Факт_Дебіторка[[#This Row],[Рік]],План_Факт_Дебіторка[[#This Row],[МісяцьНом]],1)</f>
        <v>42583</v>
      </c>
      <c r="E460" s="6" t="s">
        <v>9</v>
      </c>
      <c r="F460" s="6" t="s">
        <v>28</v>
      </c>
      <c r="G460" s="6" t="s">
        <v>29</v>
      </c>
      <c r="H460" s="6" t="s">
        <v>30</v>
      </c>
      <c r="I460" s="6" t="s">
        <v>31</v>
      </c>
      <c r="J460" s="6" t="s">
        <v>34</v>
      </c>
      <c r="K460" s="9">
        <v>2981</v>
      </c>
      <c r="L460" s="9">
        <v>32411.139999999996</v>
      </c>
      <c r="M460" s="9">
        <v>45266.261072999994</v>
      </c>
      <c r="N460" s="9">
        <v>44500</v>
      </c>
      <c r="O460" s="9">
        <v>1018.49</v>
      </c>
      <c r="P460" s="9" cm="1">
        <f t="array" ref="P460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515.55969546790914</v>
      </c>
      <c r="Q460" s="9" cm="1">
        <f t="array" ref="Q460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386.66977160093188</v>
      </c>
      <c r="R460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307.79683311516965</v>
      </c>
      <c r="S460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1210.0263001840108</v>
      </c>
    </row>
    <row r="461" spans="1:19" x14ac:dyDescent="0.25">
      <c r="A461">
        <v>2016</v>
      </c>
      <c r="B461">
        <v>9</v>
      </c>
      <c r="C461" s="38" t="s">
        <v>103</v>
      </c>
      <c r="D461" s="38">
        <f>DATE(План_Факт_Дебіторка[[#This Row],[Рік]],План_Факт_Дебіторка[[#This Row],[МісяцьНом]],1)</f>
        <v>42614</v>
      </c>
      <c r="E461" s="6" t="s">
        <v>10</v>
      </c>
      <c r="F461" s="6" t="s">
        <v>28</v>
      </c>
      <c r="G461" s="6" t="s">
        <v>29</v>
      </c>
      <c r="H461" s="6" t="s">
        <v>30</v>
      </c>
      <c r="I461" s="6" t="s">
        <v>31</v>
      </c>
      <c r="J461" s="6" t="s">
        <v>34</v>
      </c>
      <c r="K461" s="9">
        <v>1257</v>
      </c>
      <c r="L461" s="9">
        <v>14964.559999999998</v>
      </c>
      <c r="M461" s="9">
        <v>20923.167644000001</v>
      </c>
      <c r="N461" s="9">
        <v>19100</v>
      </c>
      <c r="O461" s="9">
        <v>508.44</v>
      </c>
      <c r="P461" s="9" cm="1">
        <f t="array" ref="P461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358.43679488820328</v>
      </c>
      <c r="Q461" s="9" cm="1">
        <f t="array" ref="Q461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107.53103846646098</v>
      </c>
      <c r="R461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213.99211635116615</v>
      </c>
      <c r="S461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679.95994970583047</v>
      </c>
    </row>
    <row r="462" spans="1:19" x14ac:dyDescent="0.25">
      <c r="A462">
        <v>2016</v>
      </c>
      <c r="B462">
        <v>10</v>
      </c>
      <c r="C462" s="38" t="s">
        <v>71</v>
      </c>
      <c r="D462" s="38">
        <f>DATE(План_Факт_Дебіторка[[#This Row],[Рік]],План_Факт_Дебіторка[[#This Row],[МісяцьНом]],1)</f>
        <v>42644</v>
      </c>
      <c r="E462" s="6" t="s">
        <v>11</v>
      </c>
      <c r="F462" s="6" t="s">
        <v>28</v>
      </c>
      <c r="G462" s="6" t="s">
        <v>29</v>
      </c>
      <c r="H462" s="6" t="s">
        <v>30</v>
      </c>
      <c r="I462" s="6" t="s">
        <v>31</v>
      </c>
      <c r="J462" s="6" t="s">
        <v>34</v>
      </c>
      <c r="K462" s="9">
        <v>1446</v>
      </c>
      <c r="L462" s="9">
        <v>17101.57</v>
      </c>
      <c r="M462" s="9">
        <v>25076.583190000001</v>
      </c>
      <c r="N462" s="9">
        <v>27400</v>
      </c>
      <c r="O462" s="9">
        <v>789.91</v>
      </c>
      <c r="P462" s="9" cm="1">
        <f t="array" ref="P462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205.1434799603185</v>
      </c>
      <c r="Q462" s="9" cm="1">
        <f t="array" ref="Q462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102.57173998015925</v>
      </c>
      <c r="R462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122.47371937929464</v>
      </c>
      <c r="S462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430.18893931977243</v>
      </c>
    </row>
    <row r="463" spans="1:19" x14ac:dyDescent="0.25">
      <c r="A463">
        <v>2016</v>
      </c>
      <c r="B463">
        <v>11</v>
      </c>
      <c r="C463" s="38" t="s">
        <v>72</v>
      </c>
      <c r="D463" s="38">
        <f>DATE(План_Факт_Дебіторка[[#This Row],[Рік]],План_Факт_Дебіторка[[#This Row],[МісяцьНом]],1)</f>
        <v>42675</v>
      </c>
      <c r="E463" s="6" t="s">
        <v>12</v>
      </c>
      <c r="F463" s="6" t="s">
        <v>28</v>
      </c>
      <c r="G463" s="6" t="s">
        <v>29</v>
      </c>
      <c r="H463" s="6" t="s">
        <v>30</v>
      </c>
      <c r="I463" s="6" t="s">
        <v>31</v>
      </c>
      <c r="J463" s="6" t="s">
        <v>34</v>
      </c>
      <c r="K463" s="9">
        <v>1843</v>
      </c>
      <c r="L463" s="9">
        <v>23225.35</v>
      </c>
      <c r="M463" s="9">
        <v>33521.066629999994</v>
      </c>
      <c r="N463" s="9">
        <v>35500</v>
      </c>
      <c r="O463" s="9">
        <v>1055.92</v>
      </c>
      <c r="P463" s="9" cm="1">
        <f t="array" ref="P463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295.99628122271213</v>
      </c>
      <c r="Q463" s="9" cm="1">
        <f t="array" ref="Q463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0</v>
      </c>
      <c r="R463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176.71419774490278</v>
      </c>
      <c r="S463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472.7104789676149</v>
      </c>
    </row>
    <row r="464" spans="1:19" x14ac:dyDescent="0.25">
      <c r="A464">
        <v>2016</v>
      </c>
      <c r="B464">
        <v>7</v>
      </c>
      <c r="C464" s="38" t="s">
        <v>101</v>
      </c>
      <c r="D464" s="38">
        <f>DATE(План_Факт_Дебіторка[[#This Row],[Рік]],План_Факт_Дебіторка[[#This Row],[МісяцьНом]],1)</f>
        <v>42552</v>
      </c>
      <c r="E464" s="6" t="s">
        <v>8</v>
      </c>
      <c r="F464" s="6" t="s">
        <v>28</v>
      </c>
      <c r="G464" s="6" t="s">
        <v>29</v>
      </c>
      <c r="H464" s="6" t="s">
        <v>30</v>
      </c>
      <c r="I464" s="6" t="s">
        <v>31</v>
      </c>
      <c r="J464" s="6" t="s">
        <v>27</v>
      </c>
      <c r="K464" s="9">
        <v>10941</v>
      </c>
      <c r="L464" s="9">
        <v>124212.98999999999</v>
      </c>
      <c r="M464" s="9">
        <v>187531.15141999902</v>
      </c>
      <c r="N464" s="9">
        <v>181300</v>
      </c>
      <c r="O464" s="9">
        <v>4654.99</v>
      </c>
      <c r="P464" s="9" cm="1">
        <f t="array" ref="P464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2890.480680293414</v>
      </c>
      <c r="Q464" s="9" cm="1">
        <f t="array" ref="Q464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0</v>
      </c>
      <c r="R464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1725.660107637859</v>
      </c>
      <c r="S464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4616.1407879312728</v>
      </c>
    </row>
    <row r="465" spans="1:19" x14ac:dyDescent="0.25">
      <c r="A465">
        <v>2016</v>
      </c>
      <c r="B465">
        <v>7</v>
      </c>
      <c r="C465" s="38" t="s">
        <v>101</v>
      </c>
      <c r="D465" s="38">
        <f>DATE(План_Факт_Дебіторка[[#This Row],[Рік]],План_Факт_Дебіторка[[#This Row],[МісяцьНом]],1)</f>
        <v>42552</v>
      </c>
      <c r="E465" s="6" t="s">
        <v>8</v>
      </c>
      <c r="F465" s="6" t="s">
        <v>28</v>
      </c>
      <c r="G465" s="6" t="s">
        <v>29</v>
      </c>
      <c r="H465" s="6" t="s">
        <v>30</v>
      </c>
      <c r="I465" s="6" t="s">
        <v>31</v>
      </c>
      <c r="J465" s="6" t="s">
        <v>35</v>
      </c>
      <c r="K465" s="9">
        <v>9945</v>
      </c>
      <c r="L465" s="9">
        <v>138759.82</v>
      </c>
      <c r="M465" s="9">
        <v>216879.88262000031</v>
      </c>
      <c r="N465" s="9">
        <v>228900</v>
      </c>
      <c r="O465" s="9">
        <v>62436.67</v>
      </c>
      <c r="P465" s="9" cm="1">
        <f t="array" ref="P465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3342.8425406156848</v>
      </c>
      <c r="Q465" s="9" cm="1">
        <f t="array" ref="Q465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0</v>
      </c>
      <c r="R465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1995.7268899198118</v>
      </c>
      <c r="S465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5338.5694305354964</v>
      </c>
    </row>
    <row r="466" spans="1:19" x14ac:dyDescent="0.25">
      <c r="A466">
        <v>2014</v>
      </c>
      <c r="B466">
        <v>3</v>
      </c>
      <c r="C466" s="38" t="s">
        <v>79</v>
      </c>
      <c r="D466" s="38">
        <f>DATE(План_Факт_Дебіторка[[#This Row],[Рік]],План_Факт_Дебіторка[[#This Row],[МісяцьНом]],1)</f>
        <v>41699</v>
      </c>
      <c r="E466" s="6" t="s">
        <v>4</v>
      </c>
      <c r="F466" s="6" t="s">
        <v>58</v>
      </c>
      <c r="G466" s="6" t="s">
        <v>59</v>
      </c>
      <c r="H466" s="6" t="s">
        <v>60</v>
      </c>
      <c r="I466" s="6" t="s">
        <v>61</v>
      </c>
      <c r="J466" s="6" t="s">
        <v>26</v>
      </c>
      <c r="K466" s="9">
        <v>5249</v>
      </c>
      <c r="L466" s="9">
        <v>54210.009999999987</v>
      </c>
      <c r="M466" s="9">
        <v>79582.960000000021</v>
      </c>
      <c r="N466" s="9">
        <v>83000</v>
      </c>
      <c r="O466" s="9">
        <v>52101.22</v>
      </c>
      <c r="P466" s="9" cm="1">
        <f t="array" ref="P466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392.73921674805484</v>
      </c>
      <c r="Q466" s="9" cm="1">
        <f t="array" ref="Q466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0</v>
      </c>
      <c r="R466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174.55076299913546</v>
      </c>
      <c r="S466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567.28997974719027</v>
      </c>
    </row>
    <row r="467" spans="1:19" x14ac:dyDescent="0.25">
      <c r="A467">
        <v>2014</v>
      </c>
      <c r="B467">
        <v>3</v>
      </c>
      <c r="C467" s="38" t="s">
        <v>79</v>
      </c>
      <c r="D467" s="38">
        <f>DATE(План_Факт_Дебіторка[[#This Row],[Рік]],План_Факт_Дебіторка[[#This Row],[МісяцьНом]],1)</f>
        <v>41699</v>
      </c>
      <c r="E467" s="6" t="s">
        <v>4</v>
      </c>
      <c r="F467" s="6" t="s">
        <v>58</v>
      </c>
      <c r="G467" s="6" t="s">
        <v>59</v>
      </c>
      <c r="H467" s="6" t="s">
        <v>60</v>
      </c>
      <c r="I467" s="6" t="s">
        <v>61</v>
      </c>
      <c r="J467" s="6" t="s">
        <v>27</v>
      </c>
      <c r="K467" s="9">
        <v>4357</v>
      </c>
      <c r="L467" s="9">
        <v>53290.67</v>
      </c>
      <c r="M467" s="9">
        <v>86960.930000000284</v>
      </c>
      <c r="N467" s="9">
        <v>91300</v>
      </c>
      <c r="O467" s="9">
        <v>10118.83</v>
      </c>
      <c r="P467" s="9" cm="1">
        <f t="array" ref="P467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429.14924923479248</v>
      </c>
      <c r="Q467" s="9" cm="1">
        <f t="array" ref="Q467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0</v>
      </c>
      <c r="R467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190.73299965990779</v>
      </c>
      <c r="S467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619.8822488947003</v>
      </c>
    </row>
    <row r="468" spans="1:19" x14ac:dyDescent="0.25">
      <c r="A468">
        <v>2014</v>
      </c>
      <c r="B468">
        <v>3</v>
      </c>
      <c r="C468" s="38" t="s">
        <v>79</v>
      </c>
      <c r="D468" s="38">
        <f>DATE(План_Факт_Дебіторка[[#This Row],[Рік]],План_Факт_Дебіторка[[#This Row],[МісяцьНом]],1)</f>
        <v>41699</v>
      </c>
      <c r="E468" s="6" t="s">
        <v>4</v>
      </c>
      <c r="F468" s="6" t="s">
        <v>58</v>
      </c>
      <c r="G468" s="6" t="s">
        <v>59</v>
      </c>
      <c r="H468" s="6" t="s">
        <v>60</v>
      </c>
      <c r="I468" s="6" t="s">
        <v>61</v>
      </c>
      <c r="J468" s="6" t="s">
        <v>32</v>
      </c>
      <c r="K468" s="9">
        <v>7928</v>
      </c>
      <c r="L468" s="9">
        <v>81076.429999999993</v>
      </c>
      <c r="M468" s="9">
        <v>118628.9</v>
      </c>
      <c r="N468" s="9">
        <v>117000</v>
      </c>
      <c r="O468" s="9">
        <v>27991.52</v>
      </c>
      <c r="P468" s="9" cm="1">
        <f t="array" ref="P468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585.42961043021398</v>
      </c>
      <c r="Q468" s="9" cm="1">
        <f t="array" ref="Q468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0</v>
      </c>
      <c r="R468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260.19093796898403</v>
      </c>
      <c r="S468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845.62054839919801</v>
      </c>
    </row>
    <row r="469" spans="1:19" x14ac:dyDescent="0.25">
      <c r="A469">
        <v>2016</v>
      </c>
      <c r="B469">
        <v>8</v>
      </c>
      <c r="C469" s="38" t="s">
        <v>102</v>
      </c>
      <c r="D469" s="38">
        <f>DATE(План_Факт_Дебіторка[[#This Row],[Рік]],План_Факт_Дебіторка[[#This Row],[МісяцьНом]],1)</f>
        <v>42583</v>
      </c>
      <c r="E469" s="6" t="s">
        <v>9</v>
      </c>
      <c r="F469" s="6" t="s">
        <v>28</v>
      </c>
      <c r="G469" s="6" t="s">
        <v>29</v>
      </c>
      <c r="H469" s="6" t="s">
        <v>30</v>
      </c>
      <c r="I469" s="6" t="s">
        <v>31</v>
      </c>
      <c r="J469" s="6" t="s">
        <v>27</v>
      </c>
      <c r="K469" s="9">
        <v>10876</v>
      </c>
      <c r="L469" s="9">
        <v>125611.25000000003</v>
      </c>
      <c r="M469" s="9">
        <v>190244.71833999929</v>
      </c>
      <c r="N469" s="9">
        <v>177900</v>
      </c>
      <c r="O469" s="9">
        <v>1821.25</v>
      </c>
      <c r="P469" s="9" cm="1">
        <f t="array" ref="P469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2166.7906013614088</v>
      </c>
      <c r="Q469" s="9" cm="1">
        <f t="array" ref="Q469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1625.0929510210567</v>
      </c>
      <c r="R469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1293.6063291709904</v>
      </c>
      <c r="S469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5085.4898815534561</v>
      </c>
    </row>
    <row r="470" spans="1:19" x14ac:dyDescent="0.25">
      <c r="A470">
        <v>2014</v>
      </c>
      <c r="B470">
        <v>3</v>
      </c>
      <c r="C470" s="38" t="s">
        <v>79</v>
      </c>
      <c r="D470" s="38">
        <f>DATE(План_Факт_Дебіторка[[#This Row],[Рік]],План_Факт_Дебіторка[[#This Row],[МісяцьНом]],1)</f>
        <v>41699</v>
      </c>
      <c r="E470" s="6" t="s">
        <v>4</v>
      </c>
      <c r="F470" s="6" t="s">
        <v>58</v>
      </c>
      <c r="G470" s="6" t="s">
        <v>59</v>
      </c>
      <c r="H470" s="6" t="s">
        <v>60</v>
      </c>
      <c r="I470" s="6" t="s">
        <v>61</v>
      </c>
      <c r="J470" s="6" t="s">
        <v>33</v>
      </c>
      <c r="K470" s="9">
        <v>21735</v>
      </c>
      <c r="L470" s="9">
        <v>262035.82</v>
      </c>
      <c r="M470" s="9">
        <v>392421.86000000028</v>
      </c>
      <c r="N470" s="9">
        <v>388200</v>
      </c>
      <c r="O470" s="9">
        <v>314327.17</v>
      </c>
      <c r="P470" s="9" cm="1">
        <f t="array" ref="P470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1936.5886105670722</v>
      </c>
      <c r="Q470" s="9" cm="1">
        <f t="array" ref="Q470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0</v>
      </c>
      <c r="R470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860.7060491409211</v>
      </c>
      <c r="S470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2797.2946597079936</v>
      </c>
    </row>
    <row r="471" spans="1:19" x14ac:dyDescent="0.25">
      <c r="A471">
        <v>2016</v>
      </c>
      <c r="B471">
        <v>8</v>
      </c>
      <c r="C471" s="38" t="s">
        <v>102</v>
      </c>
      <c r="D471" s="38">
        <f>DATE(План_Факт_Дебіторка[[#This Row],[Рік]],План_Факт_Дебіторка[[#This Row],[МісяцьНом]],1)</f>
        <v>42583</v>
      </c>
      <c r="E471" s="6" t="s">
        <v>9</v>
      </c>
      <c r="F471" s="6" t="s">
        <v>28</v>
      </c>
      <c r="G471" s="6" t="s">
        <v>29</v>
      </c>
      <c r="H471" s="6" t="s">
        <v>30</v>
      </c>
      <c r="I471" s="6" t="s">
        <v>31</v>
      </c>
      <c r="J471" s="6" t="s">
        <v>35</v>
      </c>
      <c r="K471" s="9">
        <v>18345</v>
      </c>
      <c r="L471" s="9">
        <v>225046.2</v>
      </c>
      <c r="M471" s="9">
        <v>345997.28595999995</v>
      </c>
      <c r="N471" s="9">
        <v>325100</v>
      </c>
      <c r="O471" s="9">
        <v>61763.85</v>
      </c>
      <c r="P471" s="9" cm="1">
        <f t="array" ref="P471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3940.7331454786417</v>
      </c>
      <c r="Q471" s="9" cm="1">
        <f t="array" ref="Q471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2955.5498591089813</v>
      </c>
      <c r="R471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2352.6765047633685</v>
      </c>
      <c r="S471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9248.9595093509924</v>
      </c>
    </row>
    <row r="472" spans="1:19" x14ac:dyDescent="0.25">
      <c r="A472">
        <v>2014</v>
      </c>
      <c r="B472">
        <v>3</v>
      </c>
      <c r="C472" s="38" t="s">
        <v>79</v>
      </c>
      <c r="D472" s="38">
        <f>DATE(План_Факт_Дебіторка[[#This Row],[Рік]],План_Факт_Дебіторка[[#This Row],[МісяцьНом]],1)</f>
        <v>41699</v>
      </c>
      <c r="E472" s="6" t="s">
        <v>4</v>
      </c>
      <c r="F472" s="6" t="s">
        <v>58</v>
      </c>
      <c r="G472" s="6" t="s">
        <v>59</v>
      </c>
      <c r="H472" s="6" t="s">
        <v>60</v>
      </c>
      <c r="I472" s="6" t="s">
        <v>61</v>
      </c>
      <c r="J472" s="6" t="s">
        <v>34</v>
      </c>
      <c r="K472" s="9">
        <v>9717</v>
      </c>
      <c r="L472" s="9">
        <v>108278.39</v>
      </c>
      <c r="M472" s="9">
        <v>164514.03002000015</v>
      </c>
      <c r="N472" s="9">
        <v>168200</v>
      </c>
      <c r="O472" s="9">
        <v>31112.01</v>
      </c>
      <c r="P472" s="9" cm="1">
        <f t="array" ref="P472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811.8711756149911</v>
      </c>
      <c r="Q472" s="9" cm="1">
        <f t="array" ref="Q472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0</v>
      </c>
      <c r="R472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360.83163360666276</v>
      </c>
      <c r="S472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1172.7028092216538</v>
      </c>
    </row>
    <row r="473" spans="1:19" x14ac:dyDescent="0.25">
      <c r="A473">
        <v>2014</v>
      </c>
      <c r="B473">
        <v>3</v>
      </c>
      <c r="C473" s="38" t="s">
        <v>79</v>
      </c>
      <c r="D473" s="38">
        <f>DATE(План_Факт_Дебіторка[[#This Row],[Рік]],План_Факт_Дебіторка[[#This Row],[МісяцьНом]],1)</f>
        <v>41699</v>
      </c>
      <c r="E473" s="6" t="s">
        <v>4</v>
      </c>
      <c r="F473" s="6" t="s">
        <v>58</v>
      </c>
      <c r="G473" s="6" t="s">
        <v>59</v>
      </c>
      <c r="H473" s="6" t="s">
        <v>60</v>
      </c>
      <c r="I473" s="6" t="s">
        <v>61</v>
      </c>
      <c r="J473" s="6" t="s">
        <v>35</v>
      </c>
      <c r="K473" s="9">
        <v>4270</v>
      </c>
      <c r="L473" s="9">
        <v>45286.830000000009</v>
      </c>
      <c r="M473" s="9">
        <v>69751.670890000009</v>
      </c>
      <c r="N473" s="9">
        <v>69600</v>
      </c>
      <c r="O473" s="9">
        <v>61851.16</v>
      </c>
      <c r="P473" s="9" cm="1">
        <f t="array" ref="P473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344.2221374048753</v>
      </c>
      <c r="Q473" s="9" cm="1">
        <f t="array" ref="Q473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0</v>
      </c>
      <c r="R473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152.98761662438901</v>
      </c>
      <c r="S473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497.20975402926433</v>
      </c>
    </row>
    <row r="474" spans="1:19" x14ac:dyDescent="0.25">
      <c r="A474">
        <v>2014</v>
      </c>
      <c r="B474">
        <v>3</v>
      </c>
      <c r="C474" s="38" t="s">
        <v>79</v>
      </c>
      <c r="D474" s="38">
        <f>DATE(План_Факт_Дебіторка[[#This Row],[Рік]],План_Факт_Дебіторка[[#This Row],[МісяцьНом]],1)</f>
        <v>41699</v>
      </c>
      <c r="E474" s="6" t="s">
        <v>4</v>
      </c>
      <c r="F474" s="6" t="s">
        <v>58</v>
      </c>
      <c r="G474" s="6" t="s">
        <v>63</v>
      </c>
      <c r="H474" s="6" t="s">
        <v>64</v>
      </c>
      <c r="I474" s="6" t="s">
        <v>65</v>
      </c>
      <c r="J474" s="6" t="s">
        <v>26</v>
      </c>
      <c r="K474" s="9">
        <v>2006</v>
      </c>
      <c r="L474" s="9">
        <v>24292.420000000002</v>
      </c>
      <c r="M474" s="9">
        <v>36228.230000000003</v>
      </c>
      <c r="N474" s="9">
        <v>36900</v>
      </c>
      <c r="O474" s="9">
        <v>29417.32</v>
      </c>
      <c r="P474" s="9" cm="1">
        <f t="array" ref="P474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264.91354022217251</v>
      </c>
      <c r="Q474" s="9" cm="1">
        <f t="array" ref="Q474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79.474062066651754</v>
      </c>
      <c r="R474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105.96541608886898</v>
      </c>
      <c r="S474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450.35301837769327</v>
      </c>
    </row>
    <row r="475" spans="1:19" x14ac:dyDescent="0.25">
      <c r="A475">
        <v>2014</v>
      </c>
      <c r="B475">
        <v>3</v>
      </c>
      <c r="C475" s="38" t="s">
        <v>79</v>
      </c>
      <c r="D475" s="38">
        <f>DATE(План_Факт_Дебіторка[[#This Row],[Рік]],План_Факт_Дебіторка[[#This Row],[МісяцьНом]],1)</f>
        <v>41699</v>
      </c>
      <c r="E475" s="6" t="s">
        <v>4</v>
      </c>
      <c r="F475" s="6" t="s">
        <v>58</v>
      </c>
      <c r="G475" s="6" t="s">
        <v>63</v>
      </c>
      <c r="H475" s="6" t="s">
        <v>64</v>
      </c>
      <c r="I475" s="6" t="s">
        <v>65</v>
      </c>
      <c r="J475" s="6" t="s">
        <v>27</v>
      </c>
      <c r="K475" s="9">
        <v>5027</v>
      </c>
      <c r="L475" s="9">
        <v>62117.649999999994</v>
      </c>
      <c r="M475" s="9">
        <v>86343.840000000127</v>
      </c>
      <c r="N475" s="9">
        <v>87500</v>
      </c>
      <c r="O475" s="9">
        <v>82871.14</v>
      </c>
      <c r="P475" s="9" cm="1">
        <f t="array" ref="P475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631.37647991019321</v>
      </c>
      <c r="Q475" s="9" cm="1">
        <f t="array" ref="Q475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189.41294397305793</v>
      </c>
      <c r="R475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252.55059196407728</v>
      </c>
      <c r="S475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1073.3400158473285</v>
      </c>
    </row>
    <row r="476" spans="1:19" x14ac:dyDescent="0.25">
      <c r="A476">
        <v>2014</v>
      </c>
      <c r="B476">
        <v>3</v>
      </c>
      <c r="C476" s="38" t="s">
        <v>79</v>
      </c>
      <c r="D476" s="38">
        <f>DATE(План_Факт_Дебіторка[[#This Row],[Рік]],План_Факт_Дебіторка[[#This Row],[МісяцьНом]],1)</f>
        <v>41699</v>
      </c>
      <c r="E476" s="6" t="s">
        <v>4</v>
      </c>
      <c r="F476" s="6" t="s">
        <v>58</v>
      </c>
      <c r="G476" s="6" t="s">
        <v>63</v>
      </c>
      <c r="H476" s="6" t="s">
        <v>64</v>
      </c>
      <c r="I476" s="6" t="s">
        <v>65</v>
      </c>
      <c r="J476" s="6" t="s">
        <v>32</v>
      </c>
      <c r="K476" s="9">
        <v>23039</v>
      </c>
      <c r="L476" s="9">
        <v>243421.15999999997</v>
      </c>
      <c r="M476" s="9">
        <v>325051.81000000011</v>
      </c>
      <c r="N476" s="9">
        <v>316000</v>
      </c>
      <c r="O476" s="9">
        <v>75403.210000000006</v>
      </c>
      <c r="P476" s="9" cm="1">
        <f t="array" ref="P476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2376.8929849105239</v>
      </c>
      <c r="Q476" s="9" cm="1">
        <f t="array" ref="Q476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713.06789547315714</v>
      </c>
      <c r="R476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950.75719396420959</v>
      </c>
      <c r="S476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4040.7180743478903</v>
      </c>
    </row>
    <row r="477" spans="1:19" x14ac:dyDescent="0.25">
      <c r="A477">
        <v>2016</v>
      </c>
      <c r="B477">
        <v>9</v>
      </c>
      <c r="C477" s="38" t="s">
        <v>103</v>
      </c>
      <c r="D477" s="38">
        <f>DATE(План_Факт_Дебіторка[[#This Row],[Рік]],План_Факт_Дебіторка[[#This Row],[МісяцьНом]],1)</f>
        <v>42614</v>
      </c>
      <c r="E477" s="6" t="s">
        <v>10</v>
      </c>
      <c r="F477" s="6" t="s">
        <v>28</v>
      </c>
      <c r="G477" s="6" t="s">
        <v>29</v>
      </c>
      <c r="H477" s="6" t="s">
        <v>30</v>
      </c>
      <c r="I477" s="6" t="s">
        <v>31</v>
      </c>
      <c r="J477" s="6" t="s">
        <v>27</v>
      </c>
      <c r="K477" s="9">
        <v>8734</v>
      </c>
      <c r="L477" s="9">
        <v>108074.09000000001</v>
      </c>
      <c r="M477" s="9">
        <v>162242.96909999946</v>
      </c>
      <c r="N477" s="9">
        <v>152700</v>
      </c>
      <c r="O477" s="9">
        <v>2455.5300000000002</v>
      </c>
      <c r="P477" s="9" cm="1">
        <f t="array" ref="P477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2779.3998894821266</v>
      </c>
      <c r="Q477" s="9" cm="1">
        <f t="array" ref="Q477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833.81996684463797</v>
      </c>
      <c r="R477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1659.3432176012695</v>
      </c>
      <c r="S477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5272.5630739280341</v>
      </c>
    </row>
    <row r="478" spans="1:19" x14ac:dyDescent="0.25">
      <c r="A478">
        <v>2014</v>
      </c>
      <c r="B478">
        <v>3</v>
      </c>
      <c r="C478" s="38" t="s">
        <v>79</v>
      </c>
      <c r="D478" s="38">
        <f>DATE(План_Факт_Дебіторка[[#This Row],[Рік]],План_Факт_Дебіторка[[#This Row],[МісяцьНом]],1)</f>
        <v>41699</v>
      </c>
      <c r="E478" s="6" t="s">
        <v>4</v>
      </c>
      <c r="F478" s="6" t="s">
        <v>58</v>
      </c>
      <c r="G478" s="6" t="s">
        <v>63</v>
      </c>
      <c r="H478" s="6" t="s">
        <v>64</v>
      </c>
      <c r="I478" s="6" t="s">
        <v>65</v>
      </c>
      <c r="J478" s="6" t="s">
        <v>33</v>
      </c>
      <c r="K478" s="9">
        <v>195</v>
      </c>
      <c r="L478" s="9">
        <v>2084.16</v>
      </c>
      <c r="M478" s="9">
        <v>3000.1299999999997</v>
      </c>
      <c r="N478" s="9">
        <v>2700</v>
      </c>
      <c r="O478" s="9">
        <v>2577.4</v>
      </c>
      <c r="P478" s="9" cm="1">
        <f t="array" ref="P478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21.938004131770892</v>
      </c>
      <c r="Q478" s="9" cm="1">
        <f t="array" ref="Q478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6.5814012395312664</v>
      </c>
      <c r="R478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8.7752016527083558</v>
      </c>
      <c r="S478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37.294607024010517</v>
      </c>
    </row>
    <row r="479" spans="1:19" x14ac:dyDescent="0.25">
      <c r="A479">
        <v>2016</v>
      </c>
      <c r="B479">
        <v>9</v>
      </c>
      <c r="C479" s="38" t="s">
        <v>103</v>
      </c>
      <c r="D479" s="38">
        <f>DATE(План_Факт_Дебіторка[[#This Row],[Рік]],План_Факт_Дебіторка[[#This Row],[МісяцьНом]],1)</f>
        <v>42614</v>
      </c>
      <c r="E479" s="6" t="s">
        <v>10</v>
      </c>
      <c r="F479" s="6" t="s">
        <v>28</v>
      </c>
      <c r="G479" s="6" t="s">
        <v>29</v>
      </c>
      <c r="H479" s="6" t="s">
        <v>30</v>
      </c>
      <c r="I479" s="6" t="s">
        <v>31</v>
      </c>
      <c r="J479" s="6" t="s">
        <v>35</v>
      </c>
      <c r="K479" s="9">
        <v>9521</v>
      </c>
      <c r="L479" s="9">
        <v>127196.19</v>
      </c>
      <c r="M479" s="9">
        <v>195166.20852999977</v>
      </c>
      <c r="N479" s="9">
        <v>205800</v>
      </c>
      <c r="O479" s="9">
        <v>37452.449999999997</v>
      </c>
      <c r="P479" s="9" cm="1">
        <f t="array" ref="P479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3343.41106692018</v>
      </c>
      <c r="Q479" s="9" cm="1">
        <f t="array" ref="Q479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1003.0233200760541</v>
      </c>
      <c r="R479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1996.0663086090628</v>
      </c>
      <c r="S479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6342.5006956052966</v>
      </c>
    </row>
    <row r="480" spans="1:19" x14ac:dyDescent="0.25">
      <c r="A480">
        <v>2014</v>
      </c>
      <c r="B480">
        <v>3</v>
      </c>
      <c r="C480" s="38" t="s">
        <v>79</v>
      </c>
      <c r="D480" s="38">
        <f>DATE(План_Факт_Дебіторка[[#This Row],[Рік]],План_Факт_Дебіторка[[#This Row],[МісяцьНом]],1)</f>
        <v>41699</v>
      </c>
      <c r="E480" s="6" t="s">
        <v>4</v>
      </c>
      <c r="F480" s="6" t="s">
        <v>58</v>
      </c>
      <c r="G480" s="6" t="s">
        <v>63</v>
      </c>
      <c r="H480" s="6" t="s">
        <v>64</v>
      </c>
      <c r="I480" s="6" t="s">
        <v>65</v>
      </c>
      <c r="J480" s="6" t="s">
        <v>34</v>
      </c>
      <c r="K480" s="9">
        <v>6125</v>
      </c>
      <c r="L480" s="9">
        <v>73536.530000000013</v>
      </c>
      <c r="M480" s="9">
        <v>98559.110000000161</v>
      </c>
      <c r="N480" s="9">
        <v>102000</v>
      </c>
      <c r="O480" s="9">
        <v>25469.38</v>
      </c>
      <c r="P480" s="9" cm="1">
        <f t="array" ref="P480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720.69882385218818</v>
      </c>
      <c r="Q480" s="9" cm="1">
        <f t="array" ref="Q480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216.20964715565648</v>
      </c>
      <c r="R480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288.27952954087533</v>
      </c>
      <c r="S480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1225.1880005487201</v>
      </c>
    </row>
    <row r="481" spans="1:19" x14ac:dyDescent="0.25">
      <c r="A481">
        <v>2014</v>
      </c>
      <c r="B481">
        <v>3</v>
      </c>
      <c r="C481" s="38" t="s">
        <v>79</v>
      </c>
      <c r="D481" s="38">
        <f>DATE(План_Факт_Дебіторка[[#This Row],[Рік]],План_Факт_Дебіторка[[#This Row],[МісяцьНом]],1)</f>
        <v>41699</v>
      </c>
      <c r="E481" s="6" t="s">
        <v>4</v>
      </c>
      <c r="F481" s="6" t="s">
        <v>58</v>
      </c>
      <c r="G481" s="6" t="s">
        <v>63</v>
      </c>
      <c r="H481" s="6" t="s">
        <v>64</v>
      </c>
      <c r="I481" s="6" t="s">
        <v>65</v>
      </c>
      <c r="J481" s="6" t="s">
        <v>35</v>
      </c>
      <c r="K481" s="9">
        <v>7388</v>
      </c>
      <c r="L481" s="9">
        <v>91612.46</v>
      </c>
      <c r="M481" s="9">
        <v>134591.4800000001</v>
      </c>
      <c r="N481" s="9">
        <v>127800</v>
      </c>
      <c r="O481" s="9">
        <v>113191.07</v>
      </c>
      <c r="P481" s="9" cm="1">
        <f t="array" ref="P481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984.1801669731517</v>
      </c>
      <c r="Q481" s="9" cm="1">
        <f t="array" ref="Q481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295.25405009194554</v>
      </c>
      <c r="R481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393.67206678926067</v>
      </c>
      <c r="S481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1673.106283854358</v>
      </c>
    </row>
    <row r="482" spans="1:19" x14ac:dyDescent="0.25">
      <c r="A482">
        <v>2014</v>
      </c>
      <c r="B482">
        <v>4</v>
      </c>
      <c r="C482" s="38" t="s">
        <v>80</v>
      </c>
      <c r="D482" s="38">
        <f>DATE(План_Факт_Дебіторка[[#This Row],[Рік]],План_Факт_Дебіторка[[#This Row],[МісяцьНом]],1)</f>
        <v>41730</v>
      </c>
      <c r="E482" s="6" t="s">
        <v>5</v>
      </c>
      <c r="F482" s="6" t="s">
        <v>22</v>
      </c>
      <c r="G482" s="6" t="s">
        <v>23</v>
      </c>
      <c r="H482" s="6" t="s">
        <v>24</v>
      </c>
      <c r="I482" s="6" t="s">
        <v>25</v>
      </c>
      <c r="J482" s="6" t="s">
        <v>26</v>
      </c>
      <c r="K482" s="9">
        <v>452</v>
      </c>
      <c r="L482" s="9">
        <v>4941.0299999999988</v>
      </c>
      <c r="M482" s="9">
        <v>7650.6799999999994</v>
      </c>
      <c r="N482" s="9">
        <v>7500</v>
      </c>
      <c r="O482" s="9">
        <v>7571.14</v>
      </c>
      <c r="P482" s="9" cm="1">
        <f t="array" ref="P482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49.233619734315653</v>
      </c>
      <c r="Q482" s="9" cm="1">
        <f t="array" ref="Q482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0</v>
      </c>
      <c r="R482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14.066748495518759</v>
      </c>
      <c r="S482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63.300368229834412</v>
      </c>
    </row>
    <row r="483" spans="1:19" x14ac:dyDescent="0.25">
      <c r="A483">
        <v>2014</v>
      </c>
      <c r="B483">
        <v>4</v>
      </c>
      <c r="C483" s="38" t="s">
        <v>80</v>
      </c>
      <c r="D483" s="38">
        <f>DATE(План_Факт_Дебіторка[[#This Row],[Рік]],План_Факт_Дебіторка[[#This Row],[МісяцьНом]],1)</f>
        <v>41730</v>
      </c>
      <c r="E483" s="6" t="s">
        <v>5</v>
      </c>
      <c r="F483" s="6" t="s">
        <v>22</v>
      </c>
      <c r="G483" s="6" t="s">
        <v>23</v>
      </c>
      <c r="H483" s="6" t="s">
        <v>24</v>
      </c>
      <c r="I483" s="6" t="s">
        <v>25</v>
      </c>
      <c r="J483" s="6" t="s">
        <v>27</v>
      </c>
      <c r="K483" s="9">
        <v>14179</v>
      </c>
      <c r="L483" s="9">
        <v>158583.76000000004</v>
      </c>
      <c r="M483" s="9">
        <v>243197.35660000017</v>
      </c>
      <c r="N483" s="9">
        <v>254000</v>
      </c>
      <c r="O483" s="9">
        <v>209280.99</v>
      </c>
      <c r="P483" s="9" cm="1">
        <f t="array" ref="P483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1565.0224784248162</v>
      </c>
      <c r="Q483" s="9" cm="1">
        <f t="array" ref="Q483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0</v>
      </c>
      <c r="R483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447.14927954994744</v>
      </c>
      <c r="S483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2012.1717579747638</v>
      </c>
    </row>
    <row r="484" spans="1:19" x14ac:dyDescent="0.25">
      <c r="A484">
        <v>2014</v>
      </c>
      <c r="B484">
        <v>4</v>
      </c>
      <c r="C484" s="38" t="s">
        <v>80</v>
      </c>
      <c r="D484" s="38">
        <f>DATE(План_Факт_Дебіторка[[#This Row],[Рік]],План_Факт_Дебіторка[[#This Row],[МісяцьНом]],1)</f>
        <v>41730</v>
      </c>
      <c r="E484" s="6" t="s">
        <v>5</v>
      </c>
      <c r="F484" s="6" t="s">
        <v>22</v>
      </c>
      <c r="G484" s="6" t="s">
        <v>23</v>
      </c>
      <c r="H484" s="6" t="s">
        <v>24</v>
      </c>
      <c r="I484" s="6" t="s">
        <v>25</v>
      </c>
      <c r="J484" s="6" t="s">
        <v>32</v>
      </c>
      <c r="K484" s="9">
        <v>1955</v>
      </c>
      <c r="L484" s="9">
        <v>21184.539999999997</v>
      </c>
      <c r="M484" s="9">
        <v>31228.39</v>
      </c>
      <c r="N484" s="9">
        <v>31300</v>
      </c>
      <c r="O484" s="9">
        <v>8422.84</v>
      </c>
      <c r="P484" s="9" cm="1">
        <f t="array" ref="P484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200.96078756070125</v>
      </c>
      <c r="Q484" s="9" cm="1">
        <f t="array" ref="Q484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0</v>
      </c>
      <c r="R484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57.417367874486075</v>
      </c>
      <c r="S484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258.3781554351873</v>
      </c>
    </row>
    <row r="485" spans="1:19" x14ac:dyDescent="0.25">
      <c r="A485">
        <v>2016</v>
      </c>
      <c r="B485">
        <v>10</v>
      </c>
      <c r="C485" s="38" t="s">
        <v>71</v>
      </c>
      <c r="D485" s="38">
        <f>DATE(План_Факт_Дебіторка[[#This Row],[Рік]],План_Факт_Дебіторка[[#This Row],[МісяцьНом]],1)</f>
        <v>42644</v>
      </c>
      <c r="E485" s="6" t="s">
        <v>11</v>
      </c>
      <c r="F485" s="6" t="s">
        <v>28</v>
      </c>
      <c r="G485" s="6" t="s">
        <v>29</v>
      </c>
      <c r="H485" s="6" t="s">
        <v>30</v>
      </c>
      <c r="I485" s="6" t="s">
        <v>31</v>
      </c>
      <c r="J485" s="6" t="s">
        <v>27</v>
      </c>
      <c r="K485" s="9">
        <v>9370</v>
      </c>
      <c r="L485" s="9">
        <v>115715.58</v>
      </c>
      <c r="M485" s="9">
        <v>172776.26475999993</v>
      </c>
      <c r="N485" s="9">
        <v>188100</v>
      </c>
      <c r="O485" s="9">
        <v>3185.36</v>
      </c>
      <c r="P485" s="9" cm="1">
        <f t="array" ref="P485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1413.4271778120874</v>
      </c>
      <c r="Q485" s="9" cm="1">
        <f t="array" ref="Q485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706.7135889060437</v>
      </c>
      <c r="R485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843.83712108184318</v>
      </c>
      <c r="S485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2963.9778877999743</v>
      </c>
    </row>
    <row r="486" spans="1:19" x14ac:dyDescent="0.25">
      <c r="A486">
        <v>2014</v>
      </c>
      <c r="B486">
        <v>4</v>
      </c>
      <c r="C486" s="38" t="s">
        <v>80</v>
      </c>
      <c r="D486" s="38">
        <f>DATE(План_Факт_Дебіторка[[#This Row],[Рік]],План_Факт_Дебіторка[[#This Row],[МісяцьНом]],1)</f>
        <v>41730</v>
      </c>
      <c r="E486" s="6" t="s">
        <v>5</v>
      </c>
      <c r="F486" s="6" t="s">
        <v>22</v>
      </c>
      <c r="G486" s="6" t="s">
        <v>23</v>
      </c>
      <c r="H486" s="6" t="s">
        <v>24</v>
      </c>
      <c r="I486" s="6" t="s">
        <v>25</v>
      </c>
      <c r="J486" s="6" t="s">
        <v>33</v>
      </c>
      <c r="K486" s="9">
        <v>232</v>
      </c>
      <c r="L486" s="9">
        <v>2562.9899999999998</v>
      </c>
      <c r="M486" s="9">
        <v>3775.61</v>
      </c>
      <c r="N486" s="9">
        <v>4100</v>
      </c>
      <c r="O486" s="9">
        <v>4241.91</v>
      </c>
      <c r="P486" s="9" cm="1">
        <f t="array" ref="P486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24.296787606471522</v>
      </c>
      <c r="Q486" s="9" cm="1">
        <f t="array" ref="Q486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0</v>
      </c>
      <c r="R486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6.9419393161347207</v>
      </c>
      <c r="S486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31.238726922606244</v>
      </c>
    </row>
    <row r="487" spans="1:19" x14ac:dyDescent="0.25">
      <c r="A487">
        <v>2016</v>
      </c>
      <c r="B487">
        <v>10</v>
      </c>
      <c r="C487" s="38" t="s">
        <v>71</v>
      </c>
      <c r="D487" s="38">
        <f>DATE(План_Факт_Дебіторка[[#This Row],[Рік]],План_Факт_Дебіторка[[#This Row],[МісяцьНом]],1)</f>
        <v>42644</v>
      </c>
      <c r="E487" s="6" t="s">
        <v>11</v>
      </c>
      <c r="F487" s="6" t="s">
        <v>28</v>
      </c>
      <c r="G487" s="6" t="s">
        <v>29</v>
      </c>
      <c r="H487" s="6" t="s">
        <v>30</v>
      </c>
      <c r="I487" s="6" t="s">
        <v>31</v>
      </c>
      <c r="J487" s="6" t="s">
        <v>35</v>
      </c>
      <c r="K487" s="9">
        <v>29212</v>
      </c>
      <c r="L487" s="9">
        <v>402178.39999999997</v>
      </c>
      <c r="M487" s="9">
        <v>619851.04687000043</v>
      </c>
      <c r="N487" s="9">
        <v>573200</v>
      </c>
      <c r="O487" s="9">
        <v>155748.57</v>
      </c>
      <c r="P487" s="9" cm="1">
        <f t="array" ref="P487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5070.802503216084</v>
      </c>
      <c r="Q487" s="9" cm="1">
        <f t="array" ref="Q487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2535.401251608042</v>
      </c>
      <c r="R487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3027.3447780394536</v>
      </c>
      <c r="S487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10633.54853286358</v>
      </c>
    </row>
    <row r="488" spans="1:19" x14ac:dyDescent="0.25">
      <c r="A488">
        <v>2014</v>
      </c>
      <c r="B488">
        <v>4</v>
      </c>
      <c r="C488" s="38" t="s">
        <v>80</v>
      </c>
      <c r="D488" s="38">
        <f>DATE(План_Факт_Дебіторка[[#This Row],[Рік]],План_Факт_Дебіторка[[#This Row],[МісяцьНом]],1)</f>
        <v>41730</v>
      </c>
      <c r="E488" s="6" t="s">
        <v>5</v>
      </c>
      <c r="F488" s="6" t="s">
        <v>22</v>
      </c>
      <c r="G488" s="6" t="s">
        <v>23</v>
      </c>
      <c r="H488" s="6" t="s">
        <v>24</v>
      </c>
      <c r="I488" s="6" t="s">
        <v>25</v>
      </c>
      <c r="J488" s="6" t="s">
        <v>34</v>
      </c>
      <c r="K488" s="9">
        <v>10331</v>
      </c>
      <c r="L488" s="9">
        <v>104754.66999999997</v>
      </c>
      <c r="M488" s="9">
        <v>160201.28830000045</v>
      </c>
      <c r="N488" s="9">
        <v>159400</v>
      </c>
      <c r="O488" s="9">
        <v>81893.539999999994</v>
      </c>
      <c r="P488" s="9" cm="1">
        <f t="array" ref="P488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1030.9265724235879</v>
      </c>
      <c r="Q488" s="9" cm="1">
        <f t="array" ref="Q488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0</v>
      </c>
      <c r="R488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294.55044926388223</v>
      </c>
      <c r="S488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1325.4770216874701</v>
      </c>
    </row>
    <row r="489" spans="1:19" x14ac:dyDescent="0.25">
      <c r="A489">
        <v>2014</v>
      </c>
      <c r="B489">
        <v>4</v>
      </c>
      <c r="C489" s="38" t="s">
        <v>80</v>
      </c>
      <c r="D489" s="38">
        <f>DATE(План_Факт_Дебіторка[[#This Row],[Рік]],План_Факт_Дебіторка[[#This Row],[МісяцьНом]],1)</f>
        <v>41730</v>
      </c>
      <c r="E489" s="6" t="s">
        <v>5</v>
      </c>
      <c r="F489" s="6" t="s">
        <v>22</v>
      </c>
      <c r="G489" s="6" t="s">
        <v>23</v>
      </c>
      <c r="H489" s="6" t="s">
        <v>24</v>
      </c>
      <c r="I489" s="6" t="s">
        <v>25</v>
      </c>
      <c r="J489" s="6" t="s">
        <v>35</v>
      </c>
      <c r="K489" s="9">
        <v>5878</v>
      </c>
      <c r="L489" s="9">
        <v>64804.039999999986</v>
      </c>
      <c r="M489" s="9">
        <v>97830.715000000026</v>
      </c>
      <c r="N489" s="9">
        <v>93800</v>
      </c>
      <c r="O489" s="9">
        <v>123623.52</v>
      </c>
      <c r="P489" s="9" cm="1">
        <f t="array" ref="P489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629.55975425010752</v>
      </c>
      <c r="Q489" s="9" cm="1">
        <f t="array" ref="Q489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0</v>
      </c>
      <c r="R489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179.87421550003072</v>
      </c>
      <c r="S489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809.4339697501382</v>
      </c>
    </row>
    <row r="490" spans="1:19" x14ac:dyDescent="0.25">
      <c r="A490">
        <v>2016</v>
      </c>
      <c r="B490">
        <v>11</v>
      </c>
      <c r="C490" s="38" t="s">
        <v>72</v>
      </c>
      <c r="D490" s="38">
        <f>DATE(План_Факт_Дебіторка[[#This Row],[Рік]],План_Факт_Дебіторка[[#This Row],[МісяцьНом]],1)</f>
        <v>42675</v>
      </c>
      <c r="E490" s="6" t="s">
        <v>12</v>
      </c>
      <c r="F490" s="6" t="s">
        <v>28</v>
      </c>
      <c r="G490" s="6" t="s">
        <v>29</v>
      </c>
      <c r="H490" s="6" t="s">
        <v>30</v>
      </c>
      <c r="I490" s="6" t="s">
        <v>31</v>
      </c>
      <c r="J490" s="6" t="s">
        <v>27</v>
      </c>
      <c r="K490" s="9">
        <v>7866</v>
      </c>
      <c r="L490" s="9">
        <v>100684.27</v>
      </c>
      <c r="M490" s="9">
        <v>147166.89525999996</v>
      </c>
      <c r="N490" s="9">
        <v>148200</v>
      </c>
      <c r="O490" s="9">
        <v>5010.76</v>
      </c>
      <c r="P490" s="9" cm="1">
        <f t="array" ref="P490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1299.5067906659979</v>
      </c>
      <c r="Q490" s="9" cm="1">
        <f t="array" ref="Q490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0</v>
      </c>
      <c r="R490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775.82494965134208</v>
      </c>
      <c r="S490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2075.3317403173401</v>
      </c>
    </row>
    <row r="491" spans="1:19" x14ac:dyDescent="0.25">
      <c r="A491">
        <v>2014</v>
      </c>
      <c r="B491">
        <v>4</v>
      </c>
      <c r="C491" s="38" t="s">
        <v>80</v>
      </c>
      <c r="D491" s="38">
        <f>DATE(План_Факт_Дебіторка[[#This Row],[Рік]],План_Факт_Дебіторка[[#This Row],[МісяцьНом]],1)</f>
        <v>41730</v>
      </c>
      <c r="E491" s="6" t="s">
        <v>5</v>
      </c>
      <c r="F491" s="6" t="s">
        <v>22</v>
      </c>
      <c r="G491" s="6" t="s">
        <v>36</v>
      </c>
      <c r="H491" s="6" t="s">
        <v>37</v>
      </c>
      <c r="I491" s="6" t="s">
        <v>38</v>
      </c>
      <c r="J491" s="6" t="s">
        <v>26</v>
      </c>
      <c r="K491" s="9">
        <v>259</v>
      </c>
      <c r="L491" s="9">
        <v>3434.13</v>
      </c>
      <c r="M491" s="9">
        <v>5364.7116599999999</v>
      </c>
      <c r="N491" s="9">
        <v>5700</v>
      </c>
      <c r="O491" s="9">
        <v>5234.96</v>
      </c>
      <c r="P491" s="9" cm="1">
        <f t="array" ref="P491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31.515147176581408</v>
      </c>
      <c r="Q491" s="9" cm="1">
        <f t="array" ref="Q491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0</v>
      </c>
      <c r="R491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15.757573588290704</v>
      </c>
      <c r="S491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47.272720764872112</v>
      </c>
    </row>
    <row r="492" spans="1:19" x14ac:dyDescent="0.25">
      <c r="A492">
        <v>2014</v>
      </c>
      <c r="B492">
        <v>4</v>
      </c>
      <c r="C492" s="38" t="s">
        <v>80</v>
      </c>
      <c r="D492" s="38">
        <f>DATE(План_Факт_Дебіторка[[#This Row],[Рік]],План_Факт_Дебіторка[[#This Row],[МісяцьНом]],1)</f>
        <v>41730</v>
      </c>
      <c r="E492" s="6" t="s">
        <v>5</v>
      </c>
      <c r="F492" s="6" t="s">
        <v>22</v>
      </c>
      <c r="G492" s="6" t="s">
        <v>36</v>
      </c>
      <c r="H492" s="6" t="s">
        <v>37</v>
      </c>
      <c r="I492" s="6" t="s">
        <v>38</v>
      </c>
      <c r="J492" s="6" t="s">
        <v>27</v>
      </c>
      <c r="K492" s="9">
        <v>16876</v>
      </c>
      <c r="L492" s="9">
        <v>184332.03999999998</v>
      </c>
      <c r="M492" s="9">
        <v>285144.24137999985</v>
      </c>
      <c r="N492" s="9">
        <v>271200</v>
      </c>
      <c r="O492" s="9">
        <v>211683.18</v>
      </c>
      <c r="P492" s="9" cm="1">
        <f t="array" ref="P492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1675.087740623389</v>
      </c>
      <c r="Q492" s="9" cm="1">
        <f t="array" ref="Q492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0</v>
      </c>
      <c r="R492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837.54387031169449</v>
      </c>
      <c r="S492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2512.6316109350837</v>
      </c>
    </row>
    <row r="493" spans="1:19" x14ac:dyDescent="0.25">
      <c r="A493">
        <v>2014</v>
      </c>
      <c r="B493">
        <v>4</v>
      </c>
      <c r="C493" s="38" t="s">
        <v>80</v>
      </c>
      <c r="D493" s="38">
        <f>DATE(План_Факт_Дебіторка[[#This Row],[Рік]],План_Факт_Дебіторка[[#This Row],[МісяцьНом]],1)</f>
        <v>41730</v>
      </c>
      <c r="E493" s="6" t="s">
        <v>5</v>
      </c>
      <c r="F493" s="6" t="s">
        <v>22</v>
      </c>
      <c r="G493" s="6" t="s">
        <v>36</v>
      </c>
      <c r="H493" s="6" t="s">
        <v>37</v>
      </c>
      <c r="I493" s="6" t="s">
        <v>38</v>
      </c>
      <c r="J493" s="6" t="s">
        <v>32</v>
      </c>
      <c r="K493" s="9">
        <v>687</v>
      </c>
      <c r="L493" s="9">
        <v>6736.619999999999</v>
      </c>
      <c r="M493" s="9">
        <v>9941.85</v>
      </c>
      <c r="N493" s="9">
        <v>10500</v>
      </c>
      <c r="O493" s="9">
        <v>1252.67</v>
      </c>
      <c r="P493" s="9" cm="1">
        <f t="array" ref="P493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58.403673079700219</v>
      </c>
      <c r="Q493" s="9" cm="1">
        <f t="array" ref="Q493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0</v>
      </c>
      <c r="R493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29.20183653985011</v>
      </c>
      <c r="S493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87.605509619550332</v>
      </c>
    </row>
    <row r="494" spans="1:19" x14ac:dyDescent="0.25">
      <c r="A494">
        <v>2014</v>
      </c>
      <c r="B494">
        <v>4</v>
      </c>
      <c r="C494" s="38" t="s">
        <v>80</v>
      </c>
      <c r="D494" s="38">
        <f>DATE(План_Факт_Дебіторка[[#This Row],[Рік]],План_Факт_Дебіторка[[#This Row],[МісяцьНом]],1)</f>
        <v>41730</v>
      </c>
      <c r="E494" s="6" t="s">
        <v>5</v>
      </c>
      <c r="F494" s="6" t="s">
        <v>22</v>
      </c>
      <c r="G494" s="6" t="s">
        <v>36</v>
      </c>
      <c r="H494" s="6" t="s">
        <v>37</v>
      </c>
      <c r="I494" s="6" t="s">
        <v>38</v>
      </c>
      <c r="J494" s="6" t="s">
        <v>33</v>
      </c>
      <c r="K494" s="9">
        <v>2138</v>
      </c>
      <c r="L494" s="9">
        <v>20176.459999999992</v>
      </c>
      <c r="M494" s="9">
        <v>30603.589980000012</v>
      </c>
      <c r="N494" s="9">
        <v>30000</v>
      </c>
      <c r="O494" s="9">
        <v>19443.400000000001</v>
      </c>
      <c r="P494" s="9" cm="1">
        <f t="array" ref="P494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179.78163664278881</v>
      </c>
      <c r="Q494" s="9" cm="1">
        <f t="array" ref="Q494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0</v>
      </c>
      <c r="R494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89.890818321394406</v>
      </c>
      <c r="S494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269.6724549641832</v>
      </c>
    </row>
    <row r="495" spans="1:19" x14ac:dyDescent="0.25">
      <c r="A495">
        <v>2016</v>
      </c>
      <c r="B495">
        <v>11</v>
      </c>
      <c r="C495" s="38" t="s">
        <v>72</v>
      </c>
      <c r="D495" s="38">
        <f>DATE(План_Факт_Дебіторка[[#This Row],[Рік]],План_Факт_Дебіторка[[#This Row],[МісяцьНом]],1)</f>
        <v>42675</v>
      </c>
      <c r="E495" s="6" t="s">
        <v>12</v>
      </c>
      <c r="F495" s="6" t="s">
        <v>28</v>
      </c>
      <c r="G495" s="6" t="s">
        <v>29</v>
      </c>
      <c r="H495" s="6" t="s">
        <v>30</v>
      </c>
      <c r="I495" s="6" t="s">
        <v>31</v>
      </c>
      <c r="J495" s="6" t="s">
        <v>35</v>
      </c>
      <c r="K495" s="9">
        <v>28015</v>
      </c>
      <c r="L495" s="9">
        <v>367845.38999999996</v>
      </c>
      <c r="M495" s="9">
        <v>574168.26804000011</v>
      </c>
      <c r="N495" s="9">
        <v>628100</v>
      </c>
      <c r="O495" s="9">
        <v>144405.44</v>
      </c>
      <c r="P495" s="9" cm="1">
        <f t="array" ref="P495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5069.9959524505584</v>
      </c>
      <c r="Q495" s="9" cm="1">
        <f t="array" ref="Q495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0</v>
      </c>
      <c r="R495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3026.8632551943629</v>
      </c>
      <c r="S495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8096.8592076449213</v>
      </c>
    </row>
    <row r="496" spans="1:19" x14ac:dyDescent="0.25">
      <c r="A496">
        <v>2014</v>
      </c>
      <c r="B496">
        <v>4</v>
      </c>
      <c r="C496" s="38" t="s">
        <v>80</v>
      </c>
      <c r="D496" s="38">
        <f>DATE(План_Факт_Дебіторка[[#This Row],[Рік]],План_Факт_Дебіторка[[#This Row],[МісяцьНом]],1)</f>
        <v>41730</v>
      </c>
      <c r="E496" s="6" t="s">
        <v>5</v>
      </c>
      <c r="F496" s="6" t="s">
        <v>22</v>
      </c>
      <c r="G496" s="6" t="s">
        <v>36</v>
      </c>
      <c r="H496" s="6" t="s">
        <v>37</v>
      </c>
      <c r="I496" s="6" t="s">
        <v>38</v>
      </c>
      <c r="J496" s="6" t="s">
        <v>34</v>
      </c>
      <c r="K496" s="9">
        <v>13502</v>
      </c>
      <c r="L496" s="9">
        <v>135759.88000000003</v>
      </c>
      <c r="M496" s="9">
        <v>209037.18484000006</v>
      </c>
      <c r="N496" s="9">
        <v>219200</v>
      </c>
      <c r="O496" s="9">
        <v>34268.71</v>
      </c>
      <c r="P496" s="9" cm="1">
        <f t="array" ref="P496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1227.9947298436639</v>
      </c>
      <c r="Q496" s="9" cm="1">
        <f t="array" ref="Q496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0</v>
      </c>
      <c r="R496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613.99736492183195</v>
      </c>
      <c r="S496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1841.9920947654959</v>
      </c>
    </row>
    <row r="497" spans="1:19" x14ac:dyDescent="0.25">
      <c r="A497">
        <v>2014</v>
      </c>
      <c r="B497">
        <v>4</v>
      </c>
      <c r="C497" s="38" t="s">
        <v>80</v>
      </c>
      <c r="D497" s="38">
        <f>DATE(План_Факт_Дебіторка[[#This Row],[Рік]],План_Факт_Дебіторка[[#This Row],[МісяцьНом]],1)</f>
        <v>41730</v>
      </c>
      <c r="E497" s="6" t="s">
        <v>5</v>
      </c>
      <c r="F497" s="6" t="s">
        <v>22</v>
      </c>
      <c r="G497" s="6" t="s">
        <v>36</v>
      </c>
      <c r="H497" s="6" t="s">
        <v>37</v>
      </c>
      <c r="I497" s="6" t="s">
        <v>38</v>
      </c>
      <c r="J497" s="6" t="s">
        <v>35</v>
      </c>
      <c r="K497" s="9">
        <v>9007</v>
      </c>
      <c r="L497" s="9">
        <v>94938.079999999958</v>
      </c>
      <c r="M497" s="9">
        <v>140814.22657</v>
      </c>
      <c r="N497" s="9">
        <v>144400</v>
      </c>
      <c r="O497" s="9">
        <v>161922.16</v>
      </c>
      <c r="P497" s="9" cm="1">
        <f t="array" ref="P497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827.21707263387759</v>
      </c>
      <c r="Q497" s="9" cm="1">
        <f t="array" ref="Q497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0</v>
      </c>
      <c r="R497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413.6085363169388</v>
      </c>
      <c r="S497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1240.8256089508163</v>
      </c>
    </row>
    <row r="498" spans="1:19" x14ac:dyDescent="0.25">
      <c r="A498">
        <v>2014</v>
      </c>
      <c r="B498">
        <v>4</v>
      </c>
      <c r="C498" s="38" t="s">
        <v>80</v>
      </c>
      <c r="D498" s="38">
        <f>DATE(План_Факт_Дебіторка[[#This Row],[Рік]],План_Факт_Дебіторка[[#This Row],[МісяцьНом]],1)</f>
        <v>41730</v>
      </c>
      <c r="E498" s="6" t="s">
        <v>5</v>
      </c>
      <c r="F498" s="6" t="s">
        <v>22</v>
      </c>
      <c r="G498" s="6" t="s">
        <v>39</v>
      </c>
      <c r="H498" s="6" t="s">
        <v>40</v>
      </c>
      <c r="I498" s="6" t="s">
        <v>41</v>
      </c>
      <c r="J498" s="6" t="s">
        <v>26</v>
      </c>
      <c r="K498" s="9">
        <v>156</v>
      </c>
      <c r="L498" s="9">
        <v>1479.39</v>
      </c>
      <c r="M498" s="9">
        <v>2362.10491</v>
      </c>
      <c r="N498" s="9">
        <v>2100</v>
      </c>
      <c r="O498" s="9">
        <v>1371.02</v>
      </c>
      <c r="P498" s="9" cm="1">
        <f t="array" ref="P498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10.924603868492026</v>
      </c>
      <c r="Q498" s="9" cm="1">
        <f t="array" ref="Q498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3.2773811605476078</v>
      </c>
      <c r="R498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7.2830692456613502</v>
      </c>
      <c r="S498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21.485054274700985</v>
      </c>
    </row>
    <row r="499" spans="1:19" x14ac:dyDescent="0.25">
      <c r="A499">
        <v>2014</v>
      </c>
      <c r="B499">
        <v>4</v>
      </c>
      <c r="C499" s="38" t="s">
        <v>80</v>
      </c>
      <c r="D499" s="38">
        <f>DATE(План_Факт_Дебіторка[[#This Row],[Рік]],План_Факт_Дебіторка[[#This Row],[МісяцьНом]],1)</f>
        <v>41730</v>
      </c>
      <c r="E499" s="6" t="s">
        <v>5</v>
      </c>
      <c r="F499" s="6" t="s">
        <v>22</v>
      </c>
      <c r="G499" s="6" t="s">
        <v>39</v>
      </c>
      <c r="H499" s="6" t="s">
        <v>40</v>
      </c>
      <c r="I499" s="6" t="s">
        <v>41</v>
      </c>
      <c r="J499" s="6" t="s">
        <v>27</v>
      </c>
      <c r="K499" s="9">
        <v>24963</v>
      </c>
      <c r="L499" s="9">
        <v>266286.12</v>
      </c>
      <c r="M499" s="9">
        <v>413167.65645000007</v>
      </c>
      <c r="N499" s="9">
        <v>412000</v>
      </c>
      <c r="O499" s="9">
        <v>237788.84</v>
      </c>
      <c r="P499" s="9" cm="1">
        <f t="array" ref="P499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1910.877437695794</v>
      </c>
      <c r="Q499" s="9" cm="1">
        <f t="array" ref="Q499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573.26323130873823</v>
      </c>
      <c r="R499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1273.9182917971962</v>
      </c>
      <c r="S499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3758.0589608017285</v>
      </c>
    </row>
    <row r="500" spans="1:19" x14ac:dyDescent="0.25">
      <c r="A500">
        <v>2014</v>
      </c>
      <c r="B500">
        <v>4</v>
      </c>
      <c r="C500" s="38" t="s">
        <v>80</v>
      </c>
      <c r="D500" s="38">
        <f>DATE(План_Факт_Дебіторка[[#This Row],[Рік]],План_Факт_Дебіторка[[#This Row],[МісяцьНом]],1)</f>
        <v>41730</v>
      </c>
      <c r="E500" s="6" t="s">
        <v>5</v>
      </c>
      <c r="F500" s="6" t="s">
        <v>22</v>
      </c>
      <c r="G500" s="6" t="s">
        <v>39</v>
      </c>
      <c r="H500" s="6" t="s">
        <v>40</v>
      </c>
      <c r="I500" s="6" t="s">
        <v>41</v>
      </c>
      <c r="J500" s="6" t="s">
        <v>32</v>
      </c>
      <c r="K500" s="9">
        <v>2837</v>
      </c>
      <c r="L500" s="9">
        <v>25724.67</v>
      </c>
      <c r="M500" s="9">
        <v>38116.816639999997</v>
      </c>
      <c r="N500" s="9">
        <v>36000</v>
      </c>
      <c r="O500" s="9">
        <v>10211.65</v>
      </c>
      <c r="P500" s="9" cm="1">
        <f t="array" ref="P500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176.28815754840673</v>
      </c>
      <c r="Q500" s="9" cm="1">
        <f t="array" ref="Q500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52.886447264522026</v>
      </c>
      <c r="R500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117.52543836560451</v>
      </c>
      <c r="S500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346.70004317853329</v>
      </c>
    </row>
    <row r="501" spans="1:19" x14ac:dyDescent="0.25">
      <c r="A501">
        <v>2014</v>
      </c>
      <c r="B501">
        <v>4</v>
      </c>
      <c r="C501" s="38" t="s">
        <v>80</v>
      </c>
      <c r="D501" s="38">
        <f>DATE(План_Факт_Дебіторка[[#This Row],[Рік]],План_Факт_Дебіторка[[#This Row],[МісяцьНом]],1)</f>
        <v>41730</v>
      </c>
      <c r="E501" s="6" t="s">
        <v>5</v>
      </c>
      <c r="F501" s="6" t="s">
        <v>22</v>
      </c>
      <c r="G501" s="6" t="s">
        <v>39</v>
      </c>
      <c r="H501" s="6" t="s">
        <v>40</v>
      </c>
      <c r="I501" s="6" t="s">
        <v>41</v>
      </c>
      <c r="J501" s="6" t="s">
        <v>33</v>
      </c>
      <c r="K501" s="9">
        <v>3418</v>
      </c>
      <c r="L501" s="9">
        <v>24494.660000000003</v>
      </c>
      <c r="M501" s="9">
        <v>36126.870039999994</v>
      </c>
      <c r="N501" s="9">
        <v>38800</v>
      </c>
      <c r="O501" s="9">
        <v>26327.1</v>
      </c>
      <c r="P501" s="9" cm="1">
        <f t="array" ref="P501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167.08476517052438</v>
      </c>
      <c r="Q501" s="9" cm="1">
        <f t="array" ref="Q501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50.125429551157303</v>
      </c>
      <c r="R501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111.38984344701623</v>
      </c>
      <c r="S501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328.60003816869789</v>
      </c>
    </row>
    <row r="502" spans="1:19" x14ac:dyDescent="0.25">
      <c r="A502">
        <v>2014</v>
      </c>
      <c r="B502">
        <v>4</v>
      </c>
      <c r="C502" s="38" t="s">
        <v>80</v>
      </c>
      <c r="D502" s="38">
        <f>DATE(План_Факт_Дебіторка[[#This Row],[Рік]],План_Факт_Дебіторка[[#This Row],[МісяцьНом]],1)</f>
        <v>41730</v>
      </c>
      <c r="E502" s="6" t="s">
        <v>5</v>
      </c>
      <c r="F502" s="6" t="s">
        <v>22</v>
      </c>
      <c r="G502" s="6" t="s">
        <v>39</v>
      </c>
      <c r="H502" s="6" t="s">
        <v>40</v>
      </c>
      <c r="I502" s="6" t="s">
        <v>41</v>
      </c>
      <c r="J502" s="6" t="s">
        <v>34</v>
      </c>
      <c r="K502" s="9">
        <v>4729</v>
      </c>
      <c r="L502" s="9">
        <v>53548.269999999982</v>
      </c>
      <c r="M502" s="9">
        <v>82898.547499999986</v>
      </c>
      <c r="N502" s="9">
        <v>80700</v>
      </c>
      <c r="O502" s="9">
        <v>28341.759999999998</v>
      </c>
      <c r="P502" s="9" cm="1">
        <f t="array" ref="P502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383.40117277469687</v>
      </c>
      <c r="Q502" s="9" cm="1">
        <f t="array" ref="Q502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115.02035183240905</v>
      </c>
      <c r="R502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255.6007818497979</v>
      </c>
      <c r="S502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754.02230645690383</v>
      </c>
    </row>
    <row r="503" spans="1:19" x14ac:dyDescent="0.25">
      <c r="A503">
        <v>2014</v>
      </c>
      <c r="B503">
        <v>4</v>
      </c>
      <c r="C503" s="38" t="s">
        <v>80</v>
      </c>
      <c r="D503" s="38">
        <f>DATE(План_Факт_Дебіторка[[#This Row],[Рік]],План_Факт_Дебіторка[[#This Row],[МісяцьНом]],1)</f>
        <v>41730</v>
      </c>
      <c r="E503" s="6" t="s">
        <v>5</v>
      </c>
      <c r="F503" s="6" t="s">
        <v>22</v>
      </c>
      <c r="G503" s="6" t="s">
        <v>39</v>
      </c>
      <c r="H503" s="6" t="s">
        <v>40</v>
      </c>
      <c r="I503" s="6" t="s">
        <v>41</v>
      </c>
      <c r="J503" s="6" t="s">
        <v>35</v>
      </c>
      <c r="K503" s="9">
        <v>4792</v>
      </c>
      <c r="L503" s="9">
        <v>49981.680000000008</v>
      </c>
      <c r="M503" s="9">
        <v>75984.451439999975</v>
      </c>
      <c r="N503" s="9">
        <v>73600</v>
      </c>
      <c r="O503" s="9">
        <v>56703.57</v>
      </c>
      <c r="P503" s="9" cm="1">
        <f t="array" ref="P503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351.42386294208592</v>
      </c>
      <c r="Q503" s="9" cm="1">
        <f t="array" ref="Q503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105.42715888262576</v>
      </c>
      <c r="R503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234.2825752947239</v>
      </c>
      <c r="S503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691.13359711943554</v>
      </c>
    </row>
    <row r="504" spans="1:19" x14ac:dyDescent="0.25">
      <c r="A504">
        <v>2014</v>
      </c>
      <c r="B504">
        <v>4</v>
      </c>
      <c r="C504" s="38" t="s">
        <v>80</v>
      </c>
      <c r="D504" s="38">
        <f>DATE(План_Факт_Дебіторка[[#This Row],[Рік]],План_Факт_Дебіторка[[#This Row],[МісяцьНом]],1)</f>
        <v>41730</v>
      </c>
      <c r="E504" s="6" t="s">
        <v>5</v>
      </c>
      <c r="F504" s="6" t="s">
        <v>42</v>
      </c>
      <c r="G504" s="6" t="s">
        <v>43</v>
      </c>
      <c r="H504" s="6" t="s">
        <v>44</v>
      </c>
      <c r="I504" s="6" t="s">
        <v>45</v>
      </c>
      <c r="J504" s="6" t="s">
        <v>26</v>
      </c>
      <c r="K504" s="9">
        <v>5</v>
      </c>
      <c r="L504" s="9">
        <v>43</v>
      </c>
      <c r="M504" s="9">
        <v>67.733319999999992</v>
      </c>
      <c r="N504" s="9">
        <v>0</v>
      </c>
      <c r="O504" s="9">
        <v>42.67</v>
      </c>
      <c r="P504" s="9" cm="1">
        <f t="array" ref="P504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0.24962205352240396</v>
      </c>
      <c r="Q504" s="9" cm="1">
        <f t="array" ref="Q504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0</v>
      </c>
      <c r="R504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6.2405513380600991E-2</v>
      </c>
      <c r="S504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0.31202756690300493</v>
      </c>
    </row>
    <row r="505" spans="1:19" x14ac:dyDescent="0.25">
      <c r="A505">
        <v>2014</v>
      </c>
      <c r="B505">
        <v>4</v>
      </c>
      <c r="C505" s="38" t="s">
        <v>80</v>
      </c>
      <c r="D505" s="38">
        <f>DATE(План_Факт_Дебіторка[[#This Row],[Рік]],План_Факт_Дебіторка[[#This Row],[МісяцьНом]],1)</f>
        <v>41730</v>
      </c>
      <c r="E505" s="6" t="s">
        <v>5</v>
      </c>
      <c r="F505" s="6" t="s">
        <v>42</v>
      </c>
      <c r="G505" s="6" t="s">
        <v>43</v>
      </c>
      <c r="H505" s="6" t="s">
        <v>44</v>
      </c>
      <c r="I505" s="6" t="s">
        <v>45</v>
      </c>
      <c r="J505" s="6" t="s">
        <v>27</v>
      </c>
      <c r="K505" s="9">
        <v>8191</v>
      </c>
      <c r="L505" s="9">
        <v>89041.48000000001</v>
      </c>
      <c r="M505" s="9">
        <v>141167.62303000005</v>
      </c>
      <c r="N505" s="9">
        <v>132600</v>
      </c>
      <c r="O505" s="9">
        <v>89651.520000000004</v>
      </c>
      <c r="P505" s="9" cm="1">
        <f t="array" ref="P505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520.25431429649723</v>
      </c>
      <c r="Q505" s="9" cm="1">
        <f t="array" ref="Q505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0</v>
      </c>
      <c r="R505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130.06357857412431</v>
      </c>
      <c r="S505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650.31789287062156</v>
      </c>
    </row>
    <row r="506" spans="1:19" x14ac:dyDescent="0.25">
      <c r="A506">
        <v>2014</v>
      </c>
      <c r="B506">
        <v>4</v>
      </c>
      <c r="C506" s="38" t="s">
        <v>80</v>
      </c>
      <c r="D506" s="38">
        <f>DATE(План_Факт_Дебіторка[[#This Row],[Рік]],План_Факт_Дебіторка[[#This Row],[МісяцьНом]],1)</f>
        <v>41730</v>
      </c>
      <c r="E506" s="6" t="s">
        <v>5</v>
      </c>
      <c r="F506" s="6" t="s">
        <v>42</v>
      </c>
      <c r="G506" s="6" t="s">
        <v>43</v>
      </c>
      <c r="H506" s="6" t="s">
        <v>44</v>
      </c>
      <c r="I506" s="6" t="s">
        <v>45</v>
      </c>
      <c r="J506" s="6" t="s">
        <v>32</v>
      </c>
      <c r="K506" s="9">
        <v>11490</v>
      </c>
      <c r="L506" s="9">
        <v>118335.37000000001</v>
      </c>
      <c r="M506" s="9">
        <v>174344.88649000003</v>
      </c>
      <c r="N506" s="9">
        <v>181400</v>
      </c>
      <c r="O506" s="9">
        <v>23418.560000000001</v>
      </c>
      <c r="P506" s="9" cm="1">
        <f t="array" ref="P506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642.52466270314574</v>
      </c>
      <c r="Q506" s="9" cm="1">
        <f t="array" ref="Q506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0</v>
      </c>
      <c r="R506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160.63116567578643</v>
      </c>
      <c r="S506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803.15582837893214</v>
      </c>
    </row>
    <row r="507" spans="1:19" x14ac:dyDescent="0.25">
      <c r="A507">
        <v>2014</v>
      </c>
      <c r="B507">
        <v>4</v>
      </c>
      <c r="C507" s="38" t="s">
        <v>80</v>
      </c>
      <c r="D507" s="38">
        <f>DATE(План_Факт_Дебіторка[[#This Row],[Рік]],План_Факт_Дебіторка[[#This Row],[МісяцьНом]],1)</f>
        <v>41730</v>
      </c>
      <c r="E507" s="6" t="s">
        <v>5</v>
      </c>
      <c r="F507" s="6" t="s">
        <v>42</v>
      </c>
      <c r="G507" s="6" t="s">
        <v>43</v>
      </c>
      <c r="H507" s="6" t="s">
        <v>44</v>
      </c>
      <c r="I507" s="6" t="s">
        <v>45</v>
      </c>
      <c r="J507" s="6" t="s">
        <v>33</v>
      </c>
      <c r="K507" s="9">
        <v>1033</v>
      </c>
      <c r="L507" s="9">
        <v>11710.35</v>
      </c>
      <c r="M507" s="9">
        <v>18206.662889999989</v>
      </c>
      <c r="N507" s="9">
        <v>19000</v>
      </c>
      <c r="O507" s="9">
        <v>15110.27</v>
      </c>
      <c r="P507" s="9" cm="1">
        <f t="array" ref="P507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67.098210723938294</v>
      </c>
      <c r="Q507" s="9" cm="1">
        <f t="array" ref="Q507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0</v>
      </c>
      <c r="R507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16.774552680984574</v>
      </c>
      <c r="S507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83.872763404922864</v>
      </c>
    </row>
    <row r="508" spans="1:19" x14ac:dyDescent="0.25">
      <c r="A508">
        <v>2014</v>
      </c>
      <c r="B508">
        <v>4</v>
      </c>
      <c r="C508" s="38" t="s">
        <v>80</v>
      </c>
      <c r="D508" s="38">
        <f>DATE(План_Факт_Дебіторка[[#This Row],[Рік]],План_Факт_Дебіторка[[#This Row],[МісяцьНом]],1)</f>
        <v>41730</v>
      </c>
      <c r="E508" s="6" t="s">
        <v>5</v>
      </c>
      <c r="F508" s="6" t="s">
        <v>42</v>
      </c>
      <c r="G508" s="6" t="s">
        <v>43</v>
      </c>
      <c r="H508" s="6" t="s">
        <v>44</v>
      </c>
      <c r="I508" s="6" t="s">
        <v>45</v>
      </c>
      <c r="J508" s="6" t="s">
        <v>34</v>
      </c>
      <c r="K508" s="9">
        <v>4628</v>
      </c>
      <c r="L508" s="9">
        <v>51587.45</v>
      </c>
      <c r="M508" s="9">
        <v>81397.265700000135</v>
      </c>
      <c r="N508" s="9">
        <v>75600</v>
      </c>
      <c r="O508" s="9">
        <v>3492.89</v>
      </c>
      <c r="P508" s="9" cm="1">
        <f t="array" ref="P508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299.9786901799996</v>
      </c>
      <c r="Q508" s="9" cm="1">
        <f t="array" ref="Q508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0</v>
      </c>
      <c r="R508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74.994672544999901</v>
      </c>
      <c r="S508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374.9733627249995</v>
      </c>
    </row>
    <row r="509" spans="1:19" x14ac:dyDescent="0.25">
      <c r="A509">
        <v>2014</v>
      </c>
      <c r="B509">
        <v>4</v>
      </c>
      <c r="C509" s="38" t="s">
        <v>80</v>
      </c>
      <c r="D509" s="38">
        <f>DATE(План_Факт_Дебіторка[[#This Row],[Рік]],План_Факт_Дебіторка[[#This Row],[МісяцьНом]],1)</f>
        <v>41730</v>
      </c>
      <c r="E509" s="6" t="s">
        <v>5</v>
      </c>
      <c r="F509" s="6" t="s">
        <v>42</v>
      </c>
      <c r="G509" s="6" t="s">
        <v>43</v>
      </c>
      <c r="H509" s="6" t="s">
        <v>44</v>
      </c>
      <c r="I509" s="6" t="s">
        <v>45</v>
      </c>
      <c r="J509" s="6" t="s">
        <v>35</v>
      </c>
      <c r="K509" s="9">
        <v>35775</v>
      </c>
      <c r="L509" s="9">
        <v>452877.99999999988</v>
      </c>
      <c r="M509" s="9">
        <v>670189.80164999969</v>
      </c>
      <c r="N509" s="9">
        <v>685900</v>
      </c>
      <c r="O509" s="9">
        <v>681475.98</v>
      </c>
      <c r="P509" s="9" cm="1">
        <f t="array" ref="P509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2469.8945000428967</v>
      </c>
      <c r="Q509" s="9" cm="1">
        <f t="array" ref="Q509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0</v>
      </c>
      <c r="R509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617.47362501072416</v>
      </c>
      <c r="S509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3087.368125053621</v>
      </c>
    </row>
    <row r="510" spans="1:19" x14ac:dyDescent="0.25">
      <c r="A510">
        <v>2014</v>
      </c>
      <c r="B510">
        <v>4</v>
      </c>
      <c r="C510" s="38" t="s">
        <v>80</v>
      </c>
      <c r="D510" s="38">
        <f>DATE(План_Факт_Дебіторка[[#This Row],[Рік]],План_Факт_Дебіторка[[#This Row],[МісяцьНом]],1)</f>
        <v>41730</v>
      </c>
      <c r="E510" s="6" t="s">
        <v>5</v>
      </c>
      <c r="F510" s="6" t="s">
        <v>42</v>
      </c>
      <c r="G510" s="6" t="s">
        <v>46</v>
      </c>
      <c r="H510" s="6" t="s">
        <v>47</v>
      </c>
      <c r="I510" s="6" t="s">
        <v>48</v>
      </c>
      <c r="J510" s="6" t="s">
        <v>26</v>
      </c>
      <c r="K510" s="9">
        <v>26</v>
      </c>
      <c r="L510" s="9">
        <v>264.06</v>
      </c>
      <c r="M510" s="9">
        <v>380.53665999999998</v>
      </c>
      <c r="N510" s="9">
        <v>400</v>
      </c>
      <c r="O510" s="9">
        <v>426.2</v>
      </c>
      <c r="P510" s="9" cm="1">
        <f t="array" ref="P510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1.7736710269251978</v>
      </c>
      <c r="Q510" s="9" cm="1">
        <f t="array" ref="Q510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0</v>
      </c>
      <c r="R510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0.47937054781762101</v>
      </c>
      <c r="S510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2.2530415747428187</v>
      </c>
    </row>
    <row r="511" spans="1:19" x14ac:dyDescent="0.25">
      <c r="A511">
        <v>2014</v>
      </c>
      <c r="B511">
        <v>4</v>
      </c>
      <c r="C511" s="38" t="s">
        <v>80</v>
      </c>
      <c r="D511" s="38">
        <f>DATE(План_Факт_Дебіторка[[#This Row],[Рік]],План_Факт_Дебіторка[[#This Row],[МісяцьНом]],1)</f>
        <v>41730</v>
      </c>
      <c r="E511" s="6" t="s">
        <v>5</v>
      </c>
      <c r="F511" s="6" t="s">
        <v>42</v>
      </c>
      <c r="G511" s="6" t="s">
        <v>46</v>
      </c>
      <c r="H511" s="6" t="s">
        <v>47</v>
      </c>
      <c r="I511" s="6" t="s">
        <v>48</v>
      </c>
      <c r="J511" s="6" t="s">
        <v>27</v>
      </c>
      <c r="K511" s="9">
        <v>9361</v>
      </c>
      <c r="L511" s="9">
        <v>107281.74</v>
      </c>
      <c r="M511" s="9">
        <v>164522.75541000045</v>
      </c>
      <c r="N511" s="9">
        <v>175400</v>
      </c>
      <c r="O511" s="9">
        <v>104388.21</v>
      </c>
      <c r="P511" s="9" cm="1">
        <f t="array" ref="P511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766.83609022221037</v>
      </c>
      <c r="Q511" s="9" cm="1">
        <f t="array" ref="Q511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0</v>
      </c>
      <c r="R511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207.25299735735416</v>
      </c>
      <c r="S511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974.08908757956453</v>
      </c>
    </row>
    <row r="512" spans="1:19" x14ac:dyDescent="0.25">
      <c r="A512">
        <v>2014</v>
      </c>
      <c r="B512">
        <v>4</v>
      </c>
      <c r="C512" s="38" t="s">
        <v>80</v>
      </c>
      <c r="D512" s="38">
        <f>DATE(План_Факт_Дебіторка[[#This Row],[Рік]],План_Факт_Дебіторка[[#This Row],[МісяцьНом]],1)</f>
        <v>41730</v>
      </c>
      <c r="E512" s="6" t="s">
        <v>5</v>
      </c>
      <c r="F512" s="6" t="s">
        <v>42</v>
      </c>
      <c r="G512" s="6" t="s">
        <v>46</v>
      </c>
      <c r="H512" s="6" t="s">
        <v>47</v>
      </c>
      <c r="I512" s="6" t="s">
        <v>48</v>
      </c>
      <c r="J512" s="6" t="s">
        <v>33</v>
      </c>
      <c r="K512" s="9">
        <v>94</v>
      </c>
      <c r="L512" s="9">
        <v>989.58999999999992</v>
      </c>
      <c r="M512" s="9">
        <v>1566.5183400000001</v>
      </c>
      <c r="N512" s="9">
        <v>1600</v>
      </c>
      <c r="O512" s="9">
        <v>1096.56</v>
      </c>
      <c r="P512" s="9" cm="1">
        <f t="array" ref="P512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7.3014993951041562</v>
      </c>
      <c r="Q512" s="9" cm="1">
        <f t="array" ref="Q512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0</v>
      </c>
      <c r="R512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1.9733782148930155</v>
      </c>
      <c r="S512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9.274877609997171</v>
      </c>
    </row>
    <row r="513" spans="1:19" x14ac:dyDescent="0.25">
      <c r="A513">
        <v>2014</v>
      </c>
      <c r="B513">
        <v>4</v>
      </c>
      <c r="C513" s="38" t="s">
        <v>80</v>
      </c>
      <c r="D513" s="38">
        <f>DATE(План_Факт_Дебіторка[[#This Row],[Рік]],План_Факт_Дебіторка[[#This Row],[МісяцьНом]],1)</f>
        <v>41730</v>
      </c>
      <c r="E513" s="6" t="s">
        <v>5</v>
      </c>
      <c r="F513" s="6" t="s">
        <v>42</v>
      </c>
      <c r="G513" s="6" t="s">
        <v>46</v>
      </c>
      <c r="H513" s="6" t="s">
        <v>47</v>
      </c>
      <c r="I513" s="6" t="s">
        <v>48</v>
      </c>
      <c r="J513" s="6" t="s">
        <v>34</v>
      </c>
      <c r="K513" s="9">
        <v>4731</v>
      </c>
      <c r="L513" s="9">
        <v>49420.739999999983</v>
      </c>
      <c r="M513" s="9">
        <v>74300.657610000097</v>
      </c>
      <c r="N513" s="9">
        <v>74700</v>
      </c>
      <c r="O513" s="9">
        <v>13042.85</v>
      </c>
      <c r="P513" s="9" cm="1">
        <f t="array" ref="P513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346.31334516980934</v>
      </c>
      <c r="Q513" s="9" cm="1">
        <f t="array" ref="Q513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0</v>
      </c>
      <c r="R513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93.598201397245774</v>
      </c>
      <c r="S513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439.9115465670551</v>
      </c>
    </row>
    <row r="514" spans="1:19" x14ac:dyDescent="0.25">
      <c r="A514">
        <v>2014</v>
      </c>
      <c r="B514">
        <v>4</v>
      </c>
      <c r="C514" s="38" t="s">
        <v>80</v>
      </c>
      <c r="D514" s="38">
        <f>DATE(План_Факт_Дебіторка[[#This Row],[Рік]],План_Факт_Дебіторка[[#This Row],[МісяцьНом]],1)</f>
        <v>41730</v>
      </c>
      <c r="E514" s="6" t="s">
        <v>5</v>
      </c>
      <c r="F514" s="6" t="s">
        <v>42</v>
      </c>
      <c r="G514" s="6" t="s">
        <v>46</v>
      </c>
      <c r="H514" s="6" t="s">
        <v>47</v>
      </c>
      <c r="I514" s="6" t="s">
        <v>48</v>
      </c>
      <c r="J514" s="6" t="s">
        <v>35</v>
      </c>
      <c r="K514" s="9">
        <v>30770</v>
      </c>
      <c r="L514" s="9">
        <v>380120.71999999991</v>
      </c>
      <c r="M514" s="9">
        <v>553055.23055999889</v>
      </c>
      <c r="N514" s="9">
        <v>544300</v>
      </c>
      <c r="O514" s="9">
        <v>583227.93000000005</v>
      </c>
      <c r="P514" s="9" cm="1">
        <f t="array" ref="P514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2577.775394185951</v>
      </c>
      <c r="Q514" s="9" cm="1">
        <f t="array" ref="Q514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0</v>
      </c>
      <c r="R514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696.69605248268942</v>
      </c>
      <c r="S514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3274.4714466686405</v>
      </c>
    </row>
    <row r="515" spans="1:19" x14ac:dyDescent="0.25">
      <c r="A515">
        <v>2014</v>
      </c>
      <c r="B515">
        <v>4</v>
      </c>
      <c r="C515" s="38" t="s">
        <v>80</v>
      </c>
      <c r="D515" s="38">
        <f>DATE(План_Факт_Дебіторка[[#This Row],[Рік]],План_Факт_Дебіторка[[#This Row],[МісяцьНом]],1)</f>
        <v>41730</v>
      </c>
      <c r="E515" s="6" t="s">
        <v>5</v>
      </c>
      <c r="F515" s="6" t="s">
        <v>42</v>
      </c>
      <c r="G515" s="6" t="s">
        <v>49</v>
      </c>
      <c r="H515" s="6" t="s">
        <v>50</v>
      </c>
      <c r="I515" s="6" t="s">
        <v>51</v>
      </c>
      <c r="J515" s="6" t="s">
        <v>26</v>
      </c>
      <c r="K515" s="9">
        <v>434</v>
      </c>
      <c r="L515" s="9">
        <v>5454.5599999999995</v>
      </c>
      <c r="M515" s="9">
        <v>8630.2318299999988</v>
      </c>
      <c r="N515" s="9">
        <v>8600</v>
      </c>
      <c r="O515" s="9">
        <v>6861.02</v>
      </c>
      <c r="P515" s="9" cm="1">
        <f t="array" ref="P515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54.045505320548621</v>
      </c>
      <c r="Q515" s="9" cm="1">
        <f t="array" ref="Q515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0</v>
      </c>
      <c r="R515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25.735954914546959</v>
      </c>
      <c r="S515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79.781460235095579</v>
      </c>
    </row>
    <row r="516" spans="1:19" x14ac:dyDescent="0.25">
      <c r="A516">
        <v>2014</v>
      </c>
      <c r="B516">
        <v>4</v>
      </c>
      <c r="C516" s="38" t="s">
        <v>80</v>
      </c>
      <c r="D516" s="38">
        <f>DATE(План_Факт_Дебіторка[[#This Row],[Рік]],План_Факт_Дебіторка[[#This Row],[МісяцьНом]],1)</f>
        <v>41730</v>
      </c>
      <c r="E516" s="6" t="s">
        <v>5</v>
      </c>
      <c r="F516" s="6" t="s">
        <v>42</v>
      </c>
      <c r="G516" s="6" t="s">
        <v>49</v>
      </c>
      <c r="H516" s="6" t="s">
        <v>50</v>
      </c>
      <c r="I516" s="6" t="s">
        <v>51</v>
      </c>
      <c r="J516" s="6" t="s">
        <v>32</v>
      </c>
      <c r="K516" s="9">
        <v>1620</v>
      </c>
      <c r="L516" s="9">
        <v>15978.240000000002</v>
      </c>
      <c r="M516" s="9">
        <v>22259.513449999999</v>
      </c>
      <c r="N516" s="9">
        <v>22400</v>
      </c>
      <c r="O516" s="9">
        <v>634.48</v>
      </c>
      <c r="P516" s="9" cm="1">
        <f t="array" ref="P516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139.3967944653462</v>
      </c>
      <c r="Q516" s="9" cm="1">
        <f t="array" ref="Q516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0</v>
      </c>
      <c r="R516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66.379425935879141</v>
      </c>
      <c r="S516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205.77622040122534</v>
      </c>
    </row>
    <row r="517" spans="1:19" x14ac:dyDescent="0.25">
      <c r="A517">
        <v>2014</v>
      </c>
      <c r="B517">
        <v>4</v>
      </c>
      <c r="C517" s="38" t="s">
        <v>80</v>
      </c>
      <c r="D517" s="38">
        <f>DATE(План_Факт_Дебіторка[[#This Row],[Рік]],План_Факт_Дебіторка[[#This Row],[МісяцьНом]],1)</f>
        <v>41730</v>
      </c>
      <c r="E517" s="6" t="s">
        <v>5</v>
      </c>
      <c r="F517" s="6" t="s">
        <v>42</v>
      </c>
      <c r="G517" s="6" t="s">
        <v>49</v>
      </c>
      <c r="H517" s="6" t="s">
        <v>50</v>
      </c>
      <c r="I517" s="6" t="s">
        <v>51</v>
      </c>
      <c r="J517" s="6" t="s">
        <v>33</v>
      </c>
      <c r="K517" s="9">
        <v>2895</v>
      </c>
      <c r="L517" s="9">
        <v>30409.799999999992</v>
      </c>
      <c r="M517" s="9">
        <v>42840.779871999977</v>
      </c>
      <c r="N517" s="9">
        <v>42100</v>
      </c>
      <c r="O517" s="9">
        <v>36932.69</v>
      </c>
      <c r="P517" s="9" cm="1">
        <f t="array" ref="P517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268.28382390147533</v>
      </c>
      <c r="Q517" s="9" cm="1">
        <f t="array" ref="Q517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0</v>
      </c>
      <c r="R517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127.7542018578454</v>
      </c>
      <c r="S517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396.0380257593207</v>
      </c>
    </row>
    <row r="518" spans="1:19" x14ac:dyDescent="0.25">
      <c r="A518">
        <v>2014</v>
      </c>
      <c r="B518">
        <v>5</v>
      </c>
      <c r="C518" s="38" t="s">
        <v>81</v>
      </c>
      <c r="D518" s="38">
        <f>DATE(План_Факт_Дебіторка[[#This Row],[Рік]],План_Факт_Дебіторка[[#This Row],[МісяцьНом]],1)</f>
        <v>41760</v>
      </c>
      <c r="E518" s="6" t="s">
        <v>6</v>
      </c>
      <c r="F518" s="6" t="s">
        <v>42</v>
      </c>
      <c r="G518" s="6" t="s">
        <v>43</v>
      </c>
      <c r="H518" s="6" t="s">
        <v>44</v>
      </c>
      <c r="I518" s="6" t="s">
        <v>45</v>
      </c>
      <c r="J518" s="6" t="s">
        <v>26</v>
      </c>
      <c r="K518" s="9">
        <v>51</v>
      </c>
      <c r="L518" s="9">
        <v>473.45</v>
      </c>
      <c r="M518" s="9">
        <v>752.04162999999994</v>
      </c>
      <c r="N518" s="9">
        <v>700</v>
      </c>
      <c r="O518" s="9">
        <v>473.79</v>
      </c>
      <c r="P518" s="9" cm="1">
        <f t="array" ref="P518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2.3208860230638422</v>
      </c>
      <c r="Q518" s="9" cm="1">
        <f t="array" ref="Q518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0</v>
      </c>
      <c r="R518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1.1604430115319211</v>
      </c>
      <c r="S518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3.4813290345957633</v>
      </c>
    </row>
    <row r="519" spans="1:19" x14ac:dyDescent="0.25">
      <c r="A519">
        <v>2014</v>
      </c>
      <c r="B519">
        <v>5</v>
      </c>
      <c r="C519" s="38" t="s">
        <v>81</v>
      </c>
      <c r="D519" s="38">
        <f>DATE(План_Факт_Дебіторка[[#This Row],[Рік]],План_Факт_Дебіторка[[#This Row],[МісяцьНом]],1)</f>
        <v>41760</v>
      </c>
      <c r="E519" s="6" t="s">
        <v>6</v>
      </c>
      <c r="F519" s="6" t="s">
        <v>42</v>
      </c>
      <c r="G519" s="6" t="s">
        <v>43</v>
      </c>
      <c r="H519" s="6" t="s">
        <v>44</v>
      </c>
      <c r="I519" s="6" t="s">
        <v>45</v>
      </c>
      <c r="J519" s="6" t="s">
        <v>32</v>
      </c>
      <c r="K519" s="9">
        <v>17268</v>
      </c>
      <c r="L519" s="9">
        <v>183154.86</v>
      </c>
      <c r="M519" s="9">
        <v>268425.65288000001</v>
      </c>
      <c r="N519" s="9">
        <v>270100</v>
      </c>
      <c r="O519" s="9">
        <v>34894.29</v>
      </c>
      <c r="P519" s="9" cm="1">
        <f t="array" ref="P519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828.39210111410819</v>
      </c>
      <c r="Q519" s="9" cm="1">
        <f t="array" ref="Q519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0</v>
      </c>
      <c r="R519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414.19605055705409</v>
      </c>
      <c r="S519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1242.5881516711622</v>
      </c>
    </row>
    <row r="520" spans="1:19" x14ac:dyDescent="0.25">
      <c r="A520">
        <v>2014</v>
      </c>
      <c r="B520">
        <v>5</v>
      </c>
      <c r="C520" s="38" t="s">
        <v>81</v>
      </c>
      <c r="D520" s="38">
        <f>DATE(План_Факт_Дебіторка[[#This Row],[Рік]],План_Факт_Дебіторка[[#This Row],[МісяцьНом]],1)</f>
        <v>41760</v>
      </c>
      <c r="E520" s="6" t="s">
        <v>6</v>
      </c>
      <c r="F520" s="6" t="s">
        <v>42</v>
      </c>
      <c r="G520" s="6" t="s">
        <v>43</v>
      </c>
      <c r="H520" s="6" t="s">
        <v>44</v>
      </c>
      <c r="I520" s="6" t="s">
        <v>45</v>
      </c>
      <c r="J520" s="6" t="s">
        <v>33</v>
      </c>
      <c r="K520" s="9">
        <v>2534</v>
      </c>
      <c r="L520" s="9">
        <v>26792.400000000001</v>
      </c>
      <c r="M520" s="9">
        <v>39933.096770000098</v>
      </c>
      <c r="N520" s="9">
        <v>36200</v>
      </c>
      <c r="O520" s="9">
        <v>34276.43</v>
      </c>
      <c r="P520" s="9" cm="1">
        <f t="array" ref="P520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123.23807945465614</v>
      </c>
      <c r="Q520" s="9" cm="1">
        <f t="array" ref="Q520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0</v>
      </c>
      <c r="R520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61.619039727328072</v>
      </c>
      <c r="S520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184.85711918198422</v>
      </c>
    </row>
    <row r="521" spans="1:19" x14ac:dyDescent="0.25">
      <c r="A521">
        <v>2014</v>
      </c>
      <c r="B521">
        <v>5</v>
      </c>
      <c r="C521" s="38" t="s">
        <v>81</v>
      </c>
      <c r="D521" s="38">
        <f>DATE(План_Факт_Дебіторка[[#This Row],[Рік]],План_Факт_Дебіторка[[#This Row],[МісяцьНом]],1)</f>
        <v>41760</v>
      </c>
      <c r="E521" s="6" t="s">
        <v>6</v>
      </c>
      <c r="F521" s="6" t="s">
        <v>42</v>
      </c>
      <c r="G521" s="6" t="s">
        <v>43</v>
      </c>
      <c r="H521" s="6" t="s">
        <v>44</v>
      </c>
      <c r="I521" s="6" t="s">
        <v>45</v>
      </c>
      <c r="J521" s="6" t="s">
        <v>34</v>
      </c>
      <c r="K521" s="9">
        <v>6486</v>
      </c>
      <c r="L521" s="9">
        <v>71184.41</v>
      </c>
      <c r="M521" s="9">
        <v>112104.74125999986</v>
      </c>
      <c r="N521" s="9">
        <v>112200</v>
      </c>
      <c r="O521" s="9">
        <v>7561.23</v>
      </c>
      <c r="P521" s="9" cm="1">
        <f t="array" ref="P521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345.96798465734162</v>
      </c>
      <c r="Q521" s="9" cm="1">
        <f t="array" ref="Q521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0</v>
      </c>
      <c r="R521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172.98399232867081</v>
      </c>
      <c r="S521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518.95197698601237</v>
      </c>
    </row>
    <row r="522" spans="1:19" x14ac:dyDescent="0.25">
      <c r="A522">
        <v>2014</v>
      </c>
      <c r="B522">
        <v>5</v>
      </c>
      <c r="C522" s="38" t="s">
        <v>81</v>
      </c>
      <c r="D522" s="38">
        <f>DATE(План_Факт_Дебіторка[[#This Row],[Рік]],План_Факт_Дебіторка[[#This Row],[МісяцьНом]],1)</f>
        <v>41760</v>
      </c>
      <c r="E522" s="6" t="s">
        <v>6</v>
      </c>
      <c r="F522" s="6" t="s">
        <v>22</v>
      </c>
      <c r="G522" s="6" t="s">
        <v>23</v>
      </c>
      <c r="H522" s="6" t="s">
        <v>24</v>
      </c>
      <c r="I522" s="6" t="s">
        <v>25</v>
      </c>
      <c r="J522" s="6" t="s">
        <v>26</v>
      </c>
      <c r="K522" s="9">
        <v>754</v>
      </c>
      <c r="L522" s="9">
        <v>7650.41</v>
      </c>
      <c r="M522" s="9">
        <v>11920.749999999998</v>
      </c>
      <c r="N522" s="9">
        <v>11700</v>
      </c>
      <c r="O522" s="9">
        <v>11694.2</v>
      </c>
      <c r="P522" s="9" cm="1">
        <f t="array" ref="P522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58.974244590919909</v>
      </c>
      <c r="Q522" s="9" cm="1">
        <f t="array" ref="Q522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17.692273377275974</v>
      </c>
      <c r="R522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16.849784168834262</v>
      </c>
      <c r="S522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93.516302137030138</v>
      </c>
    </row>
    <row r="523" spans="1:19" x14ac:dyDescent="0.25">
      <c r="A523">
        <v>2014</v>
      </c>
      <c r="B523">
        <v>6</v>
      </c>
      <c r="C523" s="38" t="s">
        <v>82</v>
      </c>
      <c r="D523" s="38">
        <f>DATE(План_Факт_Дебіторка[[#This Row],[Рік]],План_Факт_Дебіторка[[#This Row],[МісяцьНом]],1)</f>
        <v>41791</v>
      </c>
      <c r="E523" s="6" t="s">
        <v>7</v>
      </c>
      <c r="F523" s="6" t="s">
        <v>22</v>
      </c>
      <c r="G523" s="6" t="s">
        <v>23</v>
      </c>
      <c r="H523" s="6" t="s">
        <v>24</v>
      </c>
      <c r="I523" s="6" t="s">
        <v>25</v>
      </c>
      <c r="J523" s="6" t="s">
        <v>26</v>
      </c>
      <c r="K523" s="9">
        <v>739</v>
      </c>
      <c r="L523" s="9">
        <v>8058.7499999999991</v>
      </c>
      <c r="M523" s="9">
        <v>12648.899999999992</v>
      </c>
      <c r="N523" s="9">
        <v>12800</v>
      </c>
      <c r="O523" s="9">
        <v>11571.89</v>
      </c>
      <c r="P523" s="9" cm="1">
        <f t="array" ref="P523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65.704036428217563</v>
      </c>
      <c r="Q523" s="9" cm="1">
        <f t="array" ref="Q523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32.852018214108782</v>
      </c>
      <c r="R523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18.772581836633591</v>
      </c>
      <c r="S523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117.32863647895994</v>
      </c>
    </row>
    <row r="524" spans="1:19" x14ac:dyDescent="0.25">
      <c r="A524">
        <v>2014</v>
      </c>
      <c r="B524">
        <v>5</v>
      </c>
      <c r="C524" s="38" t="s">
        <v>81</v>
      </c>
      <c r="D524" s="38">
        <f>DATE(План_Факт_Дебіторка[[#This Row],[Рік]],План_Факт_Дебіторка[[#This Row],[МісяцьНом]],1)</f>
        <v>41760</v>
      </c>
      <c r="E524" s="6" t="s">
        <v>6</v>
      </c>
      <c r="F524" s="6" t="s">
        <v>42</v>
      </c>
      <c r="G524" s="6" t="s">
        <v>43</v>
      </c>
      <c r="H524" s="6" t="s">
        <v>44</v>
      </c>
      <c r="I524" s="6" t="s">
        <v>45</v>
      </c>
      <c r="J524" s="6" t="s">
        <v>27</v>
      </c>
      <c r="K524" s="9">
        <v>9648</v>
      </c>
      <c r="L524" s="9">
        <v>106002.57000000002</v>
      </c>
      <c r="M524" s="9">
        <v>167837.6013999999</v>
      </c>
      <c r="N524" s="9">
        <v>151700</v>
      </c>
      <c r="O524" s="9">
        <v>100998.3</v>
      </c>
      <c r="P524" s="9" cm="1">
        <f t="array" ref="P524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517.96593126609253</v>
      </c>
      <c r="Q524" s="9" cm="1">
        <f t="array" ref="Q524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0</v>
      </c>
      <c r="R524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258.98296563304626</v>
      </c>
      <c r="S524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776.94889689913884</v>
      </c>
    </row>
    <row r="525" spans="1:19" x14ac:dyDescent="0.25">
      <c r="A525">
        <v>2014</v>
      </c>
      <c r="B525">
        <v>7</v>
      </c>
      <c r="C525" s="38" t="s">
        <v>83</v>
      </c>
      <c r="D525" s="38">
        <f>DATE(План_Факт_Дебіторка[[#This Row],[Рік]],План_Факт_Дебіторка[[#This Row],[МісяцьНом]],1)</f>
        <v>41821</v>
      </c>
      <c r="E525" s="6" t="s">
        <v>8</v>
      </c>
      <c r="F525" s="6" t="s">
        <v>22</v>
      </c>
      <c r="G525" s="6" t="s">
        <v>23</v>
      </c>
      <c r="H525" s="6" t="s">
        <v>24</v>
      </c>
      <c r="I525" s="6" t="s">
        <v>25</v>
      </c>
      <c r="J525" s="6" t="s">
        <v>26</v>
      </c>
      <c r="K525" s="9">
        <v>641</v>
      </c>
      <c r="L525" s="9">
        <v>6898.0099999999993</v>
      </c>
      <c r="M525" s="9">
        <v>10978.890000000001</v>
      </c>
      <c r="N525" s="9">
        <v>11400</v>
      </c>
      <c r="O525" s="9">
        <v>10395.719999999999</v>
      </c>
      <c r="P525" s="9" cm="1">
        <f t="array" ref="P525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57.979376055603304</v>
      </c>
      <c r="Q525" s="9" cm="1">
        <f t="array" ref="Q525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28.989688027801652</v>
      </c>
      <c r="R525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16.565536015886657</v>
      </c>
      <c r="S525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103.53460009929162</v>
      </c>
    </row>
    <row r="526" spans="1:19" x14ac:dyDescent="0.25">
      <c r="A526">
        <v>2014</v>
      </c>
      <c r="B526">
        <v>8</v>
      </c>
      <c r="C526" s="38" t="s">
        <v>84</v>
      </c>
      <c r="D526" s="38">
        <f>DATE(План_Факт_Дебіторка[[#This Row],[Рік]],План_Факт_Дебіторка[[#This Row],[МісяцьНом]],1)</f>
        <v>41852</v>
      </c>
      <c r="E526" s="6" t="s">
        <v>9</v>
      </c>
      <c r="F526" s="6" t="s">
        <v>22</v>
      </c>
      <c r="G526" s="6" t="s">
        <v>23</v>
      </c>
      <c r="H526" s="6" t="s">
        <v>24</v>
      </c>
      <c r="I526" s="6" t="s">
        <v>25</v>
      </c>
      <c r="J526" s="6" t="s">
        <v>26</v>
      </c>
      <c r="K526" s="9">
        <v>632</v>
      </c>
      <c r="L526" s="9">
        <v>6907.4199999999992</v>
      </c>
      <c r="M526" s="9">
        <v>11019.309999999998</v>
      </c>
      <c r="N526" s="9">
        <v>11700</v>
      </c>
      <c r="O526" s="9">
        <v>10141.49</v>
      </c>
      <c r="P526" s="9" cm="1">
        <f t="array" ref="P526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54.043567700175629</v>
      </c>
      <c r="Q526" s="9" cm="1">
        <f t="array" ref="Q526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16.213070310052689</v>
      </c>
      <c r="R526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30.882038685814646</v>
      </c>
      <c r="S526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101.13867669604296</v>
      </c>
    </row>
    <row r="527" spans="1:19" x14ac:dyDescent="0.25">
      <c r="A527">
        <v>2014</v>
      </c>
      <c r="B527">
        <v>5</v>
      </c>
      <c r="C527" s="38" t="s">
        <v>81</v>
      </c>
      <c r="D527" s="38">
        <f>DATE(План_Факт_Дебіторка[[#This Row],[Рік]],План_Факт_Дебіторка[[#This Row],[МісяцьНом]],1)</f>
        <v>41760</v>
      </c>
      <c r="E527" s="6" t="s">
        <v>6</v>
      </c>
      <c r="F527" s="6" t="s">
        <v>42</v>
      </c>
      <c r="G527" s="6" t="s">
        <v>43</v>
      </c>
      <c r="H527" s="6" t="s">
        <v>44</v>
      </c>
      <c r="I527" s="6" t="s">
        <v>45</v>
      </c>
      <c r="J527" s="6" t="s">
        <v>35</v>
      </c>
      <c r="K527" s="9">
        <v>42458</v>
      </c>
      <c r="L527" s="9">
        <v>477854.82999999996</v>
      </c>
      <c r="M527" s="9">
        <v>707075.3661699997</v>
      </c>
      <c r="N527" s="9">
        <v>745500</v>
      </c>
      <c r="O527" s="9">
        <v>720484.94</v>
      </c>
      <c r="P527" s="9" cm="1">
        <f t="array" ref="P527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2182.115017484738</v>
      </c>
      <c r="Q527" s="9" cm="1">
        <f t="array" ref="Q527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0</v>
      </c>
      <c r="R527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1091.057508742369</v>
      </c>
      <c r="S527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3273.172526227107</v>
      </c>
    </row>
    <row r="528" spans="1:19" x14ac:dyDescent="0.25">
      <c r="A528">
        <v>2014</v>
      </c>
      <c r="B528">
        <v>9</v>
      </c>
      <c r="C528" s="38" t="s">
        <v>85</v>
      </c>
      <c r="D528" s="38">
        <f>DATE(План_Факт_Дебіторка[[#This Row],[Рік]],План_Факт_Дебіторка[[#This Row],[МісяцьНом]],1)</f>
        <v>41883</v>
      </c>
      <c r="E528" s="6" t="s">
        <v>10</v>
      </c>
      <c r="F528" s="6" t="s">
        <v>22</v>
      </c>
      <c r="G528" s="6" t="s">
        <v>23</v>
      </c>
      <c r="H528" s="6" t="s">
        <v>24</v>
      </c>
      <c r="I528" s="6" t="s">
        <v>25</v>
      </c>
      <c r="J528" s="6" t="s">
        <v>26</v>
      </c>
      <c r="K528" s="9">
        <v>603</v>
      </c>
      <c r="L528" s="9">
        <v>6342.97</v>
      </c>
      <c r="M528" s="9">
        <v>10008.01</v>
      </c>
      <c r="N528" s="9">
        <v>9500</v>
      </c>
      <c r="O528" s="9">
        <v>8454.74</v>
      </c>
      <c r="P528" s="9" cm="1">
        <f t="array" ref="P528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57.231528702103958</v>
      </c>
      <c r="Q528" s="9" cm="1">
        <f t="array" ref="Q528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28.615764351051979</v>
      </c>
      <c r="R528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32.703730686916543</v>
      </c>
      <c r="S528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118.55102374007248</v>
      </c>
    </row>
    <row r="529" spans="1:19" x14ac:dyDescent="0.25">
      <c r="A529">
        <v>2014</v>
      </c>
      <c r="B529">
        <v>10</v>
      </c>
      <c r="C529" s="38" t="s">
        <v>62</v>
      </c>
      <c r="D529" s="38">
        <f>DATE(План_Факт_Дебіторка[[#This Row],[Рік]],План_Факт_Дебіторка[[#This Row],[МісяцьНом]],1)</f>
        <v>41913</v>
      </c>
      <c r="E529" s="6" t="s">
        <v>11</v>
      </c>
      <c r="F529" s="6" t="s">
        <v>22</v>
      </c>
      <c r="G529" s="6" t="s">
        <v>23</v>
      </c>
      <c r="H529" s="6" t="s">
        <v>24</v>
      </c>
      <c r="I529" s="6" t="s">
        <v>25</v>
      </c>
      <c r="J529" s="6" t="s">
        <v>26</v>
      </c>
      <c r="K529" s="9">
        <v>686</v>
      </c>
      <c r="L529" s="9">
        <v>7963.14</v>
      </c>
      <c r="M529" s="9">
        <v>12162.33</v>
      </c>
      <c r="N529" s="9">
        <v>12700</v>
      </c>
      <c r="O529" s="9">
        <v>10632.24</v>
      </c>
      <c r="P529" s="9" cm="1">
        <f t="array" ref="P529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73.071149597184842</v>
      </c>
      <c r="Q529" s="9" cm="1">
        <f t="array" ref="Q529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0</v>
      </c>
      <c r="R529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41.754942626962766</v>
      </c>
      <c r="S529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114.8260922241476</v>
      </c>
    </row>
    <row r="530" spans="1:19" x14ac:dyDescent="0.25">
      <c r="A530">
        <v>2014</v>
      </c>
      <c r="B530">
        <v>6</v>
      </c>
      <c r="C530" s="38" t="s">
        <v>82</v>
      </c>
      <c r="D530" s="38">
        <f>DATE(План_Факт_Дебіторка[[#This Row],[Рік]],План_Факт_Дебіторка[[#This Row],[МісяцьНом]],1)</f>
        <v>41791</v>
      </c>
      <c r="E530" s="6" t="s">
        <v>7</v>
      </c>
      <c r="F530" s="6" t="s">
        <v>42</v>
      </c>
      <c r="G530" s="6" t="s">
        <v>43</v>
      </c>
      <c r="H530" s="6" t="s">
        <v>44</v>
      </c>
      <c r="I530" s="6" t="s">
        <v>45</v>
      </c>
      <c r="J530" s="6" t="s">
        <v>26</v>
      </c>
      <c r="K530" s="9">
        <v>86</v>
      </c>
      <c r="L530" s="9">
        <v>786.5100000000001</v>
      </c>
      <c r="M530" s="9">
        <v>1195.2999500000001</v>
      </c>
      <c r="N530" s="9">
        <v>1000</v>
      </c>
      <c r="O530" s="9">
        <v>699.25</v>
      </c>
      <c r="P530" s="9" cm="1">
        <f t="array" ref="P530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3.3993002638000922</v>
      </c>
      <c r="Q530" s="9" cm="1">
        <f t="array" ref="Q530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1.6996501319000461</v>
      </c>
      <c r="R530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1.6996501319000461</v>
      </c>
      <c r="S530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6.7986005276001844</v>
      </c>
    </row>
    <row r="531" spans="1:19" x14ac:dyDescent="0.25">
      <c r="A531">
        <v>2014</v>
      </c>
      <c r="B531">
        <v>11</v>
      </c>
      <c r="C531" s="38" t="s">
        <v>66</v>
      </c>
      <c r="D531" s="38">
        <f>DATE(План_Факт_Дебіторка[[#This Row],[Рік]],План_Факт_Дебіторка[[#This Row],[МісяцьНом]],1)</f>
        <v>41944</v>
      </c>
      <c r="E531" s="6" t="s">
        <v>12</v>
      </c>
      <c r="F531" s="6" t="s">
        <v>22</v>
      </c>
      <c r="G531" s="6" t="s">
        <v>23</v>
      </c>
      <c r="H531" s="6" t="s">
        <v>24</v>
      </c>
      <c r="I531" s="6" t="s">
        <v>25</v>
      </c>
      <c r="J531" s="6" t="s">
        <v>26</v>
      </c>
      <c r="K531" s="9">
        <v>423</v>
      </c>
      <c r="L531" s="9">
        <v>4498.8</v>
      </c>
      <c r="M531" s="9">
        <v>6979.16</v>
      </c>
      <c r="N531" s="9">
        <v>7100</v>
      </c>
      <c r="O531" s="9">
        <v>6432.09</v>
      </c>
      <c r="P531" s="9" cm="1">
        <f t="array" ref="P531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64.909810143589766</v>
      </c>
      <c r="Q531" s="9" cm="1">
        <f t="array" ref="Q531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0</v>
      </c>
      <c r="R531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18.545660041025648</v>
      </c>
      <c r="S531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83.455470184615422</v>
      </c>
    </row>
    <row r="532" spans="1:19" x14ac:dyDescent="0.25">
      <c r="A532">
        <v>2014</v>
      </c>
      <c r="B532">
        <v>12</v>
      </c>
      <c r="C532" s="38" t="s">
        <v>67</v>
      </c>
      <c r="D532" s="38">
        <f>DATE(План_Факт_Дебіторка[[#This Row],[Рік]],План_Факт_Дебіторка[[#This Row],[МісяцьНом]],1)</f>
        <v>41974</v>
      </c>
      <c r="E532" s="6" t="s">
        <v>13</v>
      </c>
      <c r="F532" s="6" t="s">
        <v>22</v>
      </c>
      <c r="G532" s="6" t="s">
        <v>23</v>
      </c>
      <c r="H532" s="6" t="s">
        <v>24</v>
      </c>
      <c r="I532" s="6" t="s">
        <v>25</v>
      </c>
      <c r="J532" s="6" t="s">
        <v>26</v>
      </c>
      <c r="K532" s="9">
        <v>605</v>
      </c>
      <c r="L532" s="9">
        <v>6637.5</v>
      </c>
      <c r="M532" s="9">
        <v>10388.02166</v>
      </c>
      <c r="N532" s="9">
        <v>10900</v>
      </c>
      <c r="O532" s="9">
        <v>10183.76</v>
      </c>
      <c r="P532" s="9" cm="1">
        <f t="array" ref="P532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66.345339863357921</v>
      </c>
      <c r="Q532" s="9" cm="1">
        <f t="array" ref="Q532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0</v>
      </c>
      <c r="R532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18.955811389530833</v>
      </c>
      <c r="S532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85.301151252888758</v>
      </c>
    </row>
    <row r="533" spans="1:19" x14ac:dyDescent="0.25">
      <c r="A533">
        <v>2014</v>
      </c>
      <c r="B533">
        <v>6</v>
      </c>
      <c r="C533" s="38" t="s">
        <v>82</v>
      </c>
      <c r="D533" s="38">
        <f>DATE(План_Факт_Дебіторка[[#This Row],[Рік]],План_Факт_Дебіторка[[#This Row],[МісяцьНом]],1)</f>
        <v>41791</v>
      </c>
      <c r="E533" s="6" t="s">
        <v>7</v>
      </c>
      <c r="F533" s="6" t="s">
        <v>42</v>
      </c>
      <c r="G533" s="6" t="s">
        <v>43</v>
      </c>
      <c r="H533" s="6" t="s">
        <v>44</v>
      </c>
      <c r="I533" s="6" t="s">
        <v>45</v>
      </c>
      <c r="J533" s="6" t="s">
        <v>32</v>
      </c>
      <c r="K533" s="9">
        <v>13119</v>
      </c>
      <c r="L533" s="9">
        <v>142031.78999999998</v>
      </c>
      <c r="M533" s="9">
        <v>206987.98634999999</v>
      </c>
      <c r="N533" s="9">
        <v>223700</v>
      </c>
      <c r="O533" s="9">
        <v>25539.57</v>
      </c>
      <c r="P533" s="9" cm="1">
        <f t="array" ref="P533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588.65083747640472</v>
      </c>
      <c r="Q533" s="9" cm="1">
        <f t="array" ref="Q533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294.32541873820236</v>
      </c>
      <c r="R533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294.32541873820236</v>
      </c>
      <c r="S533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1177.3016749528094</v>
      </c>
    </row>
    <row r="534" spans="1:19" x14ac:dyDescent="0.25">
      <c r="A534">
        <v>2015</v>
      </c>
      <c r="B534">
        <v>1</v>
      </c>
      <c r="C534" s="38" t="s">
        <v>86</v>
      </c>
      <c r="D534" s="38">
        <f>DATE(План_Факт_Дебіторка[[#This Row],[Рік]],План_Факт_Дебіторка[[#This Row],[МісяцьНом]],1)</f>
        <v>42005</v>
      </c>
      <c r="E534" s="6" t="s">
        <v>2</v>
      </c>
      <c r="F534" s="6" t="s">
        <v>22</v>
      </c>
      <c r="G534" s="6" t="s">
        <v>23</v>
      </c>
      <c r="H534" s="6" t="s">
        <v>24</v>
      </c>
      <c r="I534" s="6" t="s">
        <v>25</v>
      </c>
      <c r="J534" s="6" t="s">
        <v>26</v>
      </c>
      <c r="K534" s="9">
        <v>580</v>
      </c>
      <c r="L534" s="9">
        <v>6007.22</v>
      </c>
      <c r="M534" s="9">
        <v>9778.6899599999997</v>
      </c>
      <c r="N534" s="9">
        <v>9000</v>
      </c>
      <c r="O534" s="9">
        <v>6221.35</v>
      </c>
      <c r="P534" s="9" cm="1">
        <f t="array" ref="P534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82.003534386710825</v>
      </c>
      <c r="Q534" s="9" cm="1">
        <f t="array" ref="Q534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24.601060316013246</v>
      </c>
      <c r="R534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32.369816205280593</v>
      </c>
      <c r="S534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138.97441090800467</v>
      </c>
    </row>
    <row r="535" spans="1:19" x14ac:dyDescent="0.25">
      <c r="A535">
        <v>2015</v>
      </c>
      <c r="B535">
        <v>2</v>
      </c>
      <c r="C535" s="38" t="s">
        <v>87</v>
      </c>
      <c r="D535" s="38">
        <f>DATE(План_Факт_Дебіторка[[#This Row],[Рік]],План_Факт_Дебіторка[[#This Row],[МісяцьНом]],1)</f>
        <v>42036</v>
      </c>
      <c r="E535" s="6" t="s">
        <v>3</v>
      </c>
      <c r="F535" s="6" t="s">
        <v>22</v>
      </c>
      <c r="G535" s="6" t="s">
        <v>23</v>
      </c>
      <c r="H535" s="6" t="s">
        <v>24</v>
      </c>
      <c r="I535" s="6" t="s">
        <v>25</v>
      </c>
      <c r="J535" s="6" t="s">
        <v>26</v>
      </c>
      <c r="K535" s="9">
        <v>475</v>
      </c>
      <c r="L535" s="9">
        <v>5060.37</v>
      </c>
      <c r="M535" s="9">
        <v>8473.32</v>
      </c>
      <c r="N535" s="9">
        <v>8300</v>
      </c>
      <c r="O535" s="9">
        <v>7430.52</v>
      </c>
      <c r="P535" s="9" cm="1">
        <f t="array" ref="P535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53.881293766789447</v>
      </c>
      <c r="Q535" s="9" cm="1">
        <f t="array" ref="Q535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26.940646883394724</v>
      </c>
      <c r="R535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21.268931750048466</v>
      </c>
      <c r="S535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102.09087240023264</v>
      </c>
    </row>
    <row r="536" spans="1:19" x14ac:dyDescent="0.25">
      <c r="A536">
        <v>2014</v>
      </c>
      <c r="B536">
        <v>6</v>
      </c>
      <c r="C536" s="38" t="s">
        <v>82</v>
      </c>
      <c r="D536" s="38">
        <f>DATE(План_Факт_Дебіторка[[#This Row],[Рік]],План_Факт_Дебіторка[[#This Row],[МісяцьНом]],1)</f>
        <v>41791</v>
      </c>
      <c r="E536" s="6" t="s">
        <v>7</v>
      </c>
      <c r="F536" s="6" t="s">
        <v>42</v>
      </c>
      <c r="G536" s="6" t="s">
        <v>43</v>
      </c>
      <c r="H536" s="6" t="s">
        <v>44</v>
      </c>
      <c r="I536" s="6" t="s">
        <v>45</v>
      </c>
      <c r="J536" s="6" t="s">
        <v>33</v>
      </c>
      <c r="K536" s="9">
        <v>4076</v>
      </c>
      <c r="L536" s="9">
        <v>41746.039999999986</v>
      </c>
      <c r="M536" s="9">
        <v>61898.930100000012</v>
      </c>
      <c r="N536" s="9">
        <v>60700</v>
      </c>
      <c r="O536" s="9">
        <v>49515.85</v>
      </c>
      <c r="P536" s="9" cm="1">
        <f t="array" ref="P536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176.03368043132056</v>
      </c>
      <c r="Q536" s="9" cm="1">
        <f t="array" ref="Q536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88.016840215660281</v>
      </c>
      <c r="R536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88.016840215660281</v>
      </c>
      <c r="S536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352.06736086264112</v>
      </c>
    </row>
    <row r="537" spans="1:19" x14ac:dyDescent="0.25">
      <c r="A537">
        <v>2015</v>
      </c>
      <c r="B537">
        <v>3</v>
      </c>
      <c r="C537" s="38" t="s">
        <v>88</v>
      </c>
      <c r="D537" s="38">
        <f>DATE(План_Факт_Дебіторка[[#This Row],[Рік]],План_Факт_Дебіторка[[#This Row],[МісяцьНом]],1)</f>
        <v>42064</v>
      </c>
      <c r="E537" s="6" t="s">
        <v>4</v>
      </c>
      <c r="F537" s="6" t="s">
        <v>22</v>
      </c>
      <c r="G537" s="6" t="s">
        <v>23</v>
      </c>
      <c r="H537" s="6" t="s">
        <v>24</v>
      </c>
      <c r="I537" s="6" t="s">
        <v>25</v>
      </c>
      <c r="J537" s="6" t="s">
        <v>26</v>
      </c>
      <c r="K537" s="9">
        <v>822</v>
      </c>
      <c r="L537" s="9">
        <v>8654.2800000000025</v>
      </c>
      <c r="M537" s="9">
        <v>13252.687510000009</v>
      </c>
      <c r="N537" s="9">
        <v>14200</v>
      </c>
      <c r="O537" s="9">
        <v>11147.12</v>
      </c>
      <c r="P537" s="9" cm="1">
        <f t="array" ref="P537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63.881947448149106</v>
      </c>
      <c r="Q537" s="9" cm="1">
        <f t="array" ref="Q537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0</v>
      </c>
      <c r="R537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25.216558203216753</v>
      </c>
      <c r="S537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89.098505651365855</v>
      </c>
    </row>
    <row r="538" spans="1:19" x14ac:dyDescent="0.25">
      <c r="A538">
        <v>2015</v>
      </c>
      <c r="B538">
        <v>4</v>
      </c>
      <c r="C538" s="38" t="s">
        <v>89</v>
      </c>
      <c r="D538" s="38">
        <f>DATE(План_Факт_Дебіторка[[#This Row],[Рік]],План_Факт_Дебіторка[[#This Row],[МісяцьНом]],1)</f>
        <v>42095</v>
      </c>
      <c r="E538" s="6" t="s">
        <v>5</v>
      </c>
      <c r="F538" s="6" t="s">
        <v>22</v>
      </c>
      <c r="G538" s="6" t="s">
        <v>23</v>
      </c>
      <c r="H538" s="6" t="s">
        <v>24</v>
      </c>
      <c r="I538" s="6" t="s">
        <v>25</v>
      </c>
      <c r="J538" s="6" t="s">
        <v>26</v>
      </c>
      <c r="K538" s="9">
        <v>469</v>
      </c>
      <c r="L538" s="9">
        <v>5135.21</v>
      </c>
      <c r="M538" s="9">
        <v>8578.9358899999988</v>
      </c>
      <c r="N538" s="9">
        <v>8500</v>
      </c>
      <c r="O538" s="9">
        <v>6083.79</v>
      </c>
      <c r="P538" s="9" cm="1">
        <f t="array" ref="P538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76.284628443110392</v>
      </c>
      <c r="Q538" s="9" cm="1">
        <f t="array" ref="Q538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38.142314221555196</v>
      </c>
      <c r="R538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30.112353332806734</v>
      </c>
      <c r="S538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144.53929599747232</v>
      </c>
    </row>
    <row r="539" spans="1:19" x14ac:dyDescent="0.25">
      <c r="A539">
        <v>2014</v>
      </c>
      <c r="B539">
        <v>6</v>
      </c>
      <c r="C539" s="38" t="s">
        <v>82</v>
      </c>
      <c r="D539" s="38">
        <f>DATE(План_Факт_Дебіторка[[#This Row],[Рік]],План_Факт_Дебіторка[[#This Row],[МісяцьНом]],1)</f>
        <v>41791</v>
      </c>
      <c r="E539" s="6" t="s">
        <v>7</v>
      </c>
      <c r="F539" s="6" t="s">
        <v>42</v>
      </c>
      <c r="G539" s="6" t="s">
        <v>43</v>
      </c>
      <c r="H539" s="6" t="s">
        <v>44</v>
      </c>
      <c r="I539" s="6" t="s">
        <v>45</v>
      </c>
      <c r="J539" s="6" t="s">
        <v>34</v>
      </c>
      <c r="K539" s="9">
        <v>8365</v>
      </c>
      <c r="L539" s="9">
        <v>88695.76</v>
      </c>
      <c r="M539" s="9">
        <v>139381.51333999998</v>
      </c>
      <c r="N539" s="9">
        <v>125500</v>
      </c>
      <c r="O539" s="9">
        <v>3496.12</v>
      </c>
      <c r="P539" s="9" cm="1">
        <f t="array" ref="P539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396.38553909879931</v>
      </c>
      <c r="Q539" s="9" cm="1">
        <f t="array" ref="Q539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198.19276954939966</v>
      </c>
      <c r="R539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198.19276954939966</v>
      </c>
      <c r="S539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792.77107819759863</v>
      </c>
    </row>
    <row r="540" spans="1:19" x14ac:dyDescent="0.25">
      <c r="A540">
        <v>2015</v>
      </c>
      <c r="B540">
        <v>5</v>
      </c>
      <c r="C540" s="38" t="s">
        <v>90</v>
      </c>
      <c r="D540" s="38">
        <f>DATE(План_Факт_Дебіторка[[#This Row],[Рік]],План_Факт_Дебіторка[[#This Row],[МісяцьНом]],1)</f>
        <v>42125</v>
      </c>
      <c r="E540" s="6" t="s">
        <v>6</v>
      </c>
      <c r="F540" s="6" t="s">
        <v>22</v>
      </c>
      <c r="G540" s="6" t="s">
        <v>23</v>
      </c>
      <c r="H540" s="6" t="s">
        <v>24</v>
      </c>
      <c r="I540" s="6" t="s">
        <v>25</v>
      </c>
      <c r="J540" s="6" t="s">
        <v>26</v>
      </c>
      <c r="K540" s="9">
        <v>636</v>
      </c>
      <c r="L540" s="9">
        <v>6485.89</v>
      </c>
      <c r="M540" s="9">
        <v>9355.4478499999987</v>
      </c>
      <c r="N540" s="9">
        <v>8700</v>
      </c>
      <c r="O540" s="9">
        <v>7554.92</v>
      </c>
      <c r="P540" s="9" cm="1">
        <f t="array" ref="P540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42.323206028102881</v>
      </c>
      <c r="Q540" s="9" cm="1">
        <f t="array" ref="Q540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0</v>
      </c>
      <c r="R540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16.706528695303767</v>
      </c>
      <c r="S540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59.029734723406648</v>
      </c>
    </row>
    <row r="541" spans="1:19" x14ac:dyDescent="0.25">
      <c r="A541">
        <v>2015</v>
      </c>
      <c r="B541">
        <v>6</v>
      </c>
      <c r="C541" s="38" t="s">
        <v>91</v>
      </c>
      <c r="D541" s="38">
        <f>DATE(План_Факт_Дебіторка[[#This Row],[Рік]],План_Факт_Дебіторка[[#This Row],[МісяцьНом]],1)</f>
        <v>42156</v>
      </c>
      <c r="E541" s="6" t="s">
        <v>7</v>
      </c>
      <c r="F541" s="6" t="s">
        <v>22</v>
      </c>
      <c r="G541" s="6" t="s">
        <v>23</v>
      </c>
      <c r="H541" s="6" t="s">
        <v>24</v>
      </c>
      <c r="I541" s="6" t="s">
        <v>25</v>
      </c>
      <c r="J541" s="6" t="s">
        <v>26</v>
      </c>
      <c r="K541" s="9">
        <v>488</v>
      </c>
      <c r="L541" s="9">
        <v>5222.62</v>
      </c>
      <c r="M541" s="9">
        <v>8632.2001100000016</v>
      </c>
      <c r="N541" s="9">
        <v>9100</v>
      </c>
      <c r="O541" s="9">
        <v>6729.49</v>
      </c>
      <c r="P541" s="9" cm="1">
        <f t="array" ref="P541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118.76079570729343</v>
      </c>
      <c r="Q541" s="9" cm="1">
        <f t="array" ref="Q541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0</v>
      </c>
      <c r="R541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0</v>
      </c>
      <c r="S541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118.76079570729343</v>
      </c>
    </row>
    <row r="542" spans="1:19" x14ac:dyDescent="0.25">
      <c r="A542">
        <v>2014</v>
      </c>
      <c r="B542">
        <v>6</v>
      </c>
      <c r="C542" s="38" t="s">
        <v>82</v>
      </c>
      <c r="D542" s="38">
        <f>DATE(План_Факт_Дебіторка[[#This Row],[Рік]],План_Факт_Дебіторка[[#This Row],[МісяцьНом]],1)</f>
        <v>41791</v>
      </c>
      <c r="E542" s="6" t="s">
        <v>7</v>
      </c>
      <c r="F542" s="6" t="s">
        <v>42</v>
      </c>
      <c r="G542" s="6" t="s">
        <v>43</v>
      </c>
      <c r="H542" s="6" t="s">
        <v>44</v>
      </c>
      <c r="I542" s="6" t="s">
        <v>45</v>
      </c>
      <c r="J542" s="6" t="s">
        <v>27</v>
      </c>
      <c r="K542" s="9">
        <v>11425</v>
      </c>
      <c r="L542" s="9">
        <v>122949.86999999995</v>
      </c>
      <c r="M542" s="9">
        <v>195097.23449000024</v>
      </c>
      <c r="N542" s="9">
        <v>179300</v>
      </c>
      <c r="O542" s="9">
        <v>110554.89</v>
      </c>
      <c r="P542" s="9" cm="1">
        <f t="array" ref="P542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554.83486021105091</v>
      </c>
      <c r="Q542" s="9" cm="1">
        <f t="array" ref="Q542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277.41743010552545</v>
      </c>
      <c r="R542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277.41743010552545</v>
      </c>
      <c r="S542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1109.6697204221018</v>
      </c>
    </row>
    <row r="543" spans="1:19" x14ac:dyDescent="0.25">
      <c r="A543">
        <v>2015</v>
      </c>
      <c r="B543">
        <v>7</v>
      </c>
      <c r="C543" s="38" t="s">
        <v>92</v>
      </c>
      <c r="D543" s="38">
        <f>DATE(План_Факт_Дебіторка[[#This Row],[Рік]],План_Факт_Дебіторка[[#This Row],[МісяцьНом]],1)</f>
        <v>42186</v>
      </c>
      <c r="E543" s="6" t="s">
        <v>8</v>
      </c>
      <c r="F543" s="6" t="s">
        <v>22</v>
      </c>
      <c r="G543" s="6" t="s">
        <v>23</v>
      </c>
      <c r="H543" s="6" t="s">
        <v>24</v>
      </c>
      <c r="I543" s="6" t="s">
        <v>25</v>
      </c>
      <c r="J543" s="6" t="s">
        <v>26</v>
      </c>
      <c r="K543" s="9">
        <v>614</v>
      </c>
      <c r="L543" s="9">
        <v>6426.29</v>
      </c>
      <c r="M543" s="9">
        <v>8832.0667200000007</v>
      </c>
      <c r="N543" s="9">
        <v>8000</v>
      </c>
      <c r="O543" s="9">
        <v>6264.02</v>
      </c>
      <c r="P543" s="9" cm="1">
        <f t="array" ref="P543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41.931272949093781</v>
      </c>
      <c r="Q543" s="9" cm="1">
        <f t="array" ref="Q543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0</v>
      </c>
      <c r="R543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16.551818269379126</v>
      </c>
      <c r="S543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58.483091218472907</v>
      </c>
    </row>
    <row r="544" spans="1:19" x14ac:dyDescent="0.25">
      <c r="A544">
        <v>2014</v>
      </c>
      <c r="B544">
        <v>6</v>
      </c>
      <c r="C544" s="38" t="s">
        <v>82</v>
      </c>
      <c r="D544" s="38">
        <f>DATE(План_Факт_Дебіторка[[#This Row],[Рік]],План_Факт_Дебіторка[[#This Row],[МісяцьНом]],1)</f>
        <v>41791</v>
      </c>
      <c r="E544" s="6" t="s">
        <v>7</v>
      </c>
      <c r="F544" s="6" t="s">
        <v>42</v>
      </c>
      <c r="G544" s="6" t="s">
        <v>43</v>
      </c>
      <c r="H544" s="6" t="s">
        <v>44</v>
      </c>
      <c r="I544" s="6" t="s">
        <v>45</v>
      </c>
      <c r="J544" s="6" t="s">
        <v>35</v>
      </c>
      <c r="K544" s="9">
        <v>47604</v>
      </c>
      <c r="L544" s="9">
        <v>546945.4800000001</v>
      </c>
      <c r="M544" s="9">
        <v>801963.74054999975</v>
      </c>
      <c r="N544" s="9">
        <v>768200</v>
      </c>
      <c r="O544" s="9">
        <v>761957</v>
      </c>
      <c r="P544" s="9" cm="1">
        <f t="array" ref="P544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2280.6957825186241</v>
      </c>
      <c r="Q544" s="9" cm="1">
        <f t="array" ref="Q544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1140.3478912593121</v>
      </c>
      <c r="R544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1140.3478912593121</v>
      </c>
      <c r="S544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4561.3915650372483</v>
      </c>
    </row>
    <row r="545" spans="1:19" x14ac:dyDescent="0.25">
      <c r="A545">
        <v>2015</v>
      </c>
      <c r="B545">
        <v>8</v>
      </c>
      <c r="C545" s="38" t="s">
        <v>93</v>
      </c>
      <c r="D545" s="38">
        <f>DATE(План_Факт_Дебіторка[[#This Row],[Рік]],План_Факт_Дебіторка[[#This Row],[МісяцьНом]],1)</f>
        <v>42217</v>
      </c>
      <c r="E545" s="6" t="s">
        <v>9</v>
      </c>
      <c r="F545" s="6" t="s">
        <v>22</v>
      </c>
      <c r="G545" s="6" t="s">
        <v>23</v>
      </c>
      <c r="H545" s="6" t="s">
        <v>24</v>
      </c>
      <c r="I545" s="6" t="s">
        <v>25</v>
      </c>
      <c r="J545" s="6" t="s">
        <v>26</v>
      </c>
      <c r="K545" s="9">
        <v>309</v>
      </c>
      <c r="L545" s="9">
        <v>3212.0299999999997</v>
      </c>
      <c r="M545" s="9">
        <v>5279.0751100000007</v>
      </c>
      <c r="N545" s="9">
        <v>5200</v>
      </c>
      <c r="O545" s="9">
        <v>3529.78</v>
      </c>
      <c r="P545" s="9" cm="1">
        <f t="array" ref="P545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71.167273254448915</v>
      </c>
      <c r="Q545" s="9" cm="1">
        <f t="array" ref="Q545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35.583636627224458</v>
      </c>
      <c r="R545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28.092344705703521</v>
      </c>
      <c r="S545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134.84325458737689</v>
      </c>
    </row>
    <row r="546" spans="1:19" x14ac:dyDescent="0.25">
      <c r="A546">
        <v>2014</v>
      </c>
      <c r="B546">
        <v>7</v>
      </c>
      <c r="C546" s="38" t="s">
        <v>83</v>
      </c>
      <c r="D546" s="38">
        <f>DATE(План_Факт_Дебіторка[[#This Row],[Рік]],План_Факт_Дебіторка[[#This Row],[МісяцьНом]],1)</f>
        <v>41821</v>
      </c>
      <c r="E546" s="6" t="s">
        <v>8</v>
      </c>
      <c r="F546" s="6" t="s">
        <v>42</v>
      </c>
      <c r="G546" s="6" t="s">
        <v>43</v>
      </c>
      <c r="H546" s="6" t="s">
        <v>44</v>
      </c>
      <c r="I546" s="6" t="s">
        <v>45</v>
      </c>
      <c r="J546" s="6" t="s">
        <v>26</v>
      </c>
      <c r="K546" s="9">
        <v>84</v>
      </c>
      <c r="L546" s="9">
        <v>770.52</v>
      </c>
      <c r="M546" s="9">
        <v>1236.4999399999999</v>
      </c>
      <c r="N546" s="9">
        <v>1100</v>
      </c>
      <c r="O546" s="9">
        <v>751.17</v>
      </c>
      <c r="P546" s="9" cm="1">
        <f t="array" ref="P546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3.3036038474191636</v>
      </c>
      <c r="Q546" s="9" cm="1">
        <f t="array" ref="Q546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0</v>
      </c>
      <c r="R546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0.82590096185479089</v>
      </c>
      <c r="S546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4.1295048092739544</v>
      </c>
    </row>
    <row r="547" spans="1:19" x14ac:dyDescent="0.25">
      <c r="A547">
        <v>2015</v>
      </c>
      <c r="B547">
        <v>9</v>
      </c>
      <c r="C547" s="38" t="s">
        <v>94</v>
      </c>
      <c r="D547" s="38">
        <f>DATE(План_Факт_Дебіторка[[#This Row],[Рік]],План_Факт_Дебіторка[[#This Row],[МісяцьНом]],1)</f>
        <v>42248</v>
      </c>
      <c r="E547" s="6" t="s">
        <v>10</v>
      </c>
      <c r="F547" s="6" t="s">
        <v>22</v>
      </c>
      <c r="G547" s="6" t="s">
        <v>23</v>
      </c>
      <c r="H547" s="6" t="s">
        <v>24</v>
      </c>
      <c r="I547" s="6" t="s">
        <v>25</v>
      </c>
      <c r="J547" s="6" t="s">
        <v>26</v>
      </c>
      <c r="K547" s="9">
        <v>295</v>
      </c>
      <c r="L547" s="9">
        <v>3147.4599999999996</v>
      </c>
      <c r="M547" s="9">
        <v>5012.69175</v>
      </c>
      <c r="N547" s="9">
        <v>4900</v>
      </c>
      <c r="O547" s="9">
        <v>3228.98</v>
      </c>
      <c r="P547" s="9" cm="1">
        <f t="array" ref="P547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43.107456818865252</v>
      </c>
      <c r="Q547" s="9" cm="1">
        <f t="array" ref="Q547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12.932237045659575</v>
      </c>
      <c r="R547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17.016101375867862</v>
      </c>
      <c r="S547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73.055795240392683</v>
      </c>
    </row>
    <row r="548" spans="1:19" x14ac:dyDescent="0.25">
      <c r="A548">
        <v>2014</v>
      </c>
      <c r="B548">
        <v>7</v>
      </c>
      <c r="C548" s="38" t="s">
        <v>83</v>
      </c>
      <c r="D548" s="38">
        <f>DATE(План_Факт_Дебіторка[[#This Row],[Рік]],План_Факт_Дебіторка[[#This Row],[МісяцьНом]],1)</f>
        <v>41821</v>
      </c>
      <c r="E548" s="6" t="s">
        <v>8</v>
      </c>
      <c r="F548" s="6" t="s">
        <v>42</v>
      </c>
      <c r="G548" s="6" t="s">
        <v>43</v>
      </c>
      <c r="H548" s="6" t="s">
        <v>44</v>
      </c>
      <c r="I548" s="6" t="s">
        <v>45</v>
      </c>
      <c r="J548" s="6" t="s">
        <v>32</v>
      </c>
      <c r="K548" s="9">
        <v>14598</v>
      </c>
      <c r="L548" s="9">
        <v>150083.5</v>
      </c>
      <c r="M548" s="9">
        <v>221449.87351999996</v>
      </c>
      <c r="N548" s="9">
        <v>234000</v>
      </c>
      <c r="O548" s="9">
        <v>27786.7</v>
      </c>
      <c r="P548" s="9" cm="1">
        <f t="array" ref="P548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591.65603693531841</v>
      </c>
      <c r="Q548" s="9" cm="1">
        <f t="array" ref="Q548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0</v>
      </c>
      <c r="R548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147.9140092338296</v>
      </c>
      <c r="S548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739.57004616914799</v>
      </c>
    </row>
    <row r="549" spans="1:19" x14ac:dyDescent="0.25">
      <c r="A549">
        <v>2015</v>
      </c>
      <c r="B549">
        <v>10</v>
      </c>
      <c r="C549" s="38" t="s">
        <v>68</v>
      </c>
      <c r="D549" s="38">
        <f>DATE(План_Факт_Дебіторка[[#This Row],[Рік]],План_Факт_Дебіторка[[#This Row],[МісяцьНом]],1)</f>
        <v>42278</v>
      </c>
      <c r="E549" s="6" t="s">
        <v>11</v>
      </c>
      <c r="F549" s="6" t="s">
        <v>22</v>
      </c>
      <c r="G549" s="6" t="s">
        <v>23</v>
      </c>
      <c r="H549" s="6" t="s">
        <v>24</v>
      </c>
      <c r="I549" s="6" t="s">
        <v>25</v>
      </c>
      <c r="J549" s="6" t="s">
        <v>26</v>
      </c>
      <c r="K549" s="9">
        <v>590</v>
      </c>
      <c r="L549" s="9">
        <v>6135.2400000000007</v>
      </c>
      <c r="M549" s="9">
        <v>8416.5749500000002</v>
      </c>
      <c r="N549" s="9">
        <v>7700</v>
      </c>
      <c r="O549" s="9">
        <v>5634.22</v>
      </c>
      <c r="P549" s="9" cm="1">
        <f t="array" ref="P549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50.958439684135165</v>
      </c>
      <c r="Q549" s="9" cm="1">
        <f t="array" ref="Q549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25.479219842067582</v>
      </c>
      <c r="R549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20.11517355952704</v>
      </c>
      <c r="S549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96.552833085729787</v>
      </c>
    </row>
    <row r="550" spans="1:19" x14ac:dyDescent="0.25">
      <c r="A550">
        <v>2014</v>
      </c>
      <c r="B550">
        <v>7</v>
      </c>
      <c r="C550" s="38" t="s">
        <v>83</v>
      </c>
      <c r="D550" s="38">
        <f>DATE(План_Факт_Дебіторка[[#This Row],[Рік]],План_Факт_Дебіторка[[#This Row],[МісяцьНом]],1)</f>
        <v>41821</v>
      </c>
      <c r="E550" s="6" t="s">
        <v>8</v>
      </c>
      <c r="F550" s="6" t="s">
        <v>42</v>
      </c>
      <c r="G550" s="6" t="s">
        <v>43</v>
      </c>
      <c r="H550" s="6" t="s">
        <v>44</v>
      </c>
      <c r="I550" s="6" t="s">
        <v>45</v>
      </c>
      <c r="J550" s="6" t="s">
        <v>33</v>
      </c>
      <c r="K550" s="9">
        <v>1529</v>
      </c>
      <c r="L550" s="9">
        <v>16561.669999999998</v>
      </c>
      <c r="M550" s="9">
        <v>25205.086669999982</v>
      </c>
      <c r="N550" s="9">
        <v>24500</v>
      </c>
      <c r="O550" s="9">
        <v>20359.759999999998</v>
      </c>
      <c r="P550" s="9" cm="1">
        <f t="array" ref="P550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67.341387252752654</v>
      </c>
      <c r="Q550" s="9" cm="1">
        <f t="array" ref="Q550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0</v>
      </c>
      <c r="R550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16.835346813188163</v>
      </c>
      <c r="S550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84.176734065940821</v>
      </c>
    </row>
    <row r="551" spans="1:19" x14ac:dyDescent="0.25">
      <c r="A551">
        <v>2015</v>
      </c>
      <c r="B551">
        <v>11</v>
      </c>
      <c r="C551" s="38" t="s">
        <v>69</v>
      </c>
      <c r="D551" s="38">
        <f>DATE(План_Факт_Дебіторка[[#This Row],[Рік]],План_Факт_Дебіторка[[#This Row],[МісяцьНом]],1)</f>
        <v>42309</v>
      </c>
      <c r="E551" s="6" t="s">
        <v>12</v>
      </c>
      <c r="F551" s="6" t="s">
        <v>22</v>
      </c>
      <c r="G551" s="6" t="s">
        <v>23</v>
      </c>
      <c r="H551" s="6" t="s">
        <v>24</v>
      </c>
      <c r="I551" s="6" t="s">
        <v>25</v>
      </c>
      <c r="J551" s="6" t="s">
        <v>26</v>
      </c>
      <c r="K551" s="9">
        <v>209</v>
      </c>
      <c r="L551" s="9">
        <v>2229.66</v>
      </c>
      <c r="M551" s="9">
        <v>3669.0250899999987</v>
      </c>
      <c r="N551" s="9">
        <v>3600</v>
      </c>
      <c r="O551" s="9">
        <v>2660.45</v>
      </c>
      <c r="P551" s="9" cm="1">
        <f t="array" ref="P551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47.061628226207382</v>
      </c>
      <c r="Q551" s="9" cm="1">
        <f t="array" ref="Q551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14.118488467862216</v>
      </c>
      <c r="R551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18.576958510345019</v>
      </c>
      <c r="S551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79.757075204414619</v>
      </c>
    </row>
    <row r="552" spans="1:19" x14ac:dyDescent="0.25">
      <c r="A552">
        <v>2014</v>
      </c>
      <c r="B552">
        <v>7</v>
      </c>
      <c r="C552" s="38" t="s">
        <v>83</v>
      </c>
      <c r="D552" s="38">
        <f>DATE(План_Факт_Дебіторка[[#This Row],[Рік]],План_Факт_Дебіторка[[#This Row],[МісяцьНом]],1)</f>
        <v>41821</v>
      </c>
      <c r="E552" s="6" t="s">
        <v>8</v>
      </c>
      <c r="F552" s="6" t="s">
        <v>42</v>
      </c>
      <c r="G552" s="6" t="s">
        <v>43</v>
      </c>
      <c r="H552" s="6" t="s">
        <v>44</v>
      </c>
      <c r="I552" s="6" t="s">
        <v>45</v>
      </c>
      <c r="J552" s="6" t="s">
        <v>34</v>
      </c>
      <c r="K552" s="9">
        <v>8552</v>
      </c>
      <c r="L552" s="9">
        <v>90464.529999999984</v>
      </c>
      <c r="M552" s="9">
        <v>143616.75891999993</v>
      </c>
      <c r="N552" s="9">
        <v>139800</v>
      </c>
      <c r="O552" s="9">
        <v>8271.6</v>
      </c>
      <c r="P552" s="9" cm="1">
        <f t="array" ref="P552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383.70634884299488</v>
      </c>
      <c r="Q552" s="9" cm="1">
        <f t="array" ref="Q552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0</v>
      </c>
      <c r="R552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95.926587210748721</v>
      </c>
      <c r="S552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479.63293605374361</v>
      </c>
    </row>
    <row r="553" spans="1:19" x14ac:dyDescent="0.25">
      <c r="A553">
        <v>2015</v>
      </c>
      <c r="B553">
        <v>12</v>
      </c>
      <c r="C553" s="38" t="s">
        <v>70</v>
      </c>
      <c r="D553" s="38">
        <f>DATE(План_Факт_Дебіторка[[#This Row],[Рік]],План_Факт_Дебіторка[[#This Row],[МісяцьНом]],1)</f>
        <v>42339</v>
      </c>
      <c r="E553" s="6" t="s">
        <v>13</v>
      </c>
      <c r="F553" s="6" t="s">
        <v>22</v>
      </c>
      <c r="G553" s="6" t="s">
        <v>23</v>
      </c>
      <c r="H553" s="6" t="s">
        <v>24</v>
      </c>
      <c r="I553" s="6" t="s">
        <v>25</v>
      </c>
      <c r="J553" s="6" t="s">
        <v>26</v>
      </c>
      <c r="K553" s="9">
        <v>368</v>
      </c>
      <c r="L553" s="9">
        <v>3804.0400000000004</v>
      </c>
      <c r="M553" s="9">
        <v>5998.9251100000001</v>
      </c>
      <c r="N553" s="9">
        <v>5700</v>
      </c>
      <c r="O553" s="9">
        <v>4695.95</v>
      </c>
      <c r="P553" s="9" cm="1">
        <f t="array" ref="P553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58.039383286501185</v>
      </c>
      <c r="Q553" s="9" cm="1">
        <f t="array" ref="Q553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17.411814985950354</v>
      </c>
      <c r="R553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0</v>
      </c>
      <c r="S553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75.451198272451535</v>
      </c>
    </row>
    <row r="554" spans="1:19" x14ac:dyDescent="0.25">
      <c r="A554">
        <v>2014</v>
      </c>
      <c r="B554">
        <v>4</v>
      </c>
      <c r="C554" s="38" t="s">
        <v>80</v>
      </c>
      <c r="D554" s="38">
        <f>DATE(План_Факт_Дебіторка[[#This Row],[Рік]],План_Факт_Дебіторка[[#This Row],[МісяцьНом]],1)</f>
        <v>41730</v>
      </c>
      <c r="E554" s="6" t="s">
        <v>5</v>
      </c>
      <c r="F554" s="6" t="s">
        <v>58</v>
      </c>
      <c r="G554" s="6" t="s">
        <v>59</v>
      </c>
      <c r="H554" s="6" t="s">
        <v>60</v>
      </c>
      <c r="I554" s="6" t="s">
        <v>61</v>
      </c>
      <c r="J554" s="6" t="s">
        <v>26</v>
      </c>
      <c r="K554" s="9">
        <v>1003</v>
      </c>
      <c r="L554" s="9">
        <v>10909.590000000002</v>
      </c>
      <c r="M554" s="9">
        <v>16634.929830000001</v>
      </c>
      <c r="N554" s="9">
        <v>15700</v>
      </c>
      <c r="O554" s="9">
        <v>10641.92</v>
      </c>
      <c r="P554" s="9" cm="1">
        <f t="array" ref="P554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121.06949702852756</v>
      </c>
      <c r="Q554" s="9" cm="1">
        <f t="array" ref="Q554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0</v>
      </c>
      <c r="R554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53.808665346012255</v>
      </c>
      <c r="S554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174.87816237453981</v>
      </c>
    </row>
    <row r="555" spans="1:19" x14ac:dyDescent="0.25">
      <c r="A555">
        <v>2016</v>
      </c>
      <c r="B555">
        <v>1</v>
      </c>
      <c r="C555" s="38" t="s">
        <v>95</v>
      </c>
      <c r="D555" s="38">
        <f>DATE(План_Факт_Дебіторка[[#This Row],[Рік]],План_Факт_Дебіторка[[#This Row],[МісяцьНом]],1)</f>
        <v>42370</v>
      </c>
      <c r="E555" s="6" t="s">
        <v>2</v>
      </c>
      <c r="F555" s="6" t="s">
        <v>22</v>
      </c>
      <c r="G555" s="6" t="s">
        <v>23</v>
      </c>
      <c r="H555" s="6" t="s">
        <v>24</v>
      </c>
      <c r="I555" s="6" t="s">
        <v>25</v>
      </c>
      <c r="J555" s="6" t="s">
        <v>26</v>
      </c>
      <c r="K555" s="9">
        <v>286</v>
      </c>
      <c r="L555" s="9">
        <v>3057.8800000000006</v>
      </c>
      <c r="M555" s="9">
        <v>4916.0584600000002</v>
      </c>
      <c r="N555" s="9">
        <v>4600</v>
      </c>
      <c r="O555" s="9">
        <v>2068.27</v>
      </c>
      <c r="P555" s="9" cm="1">
        <f t="array" ref="P555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81.38425321521656</v>
      </c>
      <c r="Q555" s="9" cm="1">
        <f t="array" ref="Q555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0</v>
      </c>
      <c r="R555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0</v>
      </c>
      <c r="S555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81.38425321521656</v>
      </c>
    </row>
    <row r="556" spans="1:19" x14ac:dyDescent="0.25">
      <c r="A556">
        <v>2014</v>
      </c>
      <c r="B556">
        <v>7</v>
      </c>
      <c r="C556" s="38" t="s">
        <v>83</v>
      </c>
      <c r="D556" s="38">
        <f>DATE(План_Факт_Дебіторка[[#This Row],[Рік]],План_Факт_Дебіторка[[#This Row],[МісяцьНом]],1)</f>
        <v>41821</v>
      </c>
      <c r="E556" s="6" t="s">
        <v>8</v>
      </c>
      <c r="F556" s="6" t="s">
        <v>42</v>
      </c>
      <c r="G556" s="6" t="s">
        <v>43</v>
      </c>
      <c r="H556" s="6" t="s">
        <v>44</v>
      </c>
      <c r="I556" s="6" t="s">
        <v>45</v>
      </c>
      <c r="J556" s="6" t="s">
        <v>27</v>
      </c>
      <c r="K556" s="9">
        <v>12901</v>
      </c>
      <c r="L556" s="9">
        <v>139458.9</v>
      </c>
      <c r="M556" s="9">
        <v>222843.47012999986</v>
      </c>
      <c r="N556" s="9">
        <v>206500</v>
      </c>
      <c r="O556" s="9">
        <v>132921.12</v>
      </c>
      <c r="P556" s="9" cm="1">
        <f t="array" ref="P556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595.37936192193013</v>
      </c>
      <c r="Q556" s="9" cm="1">
        <f t="array" ref="Q556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0</v>
      </c>
      <c r="R556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148.84484048048253</v>
      </c>
      <c r="S556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744.22420240241263</v>
      </c>
    </row>
    <row r="557" spans="1:19" x14ac:dyDescent="0.25">
      <c r="A557">
        <v>2016</v>
      </c>
      <c r="B557">
        <v>2</v>
      </c>
      <c r="C557" s="38" t="s">
        <v>96</v>
      </c>
      <c r="D557" s="38">
        <f>DATE(План_Факт_Дебіторка[[#This Row],[Рік]],План_Факт_Дебіторка[[#This Row],[МісяцьНом]],1)</f>
        <v>42401</v>
      </c>
      <c r="E557" s="6" t="s">
        <v>3</v>
      </c>
      <c r="F557" s="6" t="s">
        <v>22</v>
      </c>
      <c r="G557" s="6" t="s">
        <v>23</v>
      </c>
      <c r="H557" s="6" t="s">
        <v>24</v>
      </c>
      <c r="I557" s="6" t="s">
        <v>25</v>
      </c>
      <c r="J557" s="6" t="s">
        <v>26</v>
      </c>
      <c r="K557" s="9">
        <v>509</v>
      </c>
      <c r="L557" s="9">
        <v>5180.1400000000012</v>
      </c>
      <c r="M557" s="9">
        <v>8313.7085299999999</v>
      </c>
      <c r="N557" s="9">
        <v>7400</v>
      </c>
      <c r="O557" s="9">
        <v>3801.99</v>
      </c>
      <c r="P557" s="9" cm="1">
        <f t="array" ref="P557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73.848056451474079</v>
      </c>
      <c r="Q557" s="9" cm="1">
        <f t="array" ref="Q557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22.154416935442221</v>
      </c>
      <c r="R557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0</v>
      </c>
      <c r="S557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96.002473386916307</v>
      </c>
    </row>
    <row r="558" spans="1:19" x14ac:dyDescent="0.25">
      <c r="A558">
        <v>2014</v>
      </c>
      <c r="B558">
        <v>4</v>
      </c>
      <c r="C558" s="38" t="s">
        <v>80</v>
      </c>
      <c r="D558" s="38">
        <f>DATE(План_Факт_Дебіторка[[#This Row],[Рік]],План_Факт_Дебіторка[[#This Row],[МісяцьНом]],1)</f>
        <v>41730</v>
      </c>
      <c r="E558" s="6" t="s">
        <v>5</v>
      </c>
      <c r="F558" s="6" t="s">
        <v>58</v>
      </c>
      <c r="G558" s="6" t="s">
        <v>59</v>
      </c>
      <c r="H558" s="6" t="s">
        <v>60</v>
      </c>
      <c r="I558" s="6" t="s">
        <v>61</v>
      </c>
      <c r="J558" s="6" t="s">
        <v>27</v>
      </c>
      <c r="K558" s="9">
        <v>3336</v>
      </c>
      <c r="L558" s="9">
        <v>37293.350000000006</v>
      </c>
      <c r="M558" s="9">
        <v>59781.97000000003</v>
      </c>
      <c r="N558" s="9">
        <v>56700</v>
      </c>
      <c r="O558" s="9">
        <v>7970.38</v>
      </c>
      <c r="P558" s="9" cm="1">
        <f t="array" ref="P558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435.09489449253226</v>
      </c>
      <c r="Q558" s="9" cm="1">
        <f t="array" ref="Q558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0</v>
      </c>
      <c r="R558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193.37550866334769</v>
      </c>
      <c r="S558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628.47040315587992</v>
      </c>
    </row>
    <row r="559" spans="1:19" x14ac:dyDescent="0.25">
      <c r="A559">
        <v>2016</v>
      </c>
      <c r="B559">
        <v>3</v>
      </c>
      <c r="C559" s="38" t="s">
        <v>97</v>
      </c>
      <c r="D559" s="38">
        <f>DATE(План_Факт_Дебіторка[[#This Row],[Рік]],План_Факт_Дебіторка[[#This Row],[МісяцьНом]],1)</f>
        <v>42430</v>
      </c>
      <c r="E559" s="6" t="s">
        <v>4</v>
      </c>
      <c r="F559" s="6" t="s">
        <v>22</v>
      </c>
      <c r="G559" s="6" t="s">
        <v>23</v>
      </c>
      <c r="H559" s="6" t="s">
        <v>24</v>
      </c>
      <c r="I559" s="6" t="s">
        <v>25</v>
      </c>
      <c r="J559" s="6" t="s">
        <v>26</v>
      </c>
      <c r="K559" s="9">
        <v>609</v>
      </c>
      <c r="L559" s="9">
        <v>6370.93</v>
      </c>
      <c r="M559" s="9">
        <v>10145.433569999999</v>
      </c>
      <c r="N559" s="9">
        <v>9200</v>
      </c>
      <c r="O559" s="9">
        <v>4987.46</v>
      </c>
      <c r="P559" s="9" cm="1">
        <f t="array" ref="P559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50.640934032333789</v>
      </c>
      <c r="Q559" s="9" cm="1">
        <f t="array" ref="Q559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0</v>
      </c>
      <c r="R559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0</v>
      </c>
      <c r="S559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50.640934032333789</v>
      </c>
    </row>
    <row r="560" spans="1:19" x14ac:dyDescent="0.25">
      <c r="A560">
        <v>2014</v>
      </c>
      <c r="B560">
        <v>7</v>
      </c>
      <c r="C560" s="38" t="s">
        <v>83</v>
      </c>
      <c r="D560" s="38">
        <f>DATE(План_Факт_Дебіторка[[#This Row],[Рік]],План_Факт_Дебіторка[[#This Row],[МісяцьНом]],1)</f>
        <v>41821</v>
      </c>
      <c r="E560" s="6" t="s">
        <v>8</v>
      </c>
      <c r="F560" s="6" t="s">
        <v>42</v>
      </c>
      <c r="G560" s="6" t="s">
        <v>43</v>
      </c>
      <c r="H560" s="6" t="s">
        <v>44</v>
      </c>
      <c r="I560" s="6" t="s">
        <v>45</v>
      </c>
      <c r="J560" s="6" t="s">
        <v>35</v>
      </c>
      <c r="K560" s="9">
        <v>50051</v>
      </c>
      <c r="L560" s="9">
        <v>595832.32000000007</v>
      </c>
      <c r="M560" s="9">
        <v>882801.11376999889</v>
      </c>
      <c r="N560" s="9">
        <v>963500</v>
      </c>
      <c r="O560" s="9">
        <v>871771.56</v>
      </c>
      <c r="P560" s="9" cm="1">
        <f t="array" ref="P560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2358.6132611995849</v>
      </c>
      <c r="Q560" s="9" cm="1">
        <f t="array" ref="Q560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0</v>
      </c>
      <c r="R560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589.65331529989624</v>
      </c>
      <c r="S560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2948.2665764994813</v>
      </c>
    </row>
    <row r="561" spans="1:19" x14ac:dyDescent="0.25">
      <c r="A561">
        <v>2016</v>
      </c>
      <c r="B561">
        <v>4</v>
      </c>
      <c r="C561" s="38" t="s">
        <v>98</v>
      </c>
      <c r="D561" s="38">
        <f>DATE(План_Факт_Дебіторка[[#This Row],[Рік]],План_Факт_Дебіторка[[#This Row],[МісяцьНом]],1)</f>
        <v>42461</v>
      </c>
      <c r="E561" s="6" t="s">
        <v>5</v>
      </c>
      <c r="F561" s="6" t="s">
        <v>22</v>
      </c>
      <c r="G561" s="6" t="s">
        <v>23</v>
      </c>
      <c r="H561" s="6" t="s">
        <v>24</v>
      </c>
      <c r="I561" s="6" t="s">
        <v>25</v>
      </c>
      <c r="J561" s="6" t="s">
        <v>26</v>
      </c>
      <c r="K561" s="9">
        <v>285</v>
      </c>
      <c r="L561" s="9">
        <v>3631.72</v>
      </c>
      <c r="M561" s="9">
        <v>5931.5749100000003</v>
      </c>
      <c r="N561" s="9">
        <v>5500</v>
      </c>
      <c r="O561" s="9">
        <v>2076.9</v>
      </c>
      <c r="P561" s="9" cm="1">
        <f t="array" ref="P561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59.882009530804218</v>
      </c>
      <c r="Q561" s="9" cm="1">
        <f t="array" ref="Q561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0</v>
      </c>
      <c r="R561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0</v>
      </c>
      <c r="S561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59.882009530804218</v>
      </c>
    </row>
    <row r="562" spans="1:19" x14ac:dyDescent="0.25">
      <c r="A562">
        <v>2014</v>
      </c>
      <c r="B562">
        <v>4</v>
      </c>
      <c r="C562" s="38" t="s">
        <v>80</v>
      </c>
      <c r="D562" s="38">
        <f>DATE(План_Факт_Дебіторка[[#This Row],[Рік]],План_Факт_Дебіторка[[#This Row],[МісяцьНом]],1)</f>
        <v>41730</v>
      </c>
      <c r="E562" s="6" t="s">
        <v>5</v>
      </c>
      <c r="F562" s="6" t="s">
        <v>58</v>
      </c>
      <c r="G562" s="6" t="s">
        <v>59</v>
      </c>
      <c r="H562" s="6" t="s">
        <v>60</v>
      </c>
      <c r="I562" s="6" t="s">
        <v>61</v>
      </c>
      <c r="J562" s="6" t="s">
        <v>32</v>
      </c>
      <c r="K562" s="9">
        <v>6953</v>
      </c>
      <c r="L562" s="9">
        <v>66024.160000000003</v>
      </c>
      <c r="M562" s="9">
        <v>96229.430000000022</v>
      </c>
      <c r="N562" s="9">
        <v>98600</v>
      </c>
      <c r="O562" s="9">
        <v>18997.61</v>
      </c>
      <c r="P562" s="9" cm="1">
        <f t="array" ref="P562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700.36055507917376</v>
      </c>
      <c r="Q562" s="9" cm="1">
        <f t="array" ref="Q562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0</v>
      </c>
      <c r="R562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311.27135781296607</v>
      </c>
      <c r="S562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1011.6319128921398</v>
      </c>
    </row>
    <row r="563" spans="1:19" x14ac:dyDescent="0.25">
      <c r="A563">
        <v>2016</v>
      </c>
      <c r="B563">
        <v>5</v>
      </c>
      <c r="C563" s="38" t="s">
        <v>99</v>
      </c>
      <c r="D563" s="38">
        <f>DATE(План_Факт_Дебіторка[[#This Row],[Рік]],План_Факт_Дебіторка[[#This Row],[МісяцьНом]],1)</f>
        <v>42491</v>
      </c>
      <c r="E563" s="6" t="s">
        <v>6</v>
      </c>
      <c r="F563" s="6" t="s">
        <v>22</v>
      </c>
      <c r="G563" s="6" t="s">
        <v>23</v>
      </c>
      <c r="H563" s="6" t="s">
        <v>24</v>
      </c>
      <c r="I563" s="6" t="s">
        <v>25</v>
      </c>
      <c r="J563" s="6" t="s">
        <v>26</v>
      </c>
      <c r="K563" s="9">
        <v>468</v>
      </c>
      <c r="L563" s="9">
        <v>5286.91</v>
      </c>
      <c r="M563" s="9">
        <v>8623.2499200000002</v>
      </c>
      <c r="N563" s="9">
        <v>8900</v>
      </c>
      <c r="O563" s="9">
        <v>3634.32</v>
      </c>
      <c r="P563" s="9" cm="1">
        <f t="array" ref="P563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63.402955523330654</v>
      </c>
      <c r="Q563" s="9" cm="1">
        <f t="array" ref="Q563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0</v>
      </c>
      <c r="R563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0</v>
      </c>
      <c r="S563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63.402955523330654</v>
      </c>
    </row>
    <row r="564" spans="1:19" x14ac:dyDescent="0.25">
      <c r="A564">
        <v>2014</v>
      </c>
      <c r="B564">
        <v>8</v>
      </c>
      <c r="C564" s="38" t="s">
        <v>84</v>
      </c>
      <c r="D564" s="38">
        <f>DATE(План_Факт_Дебіторка[[#This Row],[Рік]],План_Факт_Дебіторка[[#This Row],[МісяцьНом]],1)</f>
        <v>41852</v>
      </c>
      <c r="E564" s="6" t="s">
        <v>9</v>
      </c>
      <c r="F564" s="6" t="s">
        <v>42</v>
      </c>
      <c r="G564" s="6" t="s">
        <v>43</v>
      </c>
      <c r="H564" s="6" t="s">
        <v>44</v>
      </c>
      <c r="I564" s="6" t="s">
        <v>45</v>
      </c>
      <c r="J564" s="6" t="s">
        <v>26</v>
      </c>
      <c r="K564" s="9">
        <v>410</v>
      </c>
      <c r="L564" s="9">
        <v>5689.7000000000007</v>
      </c>
      <c r="M564" s="9">
        <v>8383.1670300000005</v>
      </c>
      <c r="N564" s="9">
        <v>9100</v>
      </c>
      <c r="O564" s="9">
        <v>4715.53</v>
      </c>
      <c r="P564" s="9" cm="1">
        <f t="array" ref="P564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24.26081308316445</v>
      </c>
      <c r="Q564" s="9" cm="1">
        <f t="array" ref="Q564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0</v>
      </c>
      <c r="R564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12.130406541582225</v>
      </c>
      <c r="S564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36.391219624746675</v>
      </c>
    </row>
    <row r="565" spans="1:19" x14ac:dyDescent="0.25">
      <c r="A565">
        <v>2016</v>
      </c>
      <c r="B565">
        <v>6</v>
      </c>
      <c r="C565" s="38" t="s">
        <v>100</v>
      </c>
      <c r="D565" s="38">
        <f>DATE(План_Факт_Дебіторка[[#This Row],[Рік]],План_Факт_Дебіторка[[#This Row],[МісяцьНом]],1)</f>
        <v>42522</v>
      </c>
      <c r="E565" s="6" t="s">
        <v>7</v>
      </c>
      <c r="F565" s="6" t="s">
        <v>22</v>
      </c>
      <c r="G565" s="6" t="s">
        <v>23</v>
      </c>
      <c r="H565" s="6" t="s">
        <v>24</v>
      </c>
      <c r="I565" s="6" t="s">
        <v>25</v>
      </c>
      <c r="J565" s="6" t="s">
        <v>26</v>
      </c>
      <c r="K565" s="9">
        <v>704</v>
      </c>
      <c r="L565" s="9">
        <v>7812.8499999999985</v>
      </c>
      <c r="M565" s="9">
        <v>12225.30824</v>
      </c>
      <c r="N565" s="9">
        <v>12300</v>
      </c>
      <c r="O565" s="9">
        <v>4324.0200000000004</v>
      </c>
      <c r="P565" s="9" cm="1">
        <f t="array" ref="P565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64.021441030869923</v>
      </c>
      <c r="Q565" s="9" cm="1">
        <f t="array" ref="Q565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19.206432309260975</v>
      </c>
      <c r="R565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32.010720515434961</v>
      </c>
      <c r="S565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115.23859385556585</v>
      </c>
    </row>
    <row r="566" spans="1:19" x14ac:dyDescent="0.25">
      <c r="A566">
        <v>2014</v>
      </c>
      <c r="B566">
        <v>4</v>
      </c>
      <c r="C566" s="38" t="s">
        <v>80</v>
      </c>
      <c r="D566" s="38">
        <f>DATE(План_Факт_Дебіторка[[#This Row],[Рік]],План_Факт_Дебіторка[[#This Row],[МісяцьНом]],1)</f>
        <v>41730</v>
      </c>
      <c r="E566" s="6" t="s">
        <v>5</v>
      </c>
      <c r="F566" s="6" t="s">
        <v>58</v>
      </c>
      <c r="G566" s="6" t="s">
        <v>59</v>
      </c>
      <c r="H566" s="6" t="s">
        <v>60</v>
      </c>
      <c r="I566" s="6" t="s">
        <v>61</v>
      </c>
      <c r="J566" s="6" t="s">
        <v>33</v>
      </c>
      <c r="K566" s="9">
        <v>17076</v>
      </c>
      <c r="L566" s="9">
        <v>206218.30999999997</v>
      </c>
      <c r="M566" s="9">
        <v>310379.43167000031</v>
      </c>
      <c r="N566" s="9">
        <v>329800</v>
      </c>
      <c r="O566" s="9">
        <v>240935.28</v>
      </c>
      <c r="P566" s="9" cm="1">
        <f t="array" ref="P566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2258.9504172430388</v>
      </c>
      <c r="Q566" s="9" cm="1">
        <f t="array" ref="Q566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0</v>
      </c>
      <c r="R566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1003.9779632191286</v>
      </c>
      <c r="S566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3262.9283804621673</v>
      </c>
    </row>
    <row r="567" spans="1:19" x14ac:dyDescent="0.25">
      <c r="A567">
        <v>2016</v>
      </c>
      <c r="B567">
        <v>7</v>
      </c>
      <c r="C567" s="38" t="s">
        <v>101</v>
      </c>
      <c r="D567" s="38">
        <f>DATE(План_Факт_Дебіторка[[#This Row],[Рік]],План_Факт_Дебіторка[[#This Row],[МісяцьНом]],1)</f>
        <v>42552</v>
      </c>
      <c r="E567" s="6" t="s">
        <v>8</v>
      </c>
      <c r="F567" s="6" t="s">
        <v>22</v>
      </c>
      <c r="G567" s="6" t="s">
        <v>23</v>
      </c>
      <c r="H567" s="6" t="s">
        <v>24</v>
      </c>
      <c r="I567" s="6" t="s">
        <v>25</v>
      </c>
      <c r="J567" s="6" t="s">
        <v>26</v>
      </c>
      <c r="K567" s="9">
        <v>534</v>
      </c>
      <c r="L567" s="9">
        <v>6242.97</v>
      </c>
      <c r="M567" s="9">
        <v>10082.79169</v>
      </c>
      <c r="N567" s="9">
        <v>9700</v>
      </c>
      <c r="O567" s="9">
        <v>2829.19</v>
      </c>
      <c r="P567" s="9" cm="1">
        <f t="array" ref="P567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77.820761589559993</v>
      </c>
      <c r="Q567" s="9" cm="1">
        <f t="array" ref="Q567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38.910380794779996</v>
      </c>
      <c r="R567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37.057505518838092</v>
      </c>
      <c r="S567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153.78864790317809</v>
      </c>
    </row>
    <row r="568" spans="1:19" x14ac:dyDescent="0.25">
      <c r="A568">
        <v>2014</v>
      </c>
      <c r="B568">
        <v>8</v>
      </c>
      <c r="C568" s="38" t="s">
        <v>84</v>
      </c>
      <c r="D568" s="38">
        <f>DATE(План_Факт_Дебіторка[[#This Row],[Рік]],План_Факт_Дебіторка[[#This Row],[МісяцьНом]],1)</f>
        <v>41852</v>
      </c>
      <c r="E568" s="6" t="s">
        <v>9</v>
      </c>
      <c r="F568" s="6" t="s">
        <v>42</v>
      </c>
      <c r="G568" s="6" t="s">
        <v>43</v>
      </c>
      <c r="H568" s="6" t="s">
        <v>44</v>
      </c>
      <c r="I568" s="6" t="s">
        <v>45</v>
      </c>
      <c r="J568" s="6" t="s">
        <v>32</v>
      </c>
      <c r="K568" s="9">
        <v>15654</v>
      </c>
      <c r="L568" s="9">
        <v>173166.37000000002</v>
      </c>
      <c r="M568" s="9">
        <v>253257.58064</v>
      </c>
      <c r="N568" s="9">
        <v>275200</v>
      </c>
      <c r="O568" s="9">
        <v>29738.46</v>
      </c>
      <c r="P568" s="9" cm="1">
        <f t="array" ref="P568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732.92525412099383</v>
      </c>
      <c r="Q568" s="9" cm="1">
        <f t="array" ref="Q568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0</v>
      </c>
      <c r="R568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366.46262706049691</v>
      </c>
      <c r="S568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1099.3878811814907</v>
      </c>
    </row>
    <row r="569" spans="1:19" x14ac:dyDescent="0.25">
      <c r="A569">
        <v>2016</v>
      </c>
      <c r="B569">
        <v>8</v>
      </c>
      <c r="C569" s="38" t="s">
        <v>102</v>
      </c>
      <c r="D569" s="38">
        <f>DATE(План_Факт_Дебіторка[[#This Row],[Рік]],План_Факт_Дебіторка[[#This Row],[МісяцьНом]],1)</f>
        <v>42583</v>
      </c>
      <c r="E569" s="6" t="s">
        <v>9</v>
      </c>
      <c r="F569" s="6" t="s">
        <v>22</v>
      </c>
      <c r="G569" s="6" t="s">
        <v>23</v>
      </c>
      <c r="H569" s="6" t="s">
        <v>24</v>
      </c>
      <c r="I569" s="6" t="s">
        <v>25</v>
      </c>
      <c r="J569" s="6" t="s">
        <v>26</v>
      </c>
      <c r="K569" s="9">
        <v>340</v>
      </c>
      <c r="L569" s="9">
        <v>3957.65</v>
      </c>
      <c r="M569" s="9">
        <v>6437.5916200000001</v>
      </c>
      <c r="N569" s="9">
        <v>6400</v>
      </c>
      <c r="O569" s="9">
        <v>1130.82</v>
      </c>
      <c r="P569" s="9" cm="1">
        <f t="array" ref="P569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41.535565270159537</v>
      </c>
      <c r="Q569" s="9" cm="1">
        <f t="array" ref="Q569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12.46066958104786</v>
      </c>
      <c r="R569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39.557681209675749</v>
      </c>
      <c r="S569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93.553916060883154</v>
      </c>
    </row>
    <row r="570" spans="1:19" x14ac:dyDescent="0.25">
      <c r="A570">
        <v>2014</v>
      </c>
      <c r="B570">
        <v>4</v>
      </c>
      <c r="C570" s="38" t="s">
        <v>80</v>
      </c>
      <c r="D570" s="38">
        <f>DATE(План_Факт_Дебіторка[[#This Row],[Рік]],План_Факт_Дебіторка[[#This Row],[МісяцьНом]],1)</f>
        <v>41730</v>
      </c>
      <c r="E570" s="6" t="s">
        <v>5</v>
      </c>
      <c r="F570" s="6" t="s">
        <v>58</v>
      </c>
      <c r="G570" s="6" t="s">
        <v>59</v>
      </c>
      <c r="H570" s="6" t="s">
        <v>60</v>
      </c>
      <c r="I570" s="6" t="s">
        <v>61</v>
      </c>
      <c r="J570" s="6" t="s">
        <v>34</v>
      </c>
      <c r="K570" s="9">
        <v>4733</v>
      </c>
      <c r="L570" s="9">
        <v>50983.53</v>
      </c>
      <c r="M570" s="9">
        <v>79827.73000000004</v>
      </c>
      <c r="N570" s="9">
        <v>79900</v>
      </c>
      <c r="O570" s="9">
        <v>16247.35</v>
      </c>
      <c r="P570" s="9" cm="1">
        <f t="array" ref="P570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580.98851145133483</v>
      </c>
      <c r="Q570" s="9" cm="1">
        <f t="array" ref="Q570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0</v>
      </c>
      <c r="R570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258.21711620059324</v>
      </c>
      <c r="S570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839.20562765192813</v>
      </c>
    </row>
    <row r="571" spans="1:19" x14ac:dyDescent="0.25">
      <c r="A571">
        <v>2016</v>
      </c>
      <c r="B571">
        <v>9</v>
      </c>
      <c r="C571" s="38" t="s">
        <v>103</v>
      </c>
      <c r="D571" s="38">
        <f>DATE(План_Факт_Дебіторка[[#This Row],[Рік]],План_Факт_Дебіторка[[#This Row],[МісяцьНом]],1)</f>
        <v>42614</v>
      </c>
      <c r="E571" s="6" t="s">
        <v>10</v>
      </c>
      <c r="F571" s="6" t="s">
        <v>22</v>
      </c>
      <c r="G571" s="6" t="s">
        <v>23</v>
      </c>
      <c r="H571" s="6" t="s">
        <v>24</v>
      </c>
      <c r="I571" s="6" t="s">
        <v>25</v>
      </c>
      <c r="J571" s="6" t="s">
        <v>26</v>
      </c>
      <c r="K571" s="9">
        <v>624</v>
      </c>
      <c r="L571" s="9">
        <v>7836.95</v>
      </c>
      <c r="M571" s="9">
        <v>12812.049830000002</v>
      </c>
      <c r="N571" s="9">
        <v>12200</v>
      </c>
      <c r="O571" s="9">
        <v>2421.91</v>
      </c>
      <c r="P571" s="9" cm="1">
        <f t="array" ref="P571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60.093533299070842</v>
      </c>
      <c r="Q571" s="9" cm="1">
        <f t="array" ref="Q571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30.046766649535421</v>
      </c>
      <c r="R571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57.231936475305567</v>
      </c>
      <c r="S571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147.37223642391183</v>
      </c>
    </row>
    <row r="572" spans="1:19" x14ac:dyDescent="0.25">
      <c r="A572">
        <v>2014</v>
      </c>
      <c r="B572">
        <v>8</v>
      </c>
      <c r="C572" s="38" t="s">
        <v>84</v>
      </c>
      <c r="D572" s="38">
        <f>DATE(План_Факт_Дебіторка[[#This Row],[Рік]],План_Факт_Дебіторка[[#This Row],[МісяцьНом]],1)</f>
        <v>41852</v>
      </c>
      <c r="E572" s="6" t="s">
        <v>9</v>
      </c>
      <c r="F572" s="6" t="s">
        <v>42</v>
      </c>
      <c r="G572" s="6" t="s">
        <v>43</v>
      </c>
      <c r="H572" s="6" t="s">
        <v>44</v>
      </c>
      <c r="I572" s="6" t="s">
        <v>45</v>
      </c>
      <c r="J572" s="6" t="s">
        <v>33</v>
      </c>
      <c r="K572" s="9">
        <v>1289</v>
      </c>
      <c r="L572" s="9">
        <v>13388.269999999999</v>
      </c>
      <c r="M572" s="9">
        <v>20428.576509999995</v>
      </c>
      <c r="N572" s="9">
        <v>19800</v>
      </c>
      <c r="O572" s="9">
        <v>15322.07</v>
      </c>
      <c r="P572" s="9" cm="1">
        <f t="array" ref="P572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59.120124231168255</v>
      </c>
      <c r="Q572" s="9" cm="1">
        <f t="array" ref="Q572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0</v>
      </c>
      <c r="R572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29.560062115584127</v>
      </c>
      <c r="S572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88.680186346752379</v>
      </c>
    </row>
    <row r="573" spans="1:19" x14ac:dyDescent="0.25">
      <c r="A573">
        <v>2016</v>
      </c>
      <c r="B573">
        <v>10</v>
      </c>
      <c r="C573" s="38" t="s">
        <v>71</v>
      </c>
      <c r="D573" s="38">
        <f>DATE(План_Факт_Дебіторка[[#This Row],[Рік]],План_Факт_Дебіторка[[#This Row],[МісяцьНом]],1)</f>
        <v>42644</v>
      </c>
      <c r="E573" s="6" t="s">
        <v>11</v>
      </c>
      <c r="F573" s="6" t="s">
        <v>22</v>
      </c>
      <c r="G573" s="6" t="s">
        <v>23</v>
      </c>
      <c r="H573" s="6" t="s">
        <v>24</v>
      </c>
      <c r="I573" s="6" t="s">
        <v>25</v>
      </c>
      <c r="J573" s="6" t="s">
        <v>26</v>
      </c>
      <c r="K573" s="9">
        <v>508</v>
      </c>
      <c r="L573" s="9">
        <v>6389.5499999999993</v>
      </c>
      <c r="M573" s="9">
        <v>10363.04963</v>
      </c>
      <c r="N573" s="9">
        <v>10000</v>
      </c>
      <c r="O573" s="9">
        <v>2553.73</v>
      </c>
      <c r="P573" s="9" cm="1">
        <f t="array" ref="P573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71.558003896632997</v>
      </c>
      <c r="Q573" s="9" cm="1">
        <f t="array" ref="Q573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35.779001948316498</v>
      </c>
      <c r="R573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68.150479901555229</v>
      </c>
      <c r="S573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175.48748574650472</v>
      </c>
    </row>
    <row r="574" spans="1:19" x14ac:dyDescent="0.25">
      <c r="A574">
        <v>2014</v>
      </c>
      <c r="B574">
        <v>4</v>
      </c>
      <c r="C574" s="38" t="s">
        <v>80</v>
      </c>
      <c r="D574" s="38">
        <f>DATE(План_Факт_Дебіторка[[#This Row],[Рік]],План_Факт_Дебіторка[[#This Row],[МісяцьНом]],1)</f>
        <v>41730</v>
      </c>
      <c r="E574" s="6" t="s">
        <v>5</v>
      </c>
      <c r="F574" s="6" t="s">
        <v>58</v>
      </c>
      <c r="G574" s="6" t="s">
        <v>59</v>
      </c>
      <c r="H574" s="6" t="s">
        <v>60</v>
      </c>
      <c r="I574" s="6" t="s">
        <v>61</v>
      </c>
      <c r="J574" s="6" t="s">
        <v>35</v>
      </c>
      <c r="K574" s="9">
        <v>3759</v>
      </c>
      <c r="L574" s="9">
        <v>36268.959999999985</v>
      </c>
      <c r="M574" s="9">
        <v>55445.799999999974</v>
      </c>
      <c r="N574" s="9">
        <v>52300</v>
      </c>
      <c r="O574" s="9">
        <v>48472.88</v>
      </c>
      <c r="P574" s="9" cm="1">
        <f t="array" ref="P574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403.5361247053923</v>
      </c>
      <c r="Q574" s="9" cm="1">
        <f t="array" ref="Q574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0</v>
      </c>
      <c r="R574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179.34938875795214</v>
      </c>
      <c r="S574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582.88551346334441</v>
      </c>
    </row>
    <row r="575" spans="1:19" x14ac:dyDescent="0.25">
      <c r="A575">
        <v>2016</v>
      </c>
      <c r="B575">
        <v>11</v>
      </c>
      <c r="C575" s="38" t="s">
        <v>72</v>
      </c>
      <c r="D575" s="38">
        <f>DATE(План_Факт_Дебіторка[[#This Row],[Рік]],План_Факт_Дебіторка[[#This Row],[МісяцьНом]],1)</f>
        <v>42675</v>
      </c>
      <c r="E575" s="6" t="s">
        <v>12</v>
      </c>
      <c r="F575" s="6" t="s">
        <v>22</v>
      </c>
      <c r="G575" s="6" t="s">
        <v>23</v>
      </c>
      <c r="H575" s="6" t="s">
        <v>24</v>
      </c>
      <c r="I575" s="6" t="s">
        <v>25</v>
      </c>
      <c r="J575" s="6" t="s">
        <v>26</v>
      </c>
      <c r="K575" s="9">
        <v>331</v>
      </c>
      <c r="L575" s="9">
        <v>4378.7299999999996</v>
      </c>
      <c r="M575" s="9">
        <v>7217.8749200000002</v>
      </c>
      <c r="N575" s="9">
        <v>7000</v>
      </c>
      <c r="O575" s="9">
        <v>1768.98</v>
      </c>
      <c r="P575" s="9" cm="1">
        <f t="array" ref="P575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71.947603275426161</v>
      </c>
      <c r="Q575" s="9" cm="1">
        <f t="array" ref="Q575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53.960702456569621</v>
      </c>
      <c r="R575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68.521526928977295</v>
      </c>
      <c r="S575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194.42983266097309</v>
      </c>
    </row>
    <row r="576" spans="1:19" x14ac:dyDescent="0.25">
      <c r="A576">
        <v>2014</v>
      </c>
      <c r="B576">
        <v>8</v>
      </c>
      <c r="C576" s="38" t="s">
        <v>84</v>
      </c>
      <c r="D576" s="38">
        <f>DATE(План_Факт_Дебіторка[[#This Row],[Рік]],План_Факт_Дебіторка[[#This Row],[МісяцьНом]],1)</f>
        <v>41852</v>
      </c>
      <c r="E576" s="6" t="s">
        <v>9</v>
      </c>
      <c r="F576" s="6" t="s">
        <v>42</v>
      </c>
      <c r="G576" s="6" t="s">
        <v>43</v>
      </c>
      <c r="H576" s="6" t="s">
        <v>44</v>
      </c>
      <c r="I576" s="6" t="s">
        <v>45</v>
      </c>
      <c r="J576" s="6" t="s">
        <v>34</v>
      </c>
      <c r="K576" s="9">
        <v>8322</v>
      </c>
      <c r="L576" s="9">
        <v>88696</v>
      </c>
      <c r="M576" s="9">
        <v>138778.42819999994</v>
      </c>
      <c r="N576" s="9">
        <v>143000</v>
      </c>
      <c r="O576" s="9">
        <v>7999.64</v>
      </c>
      <c r="P576" s="9" cm="1">
        <f t="array" ref="P576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401.62357429916989</v>
      </c>
      <c r="Q576" s="9" cm="1">
        <f t="array" ref="Q576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0</v>
      </c>
      <c r="R576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200.81178714958494</v>
      </c>
      <c r="S576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602.43536144875486</v>
      </c>
    </row>
    <row r="577" spans="1:19" x14ac:dyDescent="0.25">
      <c r="A577">
        <v>2014</v>
      </c>
      <c r="B577">
        <v>4</v>
      </c>
      <c r="C577" s="38" t="s">
        <v>80</v>
      </c>
      <c r="D577" s="38">
        <f>DATE(План_Факт_Дебіторка[[#This Row],[Рік]],План_Факт_Дебіторка[[#This Row],[МісяцьНом]],1)</f>
        <v>41730</v>
      </c>
      <c r="E577" s="6" t="s">
        <v>5</v>
      </c>
      <c r="F577" s="6" t="s">
        <v>58</v>
      </c>
      <c r="G577" s="6" t="s">
        <v>63</v>
      </c>
      <c r="H577" s="6" t="s">
        <v>64</v>
      </c>
      <c r="I577" s="6" t="s">
        <v>65</v>
      </c>
      <c r="J577" s="6" t="s">
        <v>26</v>
      </c>
      <c r="K577" s="9">
        <v>2410</v>
      </c>
      <c r="L577" s="9">
        <v>32284.329999999998</v>
      </c>
      <c r="M577" s="9">
        <v>48189.09</v>
      </c>
      <c r="N577" s="9">
        <v>48100</v>
      </c>
      <c r="O577" s="9">
        <v>43583.32</v>
      </c>
      <c r="P577" s="9" cm="1">
        <f t="array" ref="P577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454.93007850377865</v>
      </c>
      <c r="Q577" s="9" cm="1">
        <f t="array" ref="Q577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136.47902355113359</v>
      </c>
      <c r="R577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181.97203140151149</v>
      </c>
      <c r="S577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773.38113345642364</v>
      </c>
    </row>
    <row r="578" spans="1:19" x14ac:dyDescent="0.25">
      <c r="A578">
        <v>2014</v>
      </c>
      <c r="B578">
        <v>8</v>
      </c>
      <c r="C578" s="38" t="s">
        <v>84</v>
      </c>
      <c r="D578" s="38">
        <f>DATE(План_Факт_Дебіторка[[#This Row],[Рік]],План_Факт_Дебіторка[[#This Row],[МісяцьНом]],1)</f>
        <v>41852</v>
      </c>
      <c r="E578" s="6" t="s">
        <v>9</v>
      </c>
      <c r="F578" s="6" t="s">
        <v>42</v>
      </c>
      <c r="G578" s="6" t="s">
        <v>43</v>
      </c>
      <c r="H578" s="6" t="s">
        <v>44</v>
      </c>
      <c r="I578" s="6" t="s">
        <v>45</v>
      </c>
      <c r="J578" s="6" t="s">
        <v>27</v>
      </c>
      <c r="K578" s="9">
        <v>14483</v>
      </c>
      <c r="L578" s="9">
        <v>153231.31999999998</v>
      </c>
      <c r="M578" s="9">
        <v>242311.64008000001</v>
      </c>
      <c r="N578" s="9">
        <v>264800</v>
      </c>
      <c r="O578" s="9">
        <v>136932.46</v>
      </c>
      <c r="P578" s="9" cm="1">
        <f t="array" ref="P578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701.24779654496513</v>
      </c>
      <c r="Q578" s="9" cm="1">
        <f t="array" ref="Q578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0</v>
      </c>
      <c r="R578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350.62389827248256</v>
      </c>
      <c r="S578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1051.8716948174476</v>
      </c>
    </row>
    <row r="579" spans="1:19" x14ac:dyDescent="0.25">
      <c r="A579">
        <v>2014</v>
      </c>
      <c r="B579">
        <v>4</v>
      </c>
      <c r="C579" s="38" t="s">
        <v>80</v>
      </c>
      <c r="D579" s="38">
        <f>DATE(План_Факт_Дебіторка[[#This Row],[Рік]],План_Факт_Дебіторка[[#This Row],[МісяцьНом]],1)</f>
        <v>41730</v>
      </c>
      <c r="E579" s="6" t="s">
        <v>5</v>
      </c>
      <c r="F579" s="6" t="s">
        <v>58</v>
      </c>
      <c r="G579" s="6" t="s">
        <v>63</v>
      </c>
      <c r="H579" s="6" t="s">
        <v>64</v>
      </c>
      <c r="I579" s="6" t="s">
        <v>65</v>
      </c>
      <c r="J579" s="6" t="s">
        <v>27</v>
      </c>
      <c r="K579" s="9">
        <v>4229</v>
      </c>
      <c r="L579" s="9">
        <v>51456.53</v>
      </c>
      <c r="M579" s="9">
        <v>74362.38</v>
      </c>
      <c r="N579" s="9">
        <v>75400</v>
      </c>
      <c r="O579" s="9">
        <v>66495.899999999994</v>
      </c>
      <c r="P579" s="9" cm="1">
        <f t="array" ref="P579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702.01955195932987</v>
      </c>
      <c r="Q579" s="9" cm="1">
        <f t="array" ref="Q579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210.60586558779895</v>
      </c>
      <c r="R579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280.80782078373193</v>
      </c>
      <c r="S579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1193.4332383308606</v>
      </c>
    </row>
    <row r="580" spans="1:19" x14ac:dyDescent="0.25">
      <c r="A580">
        <v>2014</v>
      </c>
      <c r="B580">
        <v>8</v>
      </c>
      <c r="C580" s="38" t="s">
        <v>84</v>
      </c>
      <c r="D580" s="38">
        <f>DATE(План_Факт_Дебіторка[[#This Row],[Рік]],План_Факт_Дебіторка[[#This Row],[МісяцьНом]],1)</f>
        <v>41852</v>
      </c>
      <c r="E580" s="6" t="s">
        <v>9</v>
      </c>
      <c r="F580" s="6" t="s">
        <v>42</v>
      </c>
      <c r="G580" s="6" t="s">
        <v>43</v>
      </c>
      <c r="H580" s="6" t="s">
        <v>44</v>
      </c>
      <c r="I580" s="6" t="s">
        <v>45</v>
      </c>
      <c r="J580" s="6" t="s">
        <v>35</v>
      </c>
      <c r="K580" s="9">
        <v>39920</v>
      </c>
      <c r="L580" s="9">
        <v>484942.12</v>
      </c>
      <c r="M580" s="9">
        <v>719014.73356999957</v>
      </c>
      <c r="N580" s="9">
        <v>764600</v>
      </c>
      <c r="O580" s="9">
        <v>653899.52000000002</v>
      </c>
      <c r="P580" s="9" cm="1">
        <f t="array" ref="P580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2080.8224377205383</v>
      </c>
      <c r="Q580" s="9" cm="1">
        <f t="array" ref="Q580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0</v>
      </c>
      <c r="R580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1040.4112188602692</v>
      </c>
      <c r="S580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3121.2336565808073</v>
      </c>
    </row>
    <row r="581" spans="1:19" x14ac:dyDescent="0.25">
      <c r="A581">
        <v>2014</v>
      </c>
      <c r="B581">
        <v>5</v>
      </c>
      <c r="C581" s="38" t="s">
        <v>81</v>
      </c>
      <c r="D581" s="38">
        <f>DATE(План_Факт_Дебіторка[[#This Row],[Рік]],План_Факт_Дебіторка[[#This Row],[МісяцьНом]],1)</f>
        <v>41760</v>
      </c>
      <c r="E581" s="6" t="s">
        <v>6</v>
      </c>
      <c r="F581" s="6" t="s">
        <v>22</v>
      </c>
      <c r="G581" s="6" t="s">
        <v>23</v>
      </c>
      <c r="H581" s="6" t="s">
        <v>24</v>
      </c>
      <c r="I581" s="6" t="s">
        <v>25</v>
      </c>
      <c r="J581" s="6" t="s">
        <v>32</v>
      </c>
      <c r="K581" s="9">
        <v>1798</v>
      </c>
      <c r="L581" s="9">
        <v>20277.79</v>
      </c>
      <c r="M581" s="9">
        <v>30070.799999999999</v>
      </c>
      <c r="N581" s="9">
        <v>27400</v>
      </c>
      <c r="O581" s="9">
        <v>8041.62</v>
      </c>
      <c r="P581" s="9" cm="1">
        <f t="array" ref="P581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148.7660352112606</v>
      </c>
      <c r="Q581" s="9" cm="1">
        <f t="array" ref="Q581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44.629810563378179</v>
      </c>
      <c r="R581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42.504581488931599</v>
      </c>
      <c r="S581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235.90042726357038</v>
      </c>
    </row>
    <row r="582" spans="1:19" x14ac:dyDescent="0.25">
      <c r="A582">
        <v>2014</v>
      </c>
      <c r="B582">
        <v>4</v>
      </c>
      <c r="C582" s="38" t="s">
        <v>80</v>
      </c>
      <c r="D582" s="38">
        <f>DATE(План_Факт_Дебіторка[[#This Row],[Рік]],План_Факт_Дебіторка[[#This Row],[МісяцьНом]],1)</f>
        <v>41730</v>
      </c>
      <c r="E582" s="6" t="s">
        <v>5</v>
      </c>
      <c r="F582" s="6" t="s">
        <v>58</v>
      </c>
      <c r="G582" s="6" t="s">
        <v>63</v>
      </c>
      <c r="H582" s="6" t="s">
        <v>64</v>
      </c>
      <c r="I582" s="6" t="s">
        <v>65</v>
      </c>
      <c r="J582" s="6" t="s">
        <v>32</v>
      </c>
      <c r="K582" s="9">
        <v>17523</v>
      </c>
      <c r="L582" s="9">
        <v>180507.05000000002</v>
      </c>
      <c r="M582" s="9">
        <v>238777.85999999996</v>
      </c>
      <c r="N582" s="9">
        <v>222400</v>
      </c>
      <c r="O582" s="9">
        <v>53475.79</v>
      </c>
      <c r="P582" s="9" cm="1">
        <f t="array" ref="P582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2254.1872152963306</v>
      </c>
      <c r="Q582" s="9" cm="1">
        <f t="array" ref="Q582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676.2561645888992</v>
      </c>
      <c r="R582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901.6748861185323</v>
      </c>
      <c r="S582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3832.1182660037621</v>
      </c>
    </row>
    <row r="583" spans="1:19" x14ac:dyDescent="0.25">
      <c r="A583">
        <v>2014</v>
      </c>
      <c r="B583">
        <v>6</v>
      </c>
      <c r="C583" s="38" t="s">
        <v>82</v>
      </c>
      <c r="D583" s="38">
        <f>DATE(План_Факт_Дебіторка[[#This Row],[Рік]],План_Факт_Дебіторка[[#This Row],[МісяцьНом]],1)</f>
        <v>41791</v>
      </c>
      <c r="E583" s="6" t="s">
        <v>7</v>
      </c>
      <c r="F583" s="6" t="s">
        <v>22</v>
      </c>
      <c r="G583" s="6" t="s">
        <v>23</v>
      </c>
      <c r="H583" s="6" t="s">
        <v>24</v>
      </c>
      <c r="I583" s="6" t="s">
        <v>25</v>
      </c>
      <c r="J583" s="6" t="s">
        <v>32</v>
      </c>
      <c r="K583" s="9">
        <v>1421</v>
      </c>
      <c r="L583" s="9">
        <v>16224.519999999999</v>
      </c>
      <c r="M583" s="9">
        <v>24476.809999999998</v>
      </c>
      <c r="N583" s="9">
        <v>23000</v>
      </c>
      <c r="O583" s="9">
        <v>4236.46</v>
      </c>
      <c r="P583" s="9" cm="1">
        <f t="array" ref="P583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127.14348408846308</v>
      </c>
      <c r="Q583" s="9" cm="1">
        <f t="array" ref="Q583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63.571742044231542</v>
      </c>
      <c r="R583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36.326709739560883</v>
      </c>
      <c r="S583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227.04193587225552</v>
      </c>
    </row>
    <row r="584" spans="1:19" x14ac:dyDescent="0.25">
      <c r="A584">
        <v>2014</v>
      </c>
      <c r="B584">
        <v>9</v>
      </c>
      <c r="C584" s="38" t="s">
        <v>85</v>
      </c>
      <c r="D584" s="38">
        <f>DATE(План_Факт_Дебіторка[[#This Row],[Рік]],План_Факт_Дебіторка[[#This Row],[МісяцьНом]],1)</f>
        <v>41883</v>
      </c>
      <c r="E584" s="6" t="s">
        <v>10</v>
      </c>
      <c r="F584" s="6" t="s">
        <v>42</v>
      </c>
      <c r="G584" s="6" t="s">
        <v>43</v>
      </c>
      <c r="H584" s="6" t="s">
        <v>44</v>
      </c>
      <c r="I584" s="6" t="s">
        <v>45</v>
      </c>
      <c r="J584" s="6" t="s">
        <v>26</v>
      </c>
      <c r="K584" s="9">
        <v>83</v>
      </c>
      <c r="L584" s="9">
        <v>936.04000000000008</v>
      </c>
      <c r="M584" s="9">
        <v>1393.2167000000002</v>
      </c>
      <c r="N584" s="9">
        <v>1300</v>
      </c>
      <c r="O584" s="9">
        <v>752.34</v>
      </c>
      <c r="P584" s="9" cm="1">
        <f t="array" ref="P584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5.523638780273866</v>
      </c>
      <c r="Q584" s="9" cm="1">
        <f t="array" ref="Q584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2.761819390136933</v>
      </c>
      <c r="R584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2.761819390136933</v>
      </c>
      <c r="S584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11.047277560547732</v>
      </c>
    </row>
    <row r="585" spans="1:19" x14ac:dyDescent="0.25">
      <c r="A585">
        <v>2014</v>
      </c>
      <c r="B585">
        <v>7</v>
      </c>
      <c r="C585" s="38" t="s">
        <v>83</v>
      </c>
      <c r="D585" s="38">
        <f>DATE(План_Факт_Дебіторка[[#This Row],[Рік]],План_Факт_Дебіторка[[#This Row],[МісяцьНом]],1)</f>
        <v>41821</v>
      </c>
      <c r="E585" s="6" t="s">
        <v>8</v>
      </c>
      <c r="F585" s="6" t="s">
        <v>22</v>
      </c>
      <c r="G585" s="6" t="s">
        <v>23</v>
      </c>
      <c r="H585" s="6" t="s">
        <v>24</v>
      </c>
      <c r="I585" s="6" t="s">
        <v>25</v>
      </c>
      <c r="J585" s="6" t="s">
        <v>32</v>
      </c>
      <c r="K585" s="9">
        <v>1905</v>
      </c>
      <c r="L585" s="9">
        <v>21418.52</v>
      </c>
      <c r="M585" s="9">
        <v>32155.27</v>
      </c>
      <c r="N585" s="9">
        <v>30800</v>
      </c>
      <c r="O585" s="9">
        <v>7437.49</v>
      </c>
      <c r="P585" s="9" cm="1">
        <f t="array" ref="P585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169.81156487581703</v>
      </c>
      <c r="Q585" s="9" cm="1">
        <f t="array" ref="Q585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84.905782437908513</v>
      </c>
      <c r="R585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48.517589964519154</v>
      </c>
      <c r="S585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303.23493727824473</v>
      </c>
    </row>
    <row r="586" spans="1:19" x14ac:dyDescent="0.25">
      <c r="A586">
        <v>2014</v>
      </c>
      <c r="B586">
        <v>4</v>
      </c>
      <c r="C586" s="38" t="s">
        <v>80</v>
      </c>
      <c r="D586" s="38">
        <f>DATE(План_Факт_Дебіторка[[#This Row],[Рік]],План_Факт_Дебіторка[[#This Row],[МісяцьНом]],1)</f>
        <v>41730</v>
      </c>
      <c r="E586" s="6" t="s">
        <v>5</v>
      </c>
      <c r="F586" s="6" t="s">
        <v>58</v>
      </c>
      <c r="G586" s="6" t="s">
        <v>63</v>
      </c>
      <c r="H586" s="6" t="s">
        <v>64</v>
      </c>
      <c r="I586" s="6" t="s">
        <v>65</v>
      </c>
      <c r="J586" s="6" t="s">
        <v>33</v>
      </c>
      <c r="K586" s="9">
        <v>193</v>
      </c>
      <c r="L586" s="9">
        <v>2288.16</v>
      </c>
      <c r="M586" s="9">
        <v>3432.5199999999995</v>
      </c>
      <c r="N586" s="9">
        <v>3500</v>
      </c>
      <c r="O586" s="9">
        <v>2956.03</v>
      </c>
      <c r="P586" s="9" cm="1">
        <f t="array" ref="P586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32.404774463800628</v>
      </c>
      <c r="Q586" s="9" cm="1">
        <f t="array" ref="Q586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9.721432339140188</v>
      </c>
      <c r="R586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12.961909785520252</v>
      </c>
      <c r="S586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55.088116588461062</v>
      </c>
    </row>
    <row r="587" spans="1:19" x14ac:dyDescent="0.25">
      <c r="A587">
        <v>2014</v>
      </c>
      <c r="B587">
        <v>8</v>
      </c>
      <c r="C587" s="38" t="s">
        <v>84</v>
      </c>
      <c r="D587" s="38">
        <f>DATE(План_Факт_Дебіторка[[#This Row],[Рік]],План_Факт_Дебіторка[[#This Row],[МісяцьНом]],1)</f>
        <v>41852</v>
      </c>
      <c r="E587" s="6" t="s">
        <v>9</v>
      </c>
      <c r="F587" s="6" t="s">
        <v>22</v>
      </c>
      <c r="G587" s="6" t="s">
        <v>23</v>
      </c>
      <c r="H587" s="6" t="s">
        <v>24</v>
      </c>
      <c r="I587" s="6" t="s">
        <v>25</v>
      </c>
      <c r="J587" s="6" t="s">
        <v>32</v>
      </c>
      <c r="K587" s="9">
        <v>1057</v>
      </c>
      <c r="L587" s="9">
        <v>13034.54</v>
      </c>
      <c r="M587" s="9">
        <v>19670.05</v>
      </c>
      <c r="N587" s="9">
        <v>20200</v>
      </c>
      <c r="O587" s="9">
        <v>3114.36</v>
      </c>
      <c r="P587" s="9" cm="1">
        <f t="array" ref="P587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96.47062101355165</v>
      </c>
      <c r="Q587" s="9" cm="1">
        <f t="array" ref="Q587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28.941186304065496</v>
      </c>
      <c r="R587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55.126069150600941</v>
      </c>
      <c r="S587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180.53787646821809</v>
      </c>
    </row>
    <row r="588" spans="1:19" x14ac:dyDescent="0.25">
      <c r="A588">
        <v>2014</v>
      </c>
      <c r="B588">
        <v>9</v>
      </c>
      <c r="C588" s="38" t="s">
        <v>85</v>
      </c>
      <c r="D588" s="38">
        <f>DATE(План_Факт_Дебіторка[[#This Row],[Рік]],План_Факт_Дебіторка[[#This Row],[МісяцьНом]],1)</f>
        <v>41883</v>
      </c>
      <c r="E588" s="6" t="s">
        <v>10</v>
      </c>
      <c r="F588" s="6" t="s">
        <v>42</v>
      </c>
      <c r="G588" s="6" t="s">
        <v>43</v>
      </c>
      <c r="H588" s="6" t="s">
        <v>44</v>
      </c>
      <c r="I588" s="6" t="s">
        <v>45</v>
      </c>
      <c r="J588" s="6" t="s">
        <v>32</v>
      </c>
      <c r="K588" s="9">
        <v>8858</v>
      </c>
      <c r="L588" s="9">
        <v>93283.94</v>
      </c>
      <c r="M588" s="9">
        <v>136031.10073999988</v>
      </c>
      <c r="N588" s="9">
        <v>145600</v>
      </c>
      <c r="O588" s="9">
        <v>16024.16</v>
      </c>
      <c r="P588" s="9" cm="1">
        <f t="array" ref="P588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539.31787019980754</v>
      </c>
      <c r="Q588" s="9" cm="1">
        <f t="array" ref="Q588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269.65893509990377</v>
      </c>
      <c r="R588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269.65893509990377</v>
      </c>
      <c r="S588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1078.6357403996151</v>
      </c>
    </row>
    <row r="589" spans="1:19" x14ac:dyDescent="0.25">
      <c r="A589">
        <v>2014</v>
      </c>
      <c r="B589">
        <v>9</v>
      </c>
      <c r="C589" s="38" t="s">
        <v>85</v>
      </c>
      <c r="D589" s="38">
        <f>DATE(План_Факт_Дебіторка[[#This Row],[Рік]],План_Факт_Дебіторка[[#This Row],[МісяцьНом]],1)</f>
        <v>41883</v>
      </c>
      <c r="E589" s="6" t="s">
        <v>10</v>
      </c>
      <c r="F589" s="6" t="s">
        <v>22</v>
      </c>
      <c r="G589" s="6" t="s">
        <v>23</v>
      </c>
      <c r="H589" s="6" t="s">
        <v>24</v>
      </c>
      <c r="I589" s="6" t="s">
        <v>25</v>
      </c>
      <c r="J589" s="6" t="s">
        <v>32</v>
      </c>
      <c r="K589" s="9">
        <v>1843</v>
      </c>
      <c r="L589" s="9">
        <v>21000.47</v>
      </c>
      <c r="M589" s="9">
        <v>31312.410000000003</v>
      </c>
      <c r="N589" s="9">
        <v>30200</v>
      </c>
      <c r="O589" s="9">
        <v>4200.25</v>
      </c>
      <c r="P589" s="9" cm="1">
        <f t="array" ref="P589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179.06228027820188</v>
      </c>
      <c r="Q589" s="9" cm="1">
        <f t="array" ref="Q589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89.531140139100941</v>
      </c>
      <c r="R589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102.32130301611535</v>
      </c>
      <c r="S589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370.91472343341815</v>
      </c>
    </row>
    <row r="590" spans="1:19" x14ac:dyDescent="0.25">
      <c r="A590">
        <v>2014</v>
      </c>
      <c r="B590">
        <v>4</v>
      </c>
      <c r="C590" s="38" t="s">
        <v>80</v>
      </c>
      <c r="D590" s="38">
        <f>DATE(План_Факт_Дебіторка[[#This Row],[Рік]],План_Факт_Дебіторка[[#This Row],[МісяцьНом]],1)</f>
        <v>41730</v>
      </c>
      <c r="E590" s="6" t="s">
        <v>5</v>
      </c>
      <c r="F590" s="6" t="s">
        <v>58</v>
      </c>
      <c r="G590" s="6" t="s">
        <v>63</v>
      </c>
      <c r="H590" s="6" t="s">
        <v>64</v>
      </c>
      <c r="I590" s="6" t="s">
        <v>65</v>
      </c>
      <c r="J590" s="6" t="s">
        <v>34</v>
      </c>
      <c r="K590" s="9">
        <v>3836</v>
      </c>
      <c r="L590" s="9">
        <v>44523.96</v>
      </c>
      <c r="M590" s="9">
        <v>63813.890000000094</v>
      </c>
      <c r="N590" s="9">
        <v>65200</v>
      </c>
      <c r="O590" s="9">
        <v>15677.23</v>
      </c>
      <c r="P590" s="9" cm="1">
        <f t="array" ref="P590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602.4363188292524</v>
      </c>
      <c r="Q590" s="9" cm="1">
        <f t="array" ref="Q590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180.73089564877571</v>
      </c>
      <c r="R590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240.97452753170097</v>
      </c>
      <c r="S590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1024.1417420097291</v>
      </c>
    </row>
    <row r="591" spans="1:19" x14ac:dyDescent="0.25">
      <c r="A591">
        <v>2014</v>
      </c>
      <c r="B591">
        <v>10</v>
      </c>
      <c r="C591" s="38" t="s">
        <v>62</v>
      </c>
      <c r="D591" s="38">
        <f>DATE(План_Факт_Дебіторка[[#This Row],[Рік]],План_Факт_Дебіторка[[#This Row],[МісяцьНом]],1)</f>
        <v>41913</v>
      </c>
      <c r="E591" s="6" t="s">
        <v>11</v>
      </c>
      <c r="F591" s="6" t="s">
        <v>22</v>
      </c>
      <c r="G591" s="6" t="s">
        <v>23</v>
      </c>
      <c r="H591" s="6" t="s">
        <v>24</v>
      </c>
      <c r="I591" s="6" t="s">
        <v>25</v>
      </c>
      <c r="J591" s="6" t="s">
        <v>32</v>
      </c>
      <c r="K591" s="9">
        <v>1185</v>
      </c>
      <c r="L591" s="9">
        <v>13604.21</v>
      </c>
      <c r="M591" s="9">
        <v>20156.34</v>
      </c>
      <c r="N591" s="9">
        <v>21300</v>
      </c>
      <c r="O591" s="9">
        <v>4076.22</v>
      </c>
      <c r="P591" s="9" cm="1">
        <f t="array" ref="P591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121.09907686041413</v>
      </c>
      <c r="Q591" s="9" cm="1">
        <f t="array" ref="Q591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0</v>
      </c>
      <c r="R591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69.199472491665219</v>
      </c>
      <c r="S591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190.29854935207936</v>
      </c>
    </row>
    <row r="592" spans="1:19" x14ac:dyDescent="0.25">
      <c r="A592">
        <v>2014</v>
      </c>
      <c r="B592">
        <v>9</v>
      </c>
      <c r="C592" s="38" t="s">
        <v>85</v>
      </c>
      <c r="D592" s="38">
        <f>DATE(План_Факт_Дебіторка[[#This Row],[Рік]],План_Факт_Дебіторка[[#This Row],[МісяцьНом]],1)</f>
        <v>41883</v>
      </c>
      <c r="E592" s="6" t="s">
        <v>10</v>
      </c>
      <c r="F592" s="6" t="s">
        <v>42</v>
      </c>
      <c r="G592" s="6" t="s">
        <v>43</v>
      </c>
      <c r="H592" s="6" t="s">
        <v>44</v>
      </c>
      <c r="I592" s="6" t="s">
        <v>45</v>
      </c>
      <c r="J592" s="6" t="s">
        <v>33</v>
      </c>
      <c r="K592" s="9">
        <v>541</v>
      </c>
      <c r="L592" s="9">
        <v>5827.76</v>
      </c>
      <c r="M592" s="9">
        <v>9099.1150600000001</v>
      </c>
      <c r="N592" s="9">
        <v>8700</v>
      </c>
      <c r="O592" s="9">
        <v>6126.18</v>
      </c>
      <c r="P592" s="9" cm="1">
        <f t="array" ref="P592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36.074951449828269</v>
      </c>
      <c r="Q592" s="9" cm="1">
        <f t="array" ref="Q592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18.037475724914135</v>
      </c>
      <c r="R592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18.037475724914135</v>
      </c>
      <c r="S592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72.149902899656539</v>
      </c>
    </row>
    <row r="593" spans="1:19" x14ac:dyDescent="0.25">
      <c r="A593">
        <v>2014</v>
      </c>
      <c r="B593">
        <v>11</v>
      </c>
      <c r="C593" s="38" t="s">
        <v>66</v>
      </c>
      <c r="D593" s="38">
        <f>DATE(План_Факт_Дебіторка[[#This Row],[Рік]],План_Факт_Дебіторка[[#This Row],[МісяцьНом]],1)</f>
        <v>41944</v>
      </c>
      <c r="E593" s="6" t="s">
        <v>12</v>
      </c>
      <c r="F593" s="6" t="s">
        <v>22</v>
      </c>
      <c r="G593" s="6" t="s">
        <v>23</v>
      </c>
      <c r="H593" s="6" t="s">
        <v>24</v>
      </c>
      <c r="I593" s="6" t="s">
        <v>25</v>
      </c>
      <c r="J593" s="6" t="s">
        <v>32</v>
      </c>
      <c r="K593" s="9">
        <v>677</v>
      </c>
      <c r="L593" s="9">
        <v>9261.630000000001</v>
      </c>
      <c r="M593" s="9">
        <v>13888.31</v>
      </c>
      <c r="N593" s="9">
        <v>14100</v>
      </c>
      <c r="O593" s="9">
        <v>3495.2</v>
      </c>
      <c r="P593" s="9" cm="1">
        <f t="array" ref="P593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129.1684909523953</v>
      </c>
      <c r="Q593" s="9" cm="1">
        <f t="array" ref="Q593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0</v>
      </c>
      <c r="R593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36.9052831292558</v>
      </c>
      <c r="S593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166.0737740816511</v>
      </c>
    </row>
    <row r="594" spans="1:19" x14ac:dyDescent="0.25">
      <c r="A594">
        <v>2014</v>
      </c>
      <c r="B594">
        <v>9</v>
      </c>
      <c r="C594" s="38" t="s">
        <v>85</v>
      </c>
      <c r="D594" s="38">
        <f>DATE(План_Факт_Дебіторка[[#This Row],[Рік]],План_Факт_Дебіторка[[#This Row],[МісяцьНом]],1)</f>
        <v>41883</v>
      </c>
      <c r="E594" s="6" t="s">
        <v>10</v>
      </c>
      <c r="F594" s="6" t="s">
        <v>42</v>
      </c>
      <c r="G594" s="6" t="s">
        <v>43</v>
      </c>
      <c r="H594" s="6" t="s">
        <v>44</v>
      </c>
      <c r="I594" s="6" t="s">
        <v>45</v>
      </c>
      <c r="J594" s="6" t="s">
        <v>34</v>
      </c>
      <c r="K594" s="9">
        <v>5195</v>
      </c>
      <c r="L594" s="9">
        <v>58304.52</v>
      </c>
      <c r="M594" s="9">
        <v>90862.895660000009</v>
      </c>
      <c r="N594" s="9">
        <v>86400</v>
      </c>
      <c r="O594" s="9">
        <v>3420.32</v>
      </c>
      <c r="P594" s="9" cm="1">
        <f t="array" ref="P594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360.24102650761643</v>
      </c>
      <c r="Q594" s="9" cm="1">
        <f t="array" ref="Q594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180.12051325380821</v>
      </c>
      <c r="R594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180.12051325380821</v>
      </c>
      <c r="S594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720.48205301523285</v>
      </c>
    </row>
    <row r="595" spans="1:19" x14ac:dyDescent="0.25">
      <c r="A595">
        <v>2014</v>
      </c>
      <c r="B595">
        <v>12</v>
      </c>
      <c r="C595" s="38" t="s">
        <v>67</v>
      </c>
      <c r="D595" s="38">
        <f>DATE(План_Факт_Дебіторка[[#This Row],[Рік]],План_Факт_Дебіторка[[#This Row],[МісяцьНом]],1)</f>
        <v>41974</v>
      </c>
      <c r="E595" s="6" t="s">
        <v>13</v>
      </c>
      <c r="F595" s="6" t="s">
        <v>22</v>
      </c>
      <c r="G595" s="6" t="s">
        <v>23</v>
      </c>
      <c r="H595" s="6" t="s">
        <v>24</v>
      </c>
      <c r="I595" s="6" t="s">
        <v>25</v>
      </c>
      <c r="J595" s="6" t="s">
        <v>32</v>
      </c>
      <c r="K595" s="9">
        <v>461</v>
      </c>
      <c r="L595" s="9">
        <v>5495.49</v>
      </c>
      <c r="M595" s="9">
        <v>8148.1533500000005</v>
      </c>
      <c r="N595" s="9">
        <v>8600</v>
      </c>
      <c r="O595" s="9">
        <v>2011.01</v>
      </c>
      <c r="P595" s="9" cm="1">
        <f t="array" ref="P595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52.039938013039183</v>
      </c>
      <c r="Q595" s="9" cm="1">
        <f t="array" ref="Q595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0</v>
      </c>
      <c r="R595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14.868553718011196</v>
      </c>
      <c r="S595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66.908491731050376</v>
      </c>
    </row>
    <row r="596" spans="1:19" x14ac:dyDescent="0.25">
      <c r="A596">
        <v>2015</v>
      </c>
      <c r="B596">
        <v>1</v>
      </c>
      <c r="C596" s="38" t="s">
        <v>86</v>
      </c>
      <c r="D596" s="38">
        <f>DATE(План_Факт_Дебіторка[[#This Row],[Рік]],План_Факт_Дебіторка[[#This Row],[МісяцьНом]],1)</f>
        <v>42005</v>
      </c>
      <c r="E596" s="6" t="s">
        <v>2</v>
      </c>
      <c r="F596" s="6" t="s">
        <v>22</v>
      </c>
      <c r="G596" s="6" t="s">
        <v>23</v>
      </c>
      <c r="H596" s="6" t="s">
        <v>24</v>
      </c>
      <c r="I596" s="6" t="s">
        <v>25</v>
      </c>
      <c r="J596" s="6" t="s">
        <v>32</v>
      </c>
      <c r="K596" s="9">
        <v>993</v>
      </c>
      <c r="L596" s="9">
        <v>11720.48</v>
      </c>
      <c r="M596" s="9">
        <v>18050.826660000002</v>
      </c>
      <c r="N596" s="9">
        <v>18200</v>
      </c>
      <c r="O596" s="9">
        <v>2809.79</v>
      </c>
      <c r="P596" s="9" cm="1">
        <f t="array" ref="P596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151.37319935255078</v>
      </c>
      <c r="Q596" s="9" cm="1">
        <f t="array" ref="Q596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45.411959805765235</v>
      </c>
      <c r="R596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59.752578691796359</v>
      </c>
      <c r="S596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256.53773785011236</v>
      </c>
    </row>
    <row r="597" spans="1:19" x14ac:dyDescent="0.25">
      <c r="A597">
        <v>2014</v>
      </c>
      <c r="B597">
        <v>9</v>
      </c>
      <c r="C597" s="38" t="s">
        <v>85</v>
      </c>
      <c r="D597" s="38">
        <f>DATE(План_Факт_Дебіторка[[#This Row],[Рік]],План_Факт_Дебіторка[[#This Row],[МісяцьНом]],1)</f>
        <v>41883</v>
      </c>
      <c r="E597" s="6" t="s">
        <v>10</v>
      </c>
      <c r="F597" s="6" t="s">
        <v>42</v>
      </c>
      <c r="G597" s="6" t="s">
        <v>43</v>
      </c>
      <c r="H597" s="6" t="s">
        <v>44</v>
      </c>
      <c r="I597" s="6" t="s">
        <v>45</v>
      </c>
      <c r="J597" s="6" t="s">
        <v>27</v>
      </c>
      <c r="K597" s="9">
        <v>9485</v>
      </c>
      <c r="L597" s="9">
        <v>105494.14000000001</v>
      </c>
      <c r="M597" s="9">
        <v>166162.55412999995</v>
      </c>
      <c r="N597" s="9">
        <v>160800</v>
      </c>
      <c r="O597" s="9">
        <v>87023.58</v>
      </c>
      <c r="P597" s="9" cm="1">
        <f t="array" ref="P597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658.77901680465277</v>
      </c>
      <c r="Q597" s="9" cm="1">
        <f t="array" ref="Q597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329.38950840232638</v>
      </c>
      <c r="R597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329.38950840232638</v>
      </c>
      <c r="S597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1317.5580336093055</v>
      </c>
    </row>
    <row r="598" spans="1:19" x14ac:dyDescent="0.25">
      <c r="A598">
        <v>2015</v>
      </c>
      <c r="B598">
        <v>2</v>
      </c>
      <c r="C598" s="38" t="s">
        <v>87</v>
      </c>
      <c r="D598" s="38">
        <f>DATE(План_Факт_Дебіторка[[#This Row],[Рік]],План_Факт_Дебіторка[[#This Row],[МісяцьНом]],1)</f>
        <v>42036</v>
      </c>
      <c r="E598" s="6" t="s">
        <v>3</v>
      </c>
      <c r="F598" s="6" t="s">
        <v>22</v>
      </c>
      <c r="G598" s="6" t="s">
        <v>23</v>
      </c>
      <c r="H598" s="6" t="s">
        <v>24</v>
      </c>
      <c r="I598" s="6" t="s">
        <v>25</v>
      </c>
      <c r="J598" s="6" t="s">
        <v>32</v>
      </c>
      <c r="K598" s="9">
        <v>2241</v>
      </c>
      <c r="L598" s="9">
        <v>23170.16</v>
      </c>
      <c r="M598" s="9">
        <v>33225.247499999998</v>
      </c>
      <c r="N598" s="9">
        <v>30100</v>
      </c>
      <c r="O598" s="9">
        <v>7918</v>
      </c>
      <c r="P598" s="9" cm="1">
        <f t="array" ref="P598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211.27719961264137</v>
      </c>
      <c r="Q598" s="9" cm="1">
        <f t="array" ref="Q598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105.63859980632068</v>
      </c>
      <c r="R598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83.398894583937391</v>
      </c>
      <c r="S598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400.31469400289939</v>
      </c>
    </row>
    <row r="599" spans="1:19" x14ac:dyDescent="0.25">
      <c r="A599">
        <v>2014</v>
      </c>
      <c r="B599">
        <v>5</v>
      </c>
      <c r="C599" s="38" t="s">
        <v>81</v>
      </c>
      <c r="D599" s="38">
        <f>DATE(План_Факт_Дебіторка[[#This Row],[Рік]],План_Факт_Дебіторка[[#This Row],[МісяцьНом]],1)</f>
        <v>41760</v>
      </c>
      <c r="E599" s="6" t="s">
        <v>6</v>
      </c>
      <c r="F599" s="6" t="s">
        <v>22</v>
      </c>
      <c r="G599" s="6" t="s">
        <v>23</v>
      </c>
      <c r="H599" s="6" t="s">
        <v>24</v>
      </c>
      <c r="I599" s="6" t="s">
        <v>25</v>
      </c>
      <c r="J599" s="6" t="s">
        <v>27</v>
      </c>
      <c r="K599" s="9">
        <v>15231</v>
      </c>
      <c r="L599" s="9">
        <v>168423.16000000006</v>
      </c>
      <c r="M599" s="9">
        <v>261829.12000000049</v>
      </c>
      <c r="N599" s="9">
        <v>254600</v>
      </c>
      <c r="O599" s="9">
        <v>215576.34</v>
      </c>
      <c r="P599" s="9" cm="1">
        <f t="array" ref="P599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1295.3190498840552</v>
      </c>
      <c r="Q599" s="9" cm="1">
        <f t="array" ref="Q599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388.59571496521659</v>
      </c>
      <c r="R599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370.09115710973003</v>
      </c>
      <c r="S599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2054.0059219590016</v>
      </c>
    </row>
    <row r="600" spans="1:19" x14ac:dyDescent="0.25">
      <c r="A600">
        <v>2015</v>
      </c>
      <c r="B600">
        <v>3</v>
      </c>
      <c r="C600" s="38" t="s">
        <v>88</v>
      </c>
      <c r="D600" s="38">
        <f>DATE(План_Факт_Дебіторка[[#This Row],[Рік]],План_Факт_Дебіторка[[#This Row],[МісяцьНом]],1)</f>
        <v>42064</v>
      </c>
      <c r="E600" s="6" t="s">
        <v>4</v>
      </c>
      <c r="F600" s="6" t="s">
        <v>22</v>
      </c>
      <c r="G600" s="6" t="s">
        <v>23</v>
      </c>
      <c r="H600" s="6" t="s">
        <v>24</v>
      </c>
      <c r="I600" s="6" t="s">
        <v>25</v>
      </c>
      <c r="J600" s="6" t="s">
        <v>32</v>
      </c>
      <c r="K600" s="9">
        <v>5033</v>
      </c>
      <c r="L600" s="9">
        <v>53739.49</v>
      </c>
      <c r="M600" s="9">
        <v>70288.986699999994</v>
      </c>
      <c r="N600" s="9">
        <v>67300</v>
      </c>
      <c r="O600" s="9">
        <v>14213.69</v>
      </c>
      <c r="P600" s="9" cm="1">
        <f t="array" ref="P600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338.81409722857398</v>
      </c>
      <c r="Q600" s="9" cm="1">
        <f t="array" ref="Q600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0</v>
      </c>
      <c r="R600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133.74240680075289</v>
      </c>
      <c r="S600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472.5565040293269</v>
      </c>
    </row>
    <row r="601" spans="1:19" x14ac:dyDescent="0.25">
      <c r="A601">
        <v>2014</v>
      </c>
      <c r="B601">
        <v>9</v>
      </c>
      <c r="C601" s="38" t="s">
        <v>85</v>
      </c>
      <c r="D601" s="38">
        <f>DATE(План_Факт_Дебіторка[[#This Row],[Рік]],План_Факт_Дебіторка[[#This Row],[МісяцьНом]],1)</f>
        <v>41883</v>
      </c>
      <c r="E601" s="6" t="s">
        <v>10</v>
      </c>
      <c r="F601" s="6" t="s">
        <v>42</v>
      </c>
      <c r="G601" s="6" t="s">
        <v>43</v>
      </c>
      <c r="H601" s="6" t="s">
        <v>44</v>
      </c>
      <c r="I601" s="6" t="s">
        <v>45</v>
      </c>
      <c r="J601" s="6" t="s">
        <v>35</v>
      </c>
      <c r="K601" s="9">
        <v>32714</v>
      </c>
      <c r="L601" s="9">
        <v>407995.52</v>
      </c>
      <c r="M601" s="9">
        <v>605363.36227999977</v>
      </c>
      <c r="N601" s="9">
        <v>559000</v>
      </c>
      <c r="O601" s="9">
        <v>525698.38</v>
      </c>
      <c r="P601" s="9" cm="1">
        <f t="array" ref="P601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2400.063496257821</v>
      </c>
      <c r="Q601" s="9" cm="1">
        <f t="array" ref="Q601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1200.0317481289105</v>
      </c>
      <c r="R601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1200.0317481289105</v>
      </c>
      <c r="S601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4800.1269925156421</v>
      </c>
    </row>
    <row r="602" spans="1:19" x14ac:dyDescent="0.25">
      <c r="A602">
        <v>2015</v>
      </c>
      <c r="B602">
        <v>4</v>
      </c>
      <c r="C602" s="38" t="s">
        <v>89</v>
      </c>
      <c r="D602" s="38">
        <f>DATE(План_Факт_Дебіторка[[#This Row],[Рік]],План_Факт_Дебіторка[[#This Row],[МісяцьНом]],1)</f>
        <v>42095</v>
      </c>
      <c r="E602" s="6" t="s">
        <v>5</v>
      </c>
      <c r="F602" s="6" t="s">
        <v>22</v>
      </c>
      <c r="G602" s="6" t="s">
        <v>23</v>
      </c>
      <c r="H602" s="6" t="s">
        <v>24</v>
      </c>
      <c r="I602" s="6" t="s">
        <v>25</v>
      </c>
      <c r="J602" s="6" t="s">
        <v>32</v>
      </c>
      <c r="K602" s="9">
        <v>2522</v>
      </c>
      <c r="L602" s="9">
        <v>26763.420000000002</v>
      </c>
      <c r="M602" s="9">
        <v>41380.195</v>
      </c>
      <c r="N602" s="9">
        <v>37700</v>
      </c>
      <c r="O602" s="9">
        <v>8075.25</v>
      </c>
      <c r="P602" s="9" cm="1">
        <f t="array" ref="P602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367.9562175255345</v>
      </c>
      <c r="Q602" s="9" cm="1">
        <f t="array" ref="Q602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183.97810876276725</v>
      </c>
      <c r="R602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145.24587533902678</v>
      </c>
      <c r="S602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697.18020162732842</v>
      </c>
    </row>
    <row r="603" spans="1:19" x14ac:dyDescent="0.25">
      <c r="A603">
        <v>2015</v>
      </c>
      <c r="B603">
        <v>5</v>
      </c>
      <c r="C603" s="38" t="s">
        <v>90</v>
      </c>
      <c r="D603" s="38">
        <f>DATE(План_Факт_Дебіторка[[#This Row],[Рік]],План_Факт_Дебіторка[[#This Row],[МісяцьНом]],1)</f>
        <v>42125</v>
      </c>
      <c r="E603" s="6" t="s">
        <v>6</v>
      </c>
      <c r="F603" s="6" t="s">
        <v>22</v>
      </c>
      <c r="G603" s="6" t="s">
        <v>23</v>
      </c>
      <c r="H603" s="6" t="s">
        <v>24</v>
      </c>
      <c r="I603" s="6" t="s">
        <v>25</v>
      </c>
      <c r="J603" s="6" t="s">
        <v>32</v>
      </c>
      <c r="K603" s="9">
        <v>1509</v>
      </c>
      <c r="L603" s="9">
        <v>15353.500000000004</v>
      </c>
      <c r="M603" s="9">
        <v>19584.919980000013</v>
      </c>
      <c r="N603" s="9">
        <v>20900</v>
      </c>
      <c r="O603" s="9">
        <v>1535.5</v>
      </c>
      <c r="P603" s="9" cm="1">
        <f t="array" ref="P603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88.600419418451366</v>
      </c>
      <c r="Q603" s="9" cm="1">
        <f t="array" ref="Q603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0</v>
      </c>
      <c r="R603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34.973849770441333</v>
      </c>
      <c r="S603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123.5742691888927</v>
      </c>
    </row>
    <row r="604" spans="1:19" x14ac:dyDescent="0.25">
      <c r="A604">
        <v>2014</v>
      </c>
      <c r="B604">
        <v>10</v>
      </c>
      <c r="C604" s="38" t="s">
        <v>62</v>
      </c>
      <c r="D604" s="38">
        <f>DATE(План_Факт_Дебіторка[[#This Row],[Рік]],План_Факт_Дебіторка[[#This Row],[МісяцьНом]],1)</f>
        <v>41913</v>
      </c>
      <c r="E604" s="6" t="s">
        <v>11</v>
      </c>
      <c r="F604" s="6" t="s">
        <v>42</v>
      </c>
      <c r="G604" s="6" t="s">
        <v>43</v>
      </c>
      <c r="H604" s="6" t="s">
        <v>44</v>
      </c>
      <c r="I604" s="6" t="s">
        <v>45</v>
      </c>
      <c r="J604" s="6" t="s">
        <v>26</v>
      </c>
      <c r="K604" s="9">
        <v>78</v>
      </c>
      <c r="L604" s="9">
        <v>1148.06</v>
      </c>
      <c r="M604" s="9">
        <v>1681.7583</v>
      </c>
      <c r="N604" s="9">
        <v>1800</v>
      </c>
      <c r="O604" s="9">
        <v>945.99</v>
      </c>
      <c r="P604" s="9" cm="1">
        <f t="array" ref="P604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6.8743519408116205</v>
      </c>
      <c r="Q604" s="9" cm="1">
        <f t="array" ref="Q604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3.4371759704058102</v>
      </c>
      <c r="R604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3.4371759704058102</v>
      </c>
      <c r="S604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13.748703881623241</v>
      </c>
    </row>
    <row r="605" spans="1:19" x14ac:dyDescent="0.25">
      <c r="A605">
        <v>2015</v>
      </c>
      <c r="B605">
        <v>6</v>
      </c>
      <c r="C605" s="38" t="s">
        <v>91</v>
      </c>
      <c r="D605" s="38">
        <f>DATE(План_Факт_Дебіторка[[#This Row],[Рік]],План_Факт_Дебіторка[[#This Row],[МісяцьНом]],1)</f>
        <v>42156</v>
      </c>
      <c r="E605" s="6" t="s">
        <v>7</v>
      </c>
      <c r="F605" s="6" t="s">
        <v>22</v>
      </c>
      <c r="G605" s="6" t="s">
        <v>23</v>
      </c>
      <c r="H605" s="6" t="s">
        <v>24</v>
      </c>
      <c r="I605" s="6" t="s">
        <v>25</v>
      </c>
      <c r="J605" s="6" t="s">
        <v>32</v>
      </c>
      <c r="K605" s="9">
        <v>468</v>
      </c>
      <c r="L605" s="9">
        <v>4922.5200000000004</v>
      </c>
      <c r="M605" s="9">
        <v>6792.1915099999997</v>
      </c>
      <c r="N605" s="9">
        <v>6500</v>
      </c>
      <c r="O605" s="9">
        <v>1243.21</v>
      </c>
      <c r="P605" s="9" cm="1">
        <f t="array" ref="P605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93.446173402474869</v>
      </c>
      <c r="Q605" s="9" cm="1">
        <f t="array" ref="Q605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0</v>
      </c>
      <c r="R605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0</v>
      </c>
      <c r="S605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93.446173402474869</v>
      </c>
    </row>
    <row r="606" spans="1:19" x14ac:dyDescent="0.25">
      <c r="A606">
        <v>2014</v>
      </c>
      <c r="B606">
        <v>5</v>
      </c>
      <c r="C606" s="38" t="s">
        <v>81</v>
      </c>
      <c r="D606" s="38">
        <f>DATE(План_Факт_Дебіторка[[#This Row],[Рік]],План_Факт_Дебіторка[[#This Row],[МісяцьНом]],1)</f>
        <v>41760</v>
      </c>
      <c r="E606" s="6" t="s">
        <v>6</v>
      </c>
      <c r="F606" s="6" t="s">
        <v>22</v>
      </c>
      <c r="G606" s="6" t="s">
        <v>23</v>
      </c>
      <c r="H606" s="6" t="s">
        <v>24</v>
      </c>
      <c r="I606" s="6" t="s">
        <v>25</v>
      </c>
      <c r="J606" s="6" t="s">
        <v>33</v>
      </c>
      <c r="K606" s="9">
        <v>76</v>
      </c>
      <c r="L606" s="9">
        <v>885.04</v>
      </c>
      <c r="M606" s="9">
        <v>1304.5999999999999</v>
      </c>
      <c r="N606" s="9">
        <v>1300</v>
      </c>
      <c r="O606" s="9">
        <v>1504.3</v>
      </c>
      <c r="P606" s="9" cm="1">
        <f t="array" ref="P606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6.4541072913461086</v>
      </c>
      <c r="Q606" s="9" cm="1">
        <f t="array" ref="Q606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1.9362321874038326</v>
      </c>
      <c r="R606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1.8440306546703169</v>
      </c>
      <c r="S606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10.234370133420258</v>
      </c>
    </row>
    <row r="607" spans="1:19" x14ac:dyDescent="0.25">
      <c r="A607">
        <v>2015</v>
      </c>
      <c r="B607">
        <v>7</v>
      </c>
      <c r="C607" s="38" t="s">
        <v>92</v>
      </c>
      <c r="D607" s="38">
        <f>DATE(План_Факт_Дебіторка[[#This Row],[Рік]],План_Факт_Дебіторка[[#This Row],[МісяцьНом]],1)</f>
        <v>42186</v>
      </c>
      <c r="E607" s="6" t="s">
        <v>8</v>
      </c>
      <c r="F607" s="6" t="s">
        <v>22</v>
      </c>
      <c r="G607" s="6" t="s">
        <v>23</v>
      </c>
      <c r="H607" s="6" t="s">
        <v>24</v>
      </c>
      <c r="I607" s="6" t="s">
        <v>25</v>
      </c>
      <c r="J607" s="6" t="s">
        <v>32</v>
      </c>
      <c r="K607" s="9">
        <v>1693</v>
      </c>
      <c r="L607" s="9">
        <v>17085.84</v>
      </c>
      <c r="M607" s="9">
        <v>22443.566469999998</v>
      </c>
      <c r="N607" s="9">
        <v>22800</v>
      </c>
      <c r="O607" s="9">
        <v>2174.9899999999998</v>
      </c>
      <c r="P607" s="9" cm="1">
        <f t="array" ref="P607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106.55346494084219</v>
      </c>
      <c r="Q607" s="9" cm="1">
        <f t="array" ref="Q607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0</v>
      </c>
      <c r="R607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42.060578266121915</v>
      </c>
      <c r="S607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148.61404320696411</v>
      </c>
    </row>
    <row r="608" spans="1:19" x14ac:dyDescent="0.25">
      <c r="A608">
        <v>2014</v>
      </c>
      <c r="B608">
        <v>10</v>
      </c>
      <c r="C608" s="38" t="s">
        <v>62</v>
      </c>
      <c r="D608" s="38">
        <f>DATE(План_Факт_Дебіторка[[#This Row],[Рік]],План_Факт_Дебіторка[[#This Row],[МісяцьНом]],1)</f>
        <v>41913</v>
      </c>
      <c r="E608" s="6" t="s">
        <v>11</v>
      </c>
      <c r="F608" s="6" t="s">
        <v>42</v>
      </c>
      <c r="G608" s="6" t="s">
        <v>43</v>
      </c>
      <c r="H608" s="6" t="s">
        <v>44</v>
      </c>
      <c r="I608" s="6" t="s">
        <v>45</v>
      </c>
      <c r="J608" s="6" t="s">
        <v>32</v>
      </c>
      <c r="K608" s="9">
        <v>8821</v>
      </c>
      <c r="L608" s="9">
        <v>96711.449999999983</v>
      </c>
      <c r="M608" s="9">
        <v>139612.62317000001</v>
      </c>
      <c r="N608" s="9">
        <v>147400</v>
      </c>
      <c r="O608" s="9">
        <v>15904.39</v>
      </c>
      <c r="P608" s="9" cm="1">
        <f t="array" ref="P608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570.68028565727366</v>
      </c>
      <c r="Q608" s="9" cm="1">
        <f t="array" ref="Q608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285.34014282863683</v>
      </c>
      <c r="R608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285.34014282863683</v>
      </c>
      <c r="S608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1141.3605713145473</v>
      </c>
    </row>
    <row r="609" spans="1:19" x14ac:dyDescent="0.25">
      <c r="A609">
        <v>2015</v>
      </c>
      <c r="B609">
        <v>8</v>
      </c>
      <c r="C609" s="38" t="s">
        <v>93</v>
      </c>
      <c r="D609" s="38">
        <f>DATE(План_Факт_Дебіторка[[#This Row],[Рік]],План_Факт_Дебіторка[[#This Row],[МісяцьНом]],1)</f>
        <v>42217</v>
      </c>
      <c r="E609" s="6" t="s">
        <v>9</v>
      </c>
      <c r="F609" s="6" t="s">
        <v>22</v>
      </c>
      <c r="G609" s="6" t="s">
        <v>23</v>
      </c>
      <c r="H609" s="6" t="s">
        <v>24</v>
      </c>
      <c r="I609" s="6" t="s">
        <v>25</v>
      </c>
      <c r="J609" s="6" t="s">
        <v>32</v>
      </c>
      <c r="K609" s="9">
        <v>282</v>
      </c>
      <c r="L609" s="9">
        <v>2679.57</v>
      </c>
      <c r="M609" s="9">
        <v>3768.4331900000002</v>
      </c>
      <c r="N609" s="9">
        <v>3800</v>
      </c>
      <c r="O609" s="9">
        <v>14.48</v>
      </c>
      <c r="P609" s="9" cm="1">
        <f t="array" ref="P609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50.802291876060202</v>
      </c>
      <c r="Q609" s="9" cm="1">
        <f t="array" ref="Q609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25.401145938030101</v>
      </c>
      <c r="R609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20.053536266865869</v>
      </c>
      <c r="S609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96.256974080956184</v>
      </c>
    </row>
    <row r="610" spans="1:19" x14ac:dyDescent="0.25">
      <c r="A610">
        <v>2014</v>
      </c>
      <c r="B610">
        <v>5</v>
      </c>
      <c r="C610" s="38" t="s">
        <v>81</v>
      </c>
      <c r="D610" s="38">
        <f>DATE(План_Факт_Дебіторка[[#This Row],[Рік]],План_Факт_Дебіторка[[#This Row],[МісяцьНом]],1)</f>
        <v>41760</v>
      </c>
      <c r="E610" s="6" t="s">
        <v>6</v>
      </c>
      <c r="F610" s="6" t="s">
        <v>22</v>
      </c>
      <c r="G610" s="6" t="s">
        <v>23</v>
      </c>
      <c r="H610" s="6" t="s">
        <v>24</v>
      </c>
      <c r="I610" s="6" t="s">
        <v>25</v>
      </c>
      <c r="J610" s="6" t="s">
        <v>34</v>
      </c>
      <c r="K610" s="9">
        <v>16027</v>
      </c>
      <c r="L610" s="9">
        <v>165947.24000000002</v>
      </c>
      <c r="M610" s="9">
        <v>255074.97000000026</v>
      </c>
      <c r="N610" s="9">
        <v>259800</v>
      </c>
      <c r="O610" s="9">
        <v>129307.59</v>
      </c>
      <c r="P610" s="9" cm="1">
        <f t="array" ref="P610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1261.9049698887718</v>
      </c>
      <c r="Q610" s="9" cm="1">
        <f t="array" ref="Q610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378.57149096663153</v>
      </c>
      <c r="R610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360.54427711107769</v>
      </c>
      <c r="S610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2001.020737966481</v>
      </c>
    </row>
    <row r="611" spans="1:19" x14ac:dyDescent="0.25">
      <c r="A611">
        <v>2015</v>
      </c>
      <c r="B611">
        <v>9</v>
      </c>
      <c r="C611" s="38" t="s">
        <v>94</v>
      </c>
      <c r="D611" s="38">
        <f>DATE(План_Факт_Дебіторка[[#This Row],[Рік]],План_Факт_Дебіторка[[#This Row],[МісяцьНом]],1)</f>
        <v>42248</v>
      </c>
      <c r="E611" s="6" t="s">
        <v>10</v>
      </c>
      <c r="F611" s="6" t="s">
        <v>22</v>
      </c>
      <c r="G611" s="6" t="s">
        <v>23</v>
      </c>
      <c r="H611" s="6" t="s">
        <v>24</v>
      </c>
      <c r="I611" s="6" t="s">
        <v>25</v>
      </c>
      <c r="J611" s="6" t="s">
        <v>32</v>
      </c>
      <c r="K611" s="9">
        <v>2283</v>
      </c>
      <c r="L611" s="9">
        <v>22590.81</v>
      </c>
      <c r="M611" s="9">
        <v>27485.325229999999</v>
      </c>
      <c r="N611" s="9">
        <v>29700</v>
      </c>
      <c r="O611" s="9">
        <v>4151.3100000000004</v>
      </c>
      <c r="P611" s="9" cm="1">
        <f t="array" ref="P611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236.36451822609931</v>
      </c>
      <c r="Q611" s="9" cm="1">
        <f t="array" ref="Q611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70.909355467829783</v>
      </c>
      <c r="R611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93.301783510302357</v>
      </c>
      <c r="S611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400.57565720423145</v>
      </c>
    </row>
    <row r="612" spans="1:19" x14ac:dyDescent="0.25">
      <c r="A612">
        <v>2014</v>
      </c>
      <c r="B612">
        <v>10</v>
      </c>
      <c r="C612" s="38" t="s">
        <v>62</v>
      </c>
      <c r="D612" s="38">
        <f>DATE(План_Факт_Дебіторка[[#This Row],[Рік]],План_Факт_Дебіторка[[#This Row],[МісяцьНом]],1)</f>
        <v>41913</v>
      </c>
      <c r="E612" s="6" t="s">
        <v>11</v>
      </c>
      <c r="F612" s="6" t="s">
        <v>42</v>
      </c>
      <c r="G612" s="6" t="s">
        <v>43</v>
      </c>
      <c r="H612" s="6" t="s">
        <v>44</v>
      </c>
      <c r="I612" s="6" t="s">
        <v>45</v>
      </c>
      <c r="J612" s="6" t="s">
        <v>33</v>
      </c>
      <c r="K612" s="9">
        <v>2641</v>
      </c>
      <c r="L612" s="9">
        <v>32855.97</v>
      </c>
      <c r="M612" s="9">
        <v>49020.844270000001</v>
      </c>
      <c r="N612" s="9">
        <v>53500</v>
      </c>
      <c r="O612" s="9">
        <v>38268.11</v>
      </c>
      <c r="P612" s="9" cm="1">
        <f t="array" ref="P612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200.37750724803837</v>
      </c>
      <c r="Q612" s="9" cm="1">
        <f t="array" ref="Q612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100.18875362401918</v>
      </c>
      <c r="R612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100.18875362401918</v>
      </c>
      <c r="S612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400.75501449607674</v>
      </c>
    </row>
    <row r="613" spans="1:19" x14ac:dyDescent="0.25">
      <c r="A613">
        <v>2015</v>
      </c>
      <c r="B613">
        <v>10</v>
      </c>
      <c r="C613" s="38" t="s">
        <v>68</v>
      </c>
      <c r="D613" s="38">
        <f>DATE(План_Факт_Дебіторка[[#This Row],[Рік]],План_Факт_Дебіторка[[#This Row],[МісяцьНом]],1)</f>
        <v>42278</v>
      </c>
      <c r="E613" s="6" t="s">
        <v>11</v>
      </c>
      <c r="F613" s="6" t="s">
        <v>22</v>
      </c>
      <c r="G613" s="6" t="s">
        <v>23</v>
      </c>
      <c r="H613" s="6" t="s">
        <v>24</v>
      </c>
      <c r="I613" s="6" t="s">
        <v>25</v>
      </c>
      <c r="J613" s="6" t="s">
        <v>32</v>
      </c>
      <c r="K613" s="9">
        <v>1184</v>
      </c>
      <c r="L613" s="9">
        <v>14842.890000000001</v>
      </c>
      <c r="M613" s="9">
        <v>18034.97496</v>
      </c>
      <c r="N613" s="9">
        <v>16900</v>
      </c>
      <c r="O613" s="9">
        <v>48.79</v>
      </c>
      <c r="P613" s="9" cm="1">
        <f t="array" ref="P613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109.19337012546274</v>
      </c>
      <c r="Q613" s="9" cm="1">
        <f t="array" ref="Q613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54.596685062731368</v>
      </c>
      <c r="R613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43.102646102156335</v>
      </c>
      <c r="S613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206.89270129035046</v>
      </c>
    </row>
    <row r="614" spans="1:19" x14ac:dyDescent="0.25">
      <c r="A614">
        <v>2014</v>
      </c>
      <c r="B614">
        <v>5</v>
      </c>
      <c r="C614" s="38" t="s">
        <v>81</v>
      </c>
      <c r="D614" s="38">
        <f>DATE(План_Факт_Дебіторка[[#This Row],[Рік]],План_Факт_Дебіторка[[#This Row],[МісяцьНом]],1)</f>
        <v>41760</v>
      </c>
      <c r="E614" s="6" t="s">
        <v>6</v>
      </c>
      <c r="F614" s="6" t="s">
        <v>22</v>
      </c>
      <c r="G614" s="6" t="s">
        <v>23</v>
      </c>
      <c r="H614" s="6" t="s">
        <v>24</v>
      </c>
      <c r="I614" s="6" t="s">
        <v>25</v>
      </c>
      <c r="J614" s="6" t="s">
        <v>35</v>
      </c>
      <c r="K614" s="9">
        <v>9100</v>
      </c>
      <c r="L614" s="9">
        <v>98742.63</v>
      </c>
      <c r="M614" s="9">
        <v>147271.73000000004</v>
      </c>
      <c r="N614" s="9">
        <v>145600</v>
      </c>
      <c r="O614" s="9">
        <v>181930.51</v>
      </c>
      <c r="P614" s="9" cm="1">
        <f t="array" ref="P614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728.58159313364683</v>
      </c>
      <c r="Q614" s="9" cm="1">
        <f t="array" ref="Q614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218.57447794009406</v>
      </c>
      <c r="R614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208.16616946675626</v>
      </c>
      <c r="S614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1155.3222405404972</v>
      </c>
    </row>
    <row r="615" spans="1:19" x14ac:dyDescent="0.25">
      <c r="A615">
        <v>2015</v>
      </c>
      <c r="B615">
        <v>11</v>
      </c>
      <c r="C615" s="38" t="s">
        <v>69</v>
      </c>
      <c r="D615" s="38">
        <f>DATE(План_Факт_Дебіторка[[#This Row],[Рік]],План_Факт_Дебіторка[[#This Row],[МісяцьНом]],1)</f>
        <v>42309</v>
      </c>
      <c r="E615" s="6" t="s">
        <v>12</v>
      </c>
      <c r="F615" s="6" t="s">
        <v>22</v>
      </c>
      <c r="G615" s="6" t="s">
        <v>23</v>
      </c>
      <c r="H615" s="6" t="s">
        <v>24</v>
      </c>
      <c r="I615" s="6" t="s">
        <v>25</v>
      </c>
      <c r="J615" s="6" t="s">
        <v>32</v>
      </c>
      <c r="K615" s="9">
        <v>322</v>
      </c>
      <c r="L615" s="9">
        <v>3214.1000000000004</v>
      </c>
      <c r="M615" s="9">
        <v>4159.0333000000001</v>
      </c>
      <c r="N615" s="9">
        <v>4300</v>
      </c>
      <c r="O615" s="9">
        <v>52.8</v>
      </c>
      <c r="P615" s="9" cm="1">
        <f t="array" ref="P615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53.346835778933453</v>
      </c>
      <c r="Q615" s="9" cm="1">
        <f t="array" ref="Q615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16.004050733680035</v>
      </c>
      <c r="R615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21.057961491684257</v>
      </c>
      <c r="S615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90.408848004297738</v>
      </c>
    </row>
    <row r="616" spans="1:19" x14ac:dyDescent="0.25">
      <c r="A616">
        <v>2014</v>
      </c>
      <c r="B616">
        <v>10</v>
      </c>
      <c r="C616" s="38" t="s">
        <v>62</v>
      </c>
      <c r="D616" s="38">
        <f>DATE(План_Факт_Дебіторка[[#This Row],[Рік]],План_Факт_Дебіторка[[#This Row],[МісяцьНом]],1)</f>
        <v>41913</v>
      </c>
      <c r="E616" s="6" t="s">
        <v>11</v>
      </c>
      <c r="F616" s="6" t="s">
        <v>42</v>
      </c>
      <c r="G616" s="6" t="s">
        <v>43</v>
      </c>
      <c r="H616" s="6" t="s">
        <v>44</v>
      </c>
      <c r="I616" s="6" t="s">
        <v>45</v>
      </c>
      <c r="J616" s="6" t="s">
        <v>34</v>
      </c>
      <c r="K616" s="9">
        <v>7800</v>
      </c>
      <c r="L616" s="9">
        <v>90589.85</v>
      </c>
      <c r="M616" s="9">
        <v>138959.04253999994</v>
      </c>
      <c r="N616" s="9">
        <v>126100</v>
      </c>
      <c r="O616" s="9">
        <v>25170.59</v>
      </c>
      <c r="P616" s="9" cm="1">
        <f t="array" ref="P616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568.00871075122564</v>
      </c>
      <c r="Q616" s="9" cm="1">
        <f t="array" ref="Q616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284.00435537561282</v>
      </c>
      <c r="R616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284.00435537561282</v>
      </c>
      <c r="S616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1136.0174215024513</v>
      </c>
    </row>
    <row r="617" spans="1:19" x14ac:dyDescent="0.25">
      <c r="A617">
        <v>2015</v>
      </c>
      <c r="B617">
        <v>12</v>
      </c>
      <c r="C617" s="38" t="s">
        <v>70</v>
      </c>
      <c r="D617" s="38">
        <f>DATE(План_Факт_Дебіторка[[#This Row],[Рік]],План_Факт_Дебіторка[[#This Row],[МісяцьНом]],1)</f>
        <v>42339</v>
      </c>
      <c r="E617" s="6" t="s">
        <v>13</v>
      </c>
      <c r="F617" s="6" t="s">
        <v>22</v>
      </c>
      <c r="G617" s="6" t="s">
        <v>23</v>
      </c>
      <c r="H617" s="6" t="s">
        <v>24</v>
      </c>
      <c r="I617" s="6" t="s">
        <v>25</v>
      </c>
      <c r="J617" s="6" t="s">
        <v>32</v>
      </c>
      <c r="K617" s="9">
        <v>175</v>
      </c>
      <c r="L617" s="9">
        <v>1770.22</v>
      </c>
      <c r="M617" s="9">
        <v>2572.11661</v>
      </c>
      <c r="N617" s="9">
        <v>2500</v>
      </c>
      <c r="O617" s="9">
        <v>161.76</v>
      </c>
      <c r="P617" s="9" cm="1">
        <f t="array" ref="P617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24.885135094704673</v>
      </c>
      <c r="Q617" s="9" cm="1">
        <f t="array" ref="Q617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7.4655405284114007</v>
      </c>
      <c r="R617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0</v>
      </c>
      <c r="S617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32.350675623116075</v>
      </c>
    </row>
    <row r="618" spans="1:19" x14ac:dyDescent="0.25">
      <c r="A618">
        <v>2014</v>
      </c>
      <c r="B618">
        <v>5</v>
      </c>
      <c r="C618" s="38" t="s">
        <v>81</v>
      </c>
      <c r="D618" s="38">
        <f>DATE(План_Факт_Дебіторка[[#This Row],[Рік]],План_Факт_Дебіторка[[#This Row],[МісяцьНом]],1)</f>
        <v>41760</v>
      </c>
      <c r="E618" s="6" t="s">
        <v>6</v>
      </c>
      <c r="F618" s="6" t="s">
        <v>22</v>
      </c>
      <c r="G618" s="6" t="s">
        <v>36</v>
      </c>
      <c r="H618" s="6" t="s">
        <v>37</v>
      </c>
      <c r="I618" s="6" t="s">
        <v>38</v>
      </c>
      <c r="J618" s="6" t="s">
        <v>26</v>
      </c>
      <c r="K618" s="9">
        <v>529</v>
      </c>
      <c r="L618" s="9">
        <v>6711.9900000000007</v>
      </c>
      <c r="M618" s="9">
        <v>10213.27</v>
      </c>
      <c r="N618" s="9">
        <v>11000</v>
      </c>
      <c r="O618" s="9">
        <v>11151.16</v>
      </c>
      <c r="P618" s="9" cm="1">
        <f t="array" ref="P618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50.293426684293308</v>
      </c>
      <c r="Q618" s="9" cm="1">
        <f t="array" ref="Q618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0</v>
      </c>
      <c r="R618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12.573356671073327</v>
      </c>
      <c r="S618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62.866783355366636</v>
      </c>
    </row>
    <row r="619" spans="1:19" x14ac:dyDescent="0.25">
      <c r="A619">
        <v>2016</v>
      </c>
      <c r="B619">
        <v>1</v>
      </c>
      <c r="C619" s="38" t="s">
        <v>95</v>
      </c>
      <c r="D619" s="38">
        <f>DATE(План_Факт_Дебіторка[[#This Row],[Рік]],План_Факт_Дебіторка[[#This Row],[МісяцьНом]],1)</f>
        <v>42370</v>
      </c>
      <c r="E619" s="6" t="s">
        <v>2</v>
      </c>
      <c r="F619" s="6" t="s">
        <v>22</v>
      </c>
      <c r="G619" s="6" t="s">
        <v>23</v>
      </c>
      <c r="H619" s="6" t="s">
        <v>24</v>
      </c>
      <c r="I619" s="6" t="s">
        <v>25</v>
      </c>
      <c r="J619" s="6" t="s">
        <v>32</v>
      </c>
      <c r="K619" s="9">
        <v>662</v>
      </c>
      <c r="L619" s="9">
        <v>5855.2699999999995</v>
      </c>
      <c r="M619" s="9">
        <v>7442.4670900000001</v>
      </c>
      <c r="N619" s="9">
        <v>7100</v>
      </c>
      <c r="O619" s="9">
        <v>131.44999999999999</v>
      </c>
      <c r="P619" s="9" cm="1">
        <f t="array" ref="P619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123.20838556473878</v>
      </c>
      <c r="Q619" s="9" cm="1">
        <f t="array" ref="Q619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0</v>
      </c>
      <c r="R619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0</v>
      </c>
      <c r="S619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123.20838556473878</v>
      </c>
    </row>
    <row r="620" spans="1:19" x14ac:dyDescent="0.25">
      <c r="A620">
        <v>2014</v>
      </c>
      <c r="B620">
        <v>10</v>
      </c>
      <c r="C620" s="38" t="s">
        <v>62</v>
      </c>
      <c r="D620" s="38">
        <f>DATE(План_Факт_Дебіторка[[#This Row],[Рік]],План_Факт_Дебіторка[[#This Row],[МісяцьНом]],1)</f>
        <v>41913</v>
      </c>
      <c r="E620" s="6" t="s">
        <v>11</v>
      </c>
      <c r="F620" s="6" t="s">
        <v>42</v>
      </c>
      <c r="G620" s="6" t="s">
        <v>43</v>
      </c>
      <c r="H620" s="6" t="s">
        <v>44</v>
      </c>
      <c r="I620" s="6" t="s">
        <v>45</v>
      </c>
      <c r="J620" s="6" t="s">
        <v>27</v>
      </c>
      <c r="K620" s="9">
        <v>8429</v>
      </c>
      <c r="L620" s="9">
        <v>96208.430000000022</v>
      </c>
      <c r="M620" s="9">
        <v>151100.18498000008</v>
      </c>
      <c r="N620" s="9">
        <v>136900</v>
      </c>
      <c r="O620" s="9">
        <v>75639.41</v>
      </c>
      <c r="P620" s="9" cm="1">
        <f t="array" ref="P620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617.63682086436461</v>
      </c>
      <c r="Q620" s="9" cm="1">
        <f t="array" ref="Q620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308.8184104321823</v>
      </c>
      <c r="R620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308.8184104321823</v>
      </c>
      <c r="S620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1235.2736417287292</v>
      </c>
    </row>
    <row r="621" spans="1:19" x14ac:dyDescent="0.25">
      <c r="A621">
        <v>2016</v>
      </c>
      <c r="B621">
        <v>2</v>
      </c>
      <c r="C621" s="38" t="s">
        <v>96</v>
      </c>
      <c r="D621" s="38">
        <f>DATE(План_Факт_Дебіторка[[#This Row],[Рік]],План_Факт_Дебіторка[[#This Row],[МісяцьНом]],1)</f>
        <v>42401</v>
      </c>
      <c r="E621" s="6" t="s">
        <v>3</v>
      </c>
      <c r="F621" s="6" t="s">
        <v>22</v>
      </c>
      <c r="G621" s="6" t="s">
        <v>23</v>
      </c>
      <c r="H621" s="6" t="s">
        <v>24</v>
      </c>
      <c r="I621" s="6" t="s">
        <v>25</v>
      </c>
      <c r="J621" s="6" t="s">
        <v>32</v>
      </c>
      <c r="K621" s="9">
        <v>74</v>
      </c>
      <c r="L621" s="9">
        <v>687.07999999999993</v>
      </c>
      <c r="M621" s="9">
        <v>1045.9916000000001</v>
      </c>
      <c r="N621" s="9">
        <v>1000</v>
      </c>
      <c r="O621" s="9">
        <v>0</v>
      </c>
      <c r="P621" s="9" cm="1">
        <f t="array" ref="P621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9.291214197109662</v>
      </c>
      <c r="Q621" s="9" cm="1">
        <f t="array" ref="Q621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2.7873642591328984</v>
      </c>
      <c r="R621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0</v>
      </c>
      <c r="S621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12.07857845624256</v>
      </c>
    </row>
    <row r="622" spans="1:19" x14ac:dyDescent="0.25">
      <c r="A622">
        <v>2014</v>
      </c>
      <c r="B622">
        <v>5</v>
      </c>
      <c r="C622" s="38" t="s">
        <v>81</v>
      </c>
      <c r="D622" s="38">
        <f>DATE(План_Факт_Дебіторка[[#This Row],[Рік]],План_Факт_Дебіторка[[#This Row],[МісяцьНом]],1)</f>
        <v>41760</v>
      </c>
      <c r="E622" s="6" t="s">
        <v>6</v>
      </c>
      <c r="F622" s="6" t="s">
        <v>22</v>
      </c>
      <c r="G622" s="6" t="s">
        <v>36</v>
      </c>
      <c r="H622" s="6" t="s">
        <v>37</v>
      </c>
      <c r="I622" s="6" t="s">
        <v>38</v>
      </c>
      <c r="J622" s="6" t="s">
        <v>27</v>
      </c>
      <c r="K622" s="9">
        <v>23359</v>
      </c>
      <c r="L622" s="9">
        <v>256794.66</v>
      </c>
      <c r="M622" s="9">
        <v>392731.10999999964</v>
      </c>
      <c r="N622" s="9">
        <v>396000</v>
      </c>
      <c r="O622" s="9">
        <v>339120.92</v>
      </c>
      <c r="P622" s="9" cm="1">
        <f t="array" ref="P622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1933.934311677466</v>
      </c>
      <c r="Q622" s="9" cm="1">
        <f t="array" ref="Q622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0</v>
      </c>
      <c r="R622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483.4835779193665</v>
      </c>
      <c r="S622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2417.4178895968325</v>
      </c>
    </row>
    <row r="623" spans="1:19" x14ac:dyDescent="0.25">
      <c r="A623">
        <v>2016</v>
      </c>
      <c r="B623">
        <v>3</v>
      </c>
      <c r="C623" s="38" t="s">
        <v>97</v>
      </c>
      <c r="D623" s="38">
        <f>DATE(План_Факт_Дебіторка[[#This Row],[Рік]],План_Факт_Дебіторка[[#This Row],[МісяцьНом]],1)</f>
        <v>42430</v>
      </c>
      <c r="E623" s="6" t="s">
        <v>4</v>
      </c>
      <c r="F623" s="6" t="s">
        <v>22</v>
      </c>
      <c r="G623" s="6" t="s">
        <v>23</v>
      </c>
      <c r="H623" s="6" t="s">
        <v>24</v>
      </c>
      <c r="I623" s="6" t="s">
        <v>25</v>
      </c>
      <c r="J623" s="6" t="s">
        <v>32</v>
      </c>
      <c r="K623" s="9">
        <v>1212</v>
      </c>
      <c r="L623" s="9">
        <v>12509.53</v>
      </c>
      <c r="M623" s="9">
        <v>16481.691510000001</v>
      </c>
      <c r="N623" s="9">
        <v>16100</v>
      </c>
      <c r="O623" s="9">
        <v>836.44</v>
      </c>
      <c r="P623" s="9" cm="1">
        <f t="array" ref="P623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82.268367018560639</v>
      </c>
      <c r="Q623" s="9" cm="1">
        <f t="array" ref="Q623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0</v>
      </c>
      <c r="R623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0</v>
      </c>
      <c r="S623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82.268367018560639</v>
      </c>
    </row>
    <row r="624" spans="1:19" x14ac:dyDescent="0.25">
      <c r="A624">
        <v>2014</v>
      </c>
      <c r="B624">
        <v>10</v>
      </c>
      <c r="C624" s="38" t="s">
        <v>62</v>
      </c>
      <c r="D624" s="38">
        <f>DATE(План_Факт_Дебіторка[[#This Row],[Рік]],План_Факт_Дебіторка[[#This Row],[МісяцьНом]],1)</f>
        <v>41913</v>
      </c>
      <c r="E624" s="6" t="s">
        <v>11</v>
      </c>
      <c r="F624" s="6" t="s">
        <v>42</v>
      </c>
      <c r="G624" s="6" t="s">
        <v>43</v>
      </c>
      <c r="H624" s="6" t="s">
        <v>44</v>
      </c>
      <c r="I624" s="6" t="s">
        <v>45</v>
      </c>
      <c r="J624" s="6" t="s">
        <v>35</v>
      </c>
      <c r="K624" s="9">
        <v>27027</v>
      </c>
      <c r="L624" s="9">
        <v>335736.55999999994</v>
      </c>
      <c r="M624" s="9">
        <v>498195.3461799997</v>
      </c>
      <c r="N624" s="9">
        <v>479600</v>
      </c>
      <c r="O624" s="9">
        <v>450010.02</v>
      </c>
      <c r="P624" s="9" cm="1">
        <f t="array" ref="P624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2036.422323538286</v>
      </c>
      <c r="Q624" s="9" cm="1">
        <f t="array" ref="Q624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1018.211161769143</v>
      </c>
      <c r="R624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1018.211161769143</v>
      </c>
      <c r="S624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4072.8446470765721</v>
      </c>
    </row>
    <row r="625" spans="1:19" x14ac:dyDescent="0.25">
      <c r="A625">
        <v>2016</v>
      </c>
      <c r="B625">
        <v>4</v>
      </c>
      <c r="C625" s="38" t="s">
        <v>98</v>
      </c>
      <c r="D625" s="38">
        <f>DATE(План_Факт_Дебіторка[[#This Row],[Рік]],План_Факт_Дебіторка[[#This Row],[МісяцьНом]],1)</f>
        <v>42461</v>
      </c>
      <c r="E625" s="6" t="s">
        <v>5</v>
      </c>
      <c r="F625" s="6" t="s">
        <v>22</v>
      </c>
      <c r="G625" s="6" t="s">
        <v>23</v>
      </c>
      <c r="H625" s="6" t="s">
        <v>24</v>
      </c>
      <c r="I625" s="6" t="s">
        <v>25</v>
      </c>
      <c r="J625" s="6" t="s">
        <v>32</v>
      </c>
      <c r="K625" s="9">
        <v>245</v>
      </c>
      <c r="L625" s="9">
        <v>3616.46</v>
      </c>
      <c r="M625" s="9">
        <v>4822.2415799999999</v>
      </c>
      <c r="N625" s="9">
        <v>4500</v>
      </c>
      <c r="O625" s="9">
        <v>68.39</v>
      </c>
      <c r="P625" s="9" cm="1">
        <f t="array" ref="P625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48.682773232210664</v>
      </c>
      <c r="Q625" s="9" cm="1">
        <f t="array" ref="Q625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0</v>
      </c>
      <c r="R625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0</v>
      </c>
      <c r="S625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48.682773232210664</v>
      </c>
    </row>
    <row r="626" spans="1:19" x14ac:dyDescent="0.25">
      <c r="A626">
        <v>2014</v>
      </c>
      <c r="B626">
        <v>5</v>
      </c>
      <c r="C626" s="38" t="s">
        <v>81</v>
      </c>
      <c r="D626" s="38">
        <f>DATE(План_Факт_Дебіторка[[#This Row],[Рік]],План_Факт_Дебіторка[[#This Row],[МісяцьНом]],1)</f>
        <v>41760</v>
      </c>
      <c r="E626" s="6" t="s">
        <v>6</v>
      </c>
      <c r="F626" s="6" t="s">
        <v>22</v>
      </c>
      <c r="G626" s="6" t="s">
        <v>36</v>
      </c>
      <c r="H626" s="6" t="s">
        <v>37</v>
      </c>
      <c r="I626" s="6" t="s">
        <v>38</v>
      </c>
      <c r="J626" s="6" t="s">
        <v>32</v>
      </c>
      <c r="K626" s="9">
        <v>297</v>
      </c>
      <c r="L626" s="9">
        <v>3067.7200000000007</v>
      </c>
      <c r="M626" s="9">
        <v>4641.46</v>
      </c>
      <c r="N626" s="9">
        <v>4300</v>
      </c>
      <c r="O626" s="9">
        <v>584.82000000000005</v>
      </c>
      <c r="P626" s="9" cm="1">
        <f t="array" ref="P626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22.856042013780115</v>
      </c>
      <c r="Q626" s="9" cm="1">
        <f t="array" ref="Q626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0</v>
      </c>
      <c r="R626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5.7140105034450288</v>
      </c>
      <c r="S626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28.570052517225143</v>
      </c>
    </row>
    <row r="627" spans="1:19" x14ac:dyDescent="0.25">
      <c r="A627">
        <v>2016</v>
      </c>
      <c r="B627">
        <v>5</v>
      </c>
      <c r="C627" s="38" t="s">
        <v>99</v>
      </c>
      <c r="D627" s="38">
        <f>DATE(План_Факт_Дебіторка[[#This Row],[Рік]],План_Факт_Дебіторка[[#This Row],[МісяцьНом]],1)</f>
        <v>42491</v>
      </c>
      <c r="E627" s="6" t="s">
        <v>6</v>
      </c>
      <c r="F627" s="6" t="s">
        <v>22</v>
      </c>
      <c r="G627" s="6" t="s">
        <v>23</v>
      </c>
      <c r="H627" s="6" t="s">
        <v>24</v>
      </c>
      <c r="I627" s="6" t="s">
        <v>25</v>
      </c>
      <c r="J627" s="6" t="s">
        <v>32</v>
      </c>
      <c r="K627" s="9">
        <v>131</v>
      </c>
      <c r="L627" s="9">
        <v>1488.16</v>
      </c>
      <c r="M627" s="9">
        <v>2318.6999999999998</v>
      </c>
      <c r="N627" s="9">
        <v>2200</v>
      </c>
      <c r="O627" s="9">
        <v>0</v>
      </c>
      <c r="P627" s="9" cm="1">
        <f t="array" ref="P627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17.04837901438751</v>
      </c>
      <c r="Q627" s="9" cm="1">
        <f t="array" ref="Q627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0</v>
      </c>
      <c r="R627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0</v>
      </c>
      <c r="S627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17.04837901438751</v>
      </c>
    </row>
    <row r="628" spans="1:19" x14ac:dyDescent="0.25">
      <c r="A628">
        <v>2014</v>
      </c>
      <c r="B628">
        <v>11</v>
      </c>
      <c r="C628" s="38" t="s">
        <v>66</v>
      </c>
      <c r="D628" s="38">
        <f>DATE(План_Факт_Дебіторка[[#This Row],[Рік]],План_Факт_Дебіторка[[#This Row],[МісяцьНом]],1)</f>
        <v>41944</v>
      </c>
      <c r="E628" s="6" t="s">
        <v>12</v>
      </c>
      <c r="F628" s="6" t="s">
        <v>42</v>
      </c>
      <c r="G628" s="6" t="s">
        <v>43</v>
      </c>
      <c r="H628" s="6" t="s">
        <v>44</v>
      </c>
      <c r="I628" s="6" t="s">
        <v>45</v>
      </c>
      <c r="J628" s="6" t="s">
        <v>26</v>
      </c>
      <c r="K628" s="9">
        <v>20</v>
      </c>
      <c r="L628" s="9">
        <v>191.17</v>
      </c>
      <c r="M628" s="9">
        <v>277.72501</v>
      </c>
      <c r="N628" s="9">
        <v>200</v>
      </c>
      <c r="O628" s="9">
        <v>162.47</v>
      </c>
      <c r="P628" s="9" cm="1">
        <f t="array" ref="P628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1.2095011552120687</v>
      </c>
      <c r="Q628" s="9" cm="1">
        <f t="array" ref="Q628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0.60475057760603435</v>
      </c>
      <c r="R628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0.60475057760603435</v>
      </c>
      <c r="S628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2.4190023104241374</v>
      </c>
    </row>
    <row r="629" spans="1:19" x14ac:dyDescent="0.25">
      <c r="A629">
        <v>2016</v>
      </c>
      <c r="B629">
        <v>6</v>
      </c>
      <c r="C629" s="38" t="s">
        <v>100</v>
      </c>
      <c r="D629" s="38">
        <f>DATE(План_Факт_Дебіторка[[#This Row],[Рік]],План_Факт_Дебіторка[[#This Row],[МісяцьНом]],1)</f>
        <v>42522</v>
      </c>
      <c r="E629" s="6" t="s">
        <v>7</v>
      </c>
      <c r="F629" s="6" t="s">
        <v>22</v>
      </c>
      <c r="G629" s="6" t="s">
        <v>23</v>
      </c>
      <c r="H629" s="6" t="s">
        <v>24</v>
      </c>
      <c r="I629" s="6" t="s">
        <v>25</v>
      </c>
      <c r="J629" s="6" t="s">
        <v>32</v>
      </c>
      <c r="K629" s="9">
        <v>4108</v>
      </c>
      <c r="L629" s="9">
        <v>45945</v>
      </c>
      <c r="M629" s="9">
        <v>59615.716520000002</v>
      </c>
      <c r="N629" s="9">
        <v>63300</v>
      </c>
      <c r="O629" s="9">
        <v>5639.34</v>
      </c>
      <c r="P629" s="9" cm="1">
        <f t="array" ref="P629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312.19532503977484</v>
      </c>
      <c r="Q629" s="9" cm="1">
        <f t="array" ref="Q629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93.658597511932456</v>
      </c>
      <c r="R629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156.09766251988742</v>
      </c>
      <c r="S629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561.95158507159476</v>
      </c>
    </row>
    <row r="630" spans="1:19" x14ac:dyDescent="0.25">
      <c r="A630">
        <v>2014</v>
      </c>
      <c r="B630">
        <v>5</v>
      </c>
      <c r="C630" s="38" t="s">
        <v>81</v>
      </c>
      <c r="D630" s="38">
        <f>DATE(План_Факт_Дебіторка[[#This Row],[Рік]],План_Факт_Дебіторка[[#This Row],[МісяцьНом]],1)</f>
        <v>41760</v>
      </c>
      <c r="E630" s="6" t="s">
        <v>6</v>
      </c>
      <c r="F630" s="6" t="s">
        <v>22</v>
      </c>
      <c r="G630" s="6" t="s">
        <v>36</v>
      </c>
      <c r="H630" s="6" t="s">
        <v>37</v>
      </c>
      <c r="I630" s="6" t="s">
        <v>38</v>
      </c>
      <c r="J630" s="6" t="s">
        <v>33</v>
      </c>
      <c r="K630" s="9">
        <v>327</v>
      </c>
      <c r="L630" s="9">
        <v>3284.14</v>
      </c>
      <c r="M630" s="9">
        <v>5077.4399999999996</v>
      </c>
      <c r="N630" s="9">
        <v>5000</v>
      </c>
      <c r="O630" s="9">
        <v>3358.36</v>
      </c>
      <c r="P630" s="9" cm="1">
        <f t="array" ref="P630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25.002947771271906</v>
      </c>
      <c r="Q630" s="9" cm="1">
        <f t="array" ref="Q630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0</v>
      </c>
      <c r="R630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6.2507369428179764</v>
      </c>
      <c r="S630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31.253684714089882</v>
      </c>
    </row>
    <row r="631" spans="1:19" x14ac:dyDescent="0.25">
      <c r="A631">
        <v>2016</v>
      </c>
      <c r="B631">
        <v>7</v>
      </c>
      <c r="C631" s="38" t="s">
        <v>101</v>
      </c>
      <c r="D631" s="38">
        <f>DATE(План_Факт_Дебіторка[[#This Row],[Рік]],План_Факт_Дебіторка[[#This Row],[МісяцьНом]],1)</f>
        <v>42552</v>
      </c>
      <c r="E631" s="6" t="s">
        <v>8</v>
      </c>
      <c r="F631" s="6" t="s">
        <v>22</v>
      </c>
      <c r="G631" s="6" t="s">
        <v>23</v>
      </c>
      <c r="H631" s="6" t="s">
        <v>24</v>
      </c>
      <c r="I631" s="6" t="s">
        <v>25</v>
      </c>
      <c r="J631" s="6" t="s">
        <v>32</v>
      </c>
      <c r="K631" s="9">
        <v>647</v>
      </c>
      <c r="L631" s="9">
        <v>6291.6399999999994</v>
      </c>
      <c r="M631" s="9">
        <v>9422.1337299999996</v>
      </c>
      <c r="N631" s="9">
        <v>9200</v>
      </c>
      <c r="O631" s="9">
        <v>377.91</v>
      </c>
      <c r="P631" s="9" cm="1">
        <f t="array" ref="P631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72.721687129021873</v>
      </c>
      <c r="Q631" s="9" cm="1">
        <f t="array" ref="Q631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36.360843564510937</v>
      </c>
      <c r="R631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34.629374823343753</v>
      </c>
      <c r="S631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143.71190551687658</v>
      </c>
    </row>
    <row r="632" spans="1:19" x14ac:dyDescent="0.25">
      <c r="A632">
        <v>2014</v>
      </c>
      <c r="B632">
        <v>11</v>
      </c>
      <c r="C632" s="38" t="s">
        <v>66</v>
      </c>
      <c r="D632" s="38">
        <f>DATE(План_Факт_Дебіторка[[#This Row],[Рік]],План_Факт_Дебіторка[[#This Row],[МісяцьНом]],1)</f>
        <v>41944</v>
      </c>
      <c r="E632" s="6" t="s">
        <v>12</v>
      </c>
      <c r="F632" s="6" t="s">
        <v>42</v>
      </c>
      <c r="G632" s="6" t="s">
        <v>43</v>
      </c>
      <c r="H632" s="6" t="s">
        <v>44</v>
      </c>
      <c r="I632" s="6" t="s">
        <v>45</v>
      </c>
      <c r="J632" s="6" t="s">
        <v>32</v>
      </c>
      <c r="K632" s="9">
        <v>8572</v>
      </c>
      <c r="L632" s="9">
        <v>90194.45</v>
      </c>
      <c r="M632" s="9">
        <v>130419.80047999999</v>
      </c>
      <c r="N632" s="9">
        <v>128900</v>
      </c>
      <c r="O632" s="9">
        <v>15701.04</v>
      </c>
      <c r="P632" s="9" cm="1">
        <f t="array" ref="P632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567.98233383117895</v>
      </c>
      <c r="Q632" s="9" cm="1">
        <f t="array" ref="Q632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283.99116691558947</v>
      </c>
      <c r="R632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283.99116691558947</v>
      </c>
      <c r="S632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1135.9646676623579</v>
      </c>
    </row>
    <row r="633" spans="1:19" x14ac:dyDescent="0.25">
      <c r="A633">
        <v>2016</v>
      </c>
      <c r="B633">
        <v>8</v>
      </c>
      <c r="C633" s="38" t="s">
        <v>102</v>
      </c>
      <c r="D633" s="38">
        <f>DATE(План_Факт_Дебіторка[[#This Row],[Рік]],План_Факт_Дебіторка[[#This Row],[МісяцьНом]],1)</f>
        <v>42583</v>
      </c>
      <c r="E633" s="6" t="s">
        <v>9</v>
      </c>
      <c r="F633" s="6" t="s">
        <v>22</v>
      </c>
      <c r="G633" s="6" t="s">
        <v>23</v>
      </c>
      <c r="H633" s="6" t="s">
        <v>24</v>
      </c>
      <c r="I633" s="6" t="s">
        <v>25</v>
      </c>
      <c r="J633" s="6" t="s">
        <v>32</v>
      </c>
      <c r="K633" s="9">
        <v>213</v>
      </c>
      <c r="L633" s="9">
        <v>2246.6999999999998</v>
      </c>
      <c r="M633" s="9">
        <v>3449.8750199999999</v>
      </c>
      <c r="N633" s="9">
        <v>3500</v>
      </c>
      <c r="O633" s="9">
        <v>45.06</v>
      </c>
      <c r="P633" s="9" cm="1">
        <f t="array" ref="P633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22.258713743495104</v>
      </c>
      <c r="Q633" s="9" cm="1">
        <f t="array" ref="Q633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6.6776141230485324</v>
      </c>
      <c r="R633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21.198774993804864</v>
      </c>
      <c r="S633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50.135102860348496</v>
      </c>
    </row>
    <row r="634" spans="1:19" x14ac:dyDescent="0.25">
      <c r="A634">
        <v>2014</v>
      </c>
      <c r="B634">
        <v>5</v>
      </c>
      <c r="C634" s="38" t="s">
        <v>81</v>
      </c>
      <c r="D634" s="38">
        <f>DATE(План_Факт_Дебіторка[[#This Row],[Рік]],План_Факт_Дебіторка[[#This Row],[МісяцьНом]],1)</f>
        <v>41760</v>
      </c>
      <c r="E634" s="6" t="s">
        <v>6</v>
      </c>
      <c r="F634" s="6" t="s">
        <v>22</v>
      </c>
      <c r="G634" s="6" t="s">
        <v>36</v>
      </c>
      <c r="H634" s="6" t="s">
        <v>37</v>
      </c>
      <c r="I634" s="6" t="s">
        <v>38</v>
      </c>
      <c r="J634" s="6" t="s">
        <v>34</v>
      </c>
      <c r="K634" s="9">
        <v>13243</v>
      </c>
      <c r="L634" s="9">
        <v>141119.88</v>
      </c>
      <c r="M634" s="9">
        <v>217676.43999999951</v>
      </c>
      <c r="N634" s="9">
        <v>222500</v>
      </c>
      <c r="O634" s="9">
        <v>42621.64</v>
      </c>
      <c r="P634" s="9" cm="1">
        <f t="array" ref="P634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1071.9088084460654</v>
      </c>
      <c r="Q634" s="9" cm="1">
        <f t="array" ref="Q634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0</v>
      </c>
      <c r="R634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267.97720211151636</v>
      </c>
      <c r="S634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1339.8860105575818</v>
      </c>
    </row>
    <row r="635" spans="1:19" x14ac:dyDescent="0.25">
      <c r="A635">
        <v>2016</v>
      </c>
      <c r="B635">
        <v>9</v>
      </c>
      <c r="C635" s="38" t="s">
        <v>103</v>
      </c>
      <c r="D635" s="38">
        <f>DATE(План_Факт_Дебіторка[[#This Row],[Рік]],План_Факт_Дебіторка[[#This Row],[МісяцьНом]],1)</f>
        <v>42614</v>
      </c>
      <c r="E635" s="6" t="s">
        <v>10</v>
      </c>
      <c r="F635" s="6" t="s">
        <v>22</v>
      </c>
      <c r="G635" s="6" t="s">
        <v>23</v>
      </c>
      <c r="H635" s="6" t="s">
        <v>24</v>
      </c>
      <c r="I635" s="6" t="s">
        <v>25</v>
      </c>
      <c r="J635" s="6" t="s">
        <v>32</v>
      </c>
      <c r="K635" s="9">
        <v>1003</v>
      </c>
      <c r="L635" s="9">
        <v>11766.34</v>
      </c>
      <c r="M635" s="9">
        <v>17780.725340000001</v>
      </c>
      <c r="N635" s="9">
        <v>17400</v>
      </c>
      <c r="O635" s="9">
        <v>575.37</v>
      </c>
      <c r="P635" s="9" cm="1">
        <f t="array" ref="P635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83.398568104142527</v>
      </c>
      <c r="Q635" s="9" cm="1">
        <f t="array" ref="Q635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41.699284052071263</v>
      </c>
      <c r="R635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79.427207718230974</v>
      </c>
      <c r="S635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204.52505987444476</v>
      </c>
    </row>
    <row r="636" spans="1:19" x14ac:dyDescent="0.25">
      <c r="A636">
        <v>2014</v>
      </c>
      <c r="B636">
        <v>11</v>
      </c>
      <c r="C636" s="38" t="s">
        <v>66</v>
      </c>
      <c r="D636" s="38">
        <f>DATE(План_Факт_Дебіторка[[#This Row],[Рік]],План_Факт_Дебіторка[[#This Row],[МісяцьНом]],1)</f>
        <v>41944</v>
      </c>
      <c r="E636" s="6" t="s">
        <v>12</v>
      </c>
      <c r="F636" s="6" t="s">
        <v>42</v>
      </c>
      <c r="G636" s="6" t="s">
        <v>43</v>
      </c>
      <c r="H636" s="6" t="s">
        <v>44</v>
      </c>
      <c r="I636" s="6" t="s">
        <v>45</v>
      </c>
      <c r="J636" s="6" t="s">
        <v>33</v>
      </c>
      <c r="K636" s="9">
        <v>4056</v>
      </c>
      <c r="L636" s="9">
        <v>51784.41</v>
      </c>
      <c r="M636" s="9">
        <v>76489.472330000019</v>
      </c>
      <c r="N636" s="9">
        <v>69900</v>
      </c>
      <c r="O636" s="9">
        <v>62793.32</v>
      </c>
      <c r="P636" s="9" cm="1">
        <f t="array" ref="P636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333.11405819985958</v>
      </c>
      <c r="Q636" s="9" cm="1">
        <f t="array" ref="Q636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166.55702909992979</v>
      </c>
      <c r="R636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166.55702909992979</v>
      </c>
      <c r="S636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666.22811639971917</v>
      </c>
    </row>
    <row r="637" spans="1:19" x14ac:dyDescent="0.25">
      <c r="A637">
        <v>2016</v>
      </c>
      <c r="B637">
        <v>10</v>
      </c>
      <c r="C637" s="38" t="s">
        <v>71</v>
      </c>
      <c r="D637" s="38">
        <f>DATE(План_Факт_Дебіторка[[#This Row],[Рік]],План_Факт_Дебіторка[[#This Row],[МісяцьНом]],1)</f>
        <v>42644</v>
      </c>
      <c r="E637" s="6" t="s">
        <v>11</v>
      </c>
      <c r="F637" s="6" t="s">
        <v>22</v>
      </c>
      <c r="G637" s="6" t="s">
        <v>23</v>
      </c>
      <c r="H637" s="6" t="s">
        <v>24</v>
      </c>
      <c r="I637" s="6" t="s">
        <v>25</v>
      </c>
      <c r="J637" s="6" t="s">
        <v>32</v>
      </c>
      <c r="K637" s="9">
        <v>2632</v>
      </c>
      <c r="L637" s="9">
        <v>31100.02</v>
      </c>
      <c r="M637" s="9">
        <v>48098.700310000007</v>
      </c>
      <c r="N637" s="9">
        <v>45700</v>
      </c>
      <c r="O637" s="9">
        <v>2607.77</v>
      </c>
      <c r="P637" s="9" cm="1">
        <f t="array" ref="P637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332.12684558048994</v>
      </c>
      <c r="Q637" s="9" cm="1">
        <f t="array" ref="Q637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166.06342279024497</v>
      </c>
      <c r="R637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316.31128150522852</v>
      </c>
      <c r="S637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814.50154987596341</v>
      </c>
    </row>
    <row r="638" spans="1:19" x14ac:dyDescent="0.25">
      <c r="A638">
        <v>2014</v>
      </c>
      <c r="B638">
        <v>5</v>
      </c>
      <c r="C638" s="38" t="s">
        <v>81</v>
      </c>
      <c r="D638" s="38">
        <f>DATE(План_Факт_Дебіторка[[#This Row],[Рік]],План_Факт_Дебіторка[[#This Row],[МісяцьНом]],1)</f>
        <v>41760</v>
      </c>
      <c r="E638" s="6" t="s">
        <v>6</v>
      </c>
      <c r="F638" s="6" t="s">
        <v>22</v>
      </c>
      <c r="G638" s="6" t="s">
        <v>36</v>
      </c>
      <c r="H638" s="6" t="s">
        <v>37</v>
      </c>
      <c r="I638" s="6" t="s">
        <v>38</v>
      </c>
      <c r="J638" s="6" t="s">
        <v>35</v>
      </c>
      <c r="K638" s="9">
        <v>11726</v>
      </c>
      <c r="L638" s="9">
        <v>122180.65000000002</v>
      </c>
      <c r="M638" s="9">
        <v>181954.9016499999</v>
      </c>
      <c r="N638" s="9">
        <v>183000</v>
      </c>
      <c r="O638" s="9">
        <v>207988.16</v>
      </c>
      <c r="P638" s="9" cm="1">
        <f t="array" ref="P638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896.00446340712313</v>
      </c>
      <c r="Q638" s="9" cm="1">
        <f t="array" ref="Q638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0</v>
      </c>
      <c r="R638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224.00111585178078</v>
      </c>
      <c r="S638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1120.0055792589039</v>
      </c>
    </row>
    <row r="639" spans="1:19" x14ac:dyDescent="0.25">
      <c r="A639">
        <v>2016</v>
      </c>
      <c r="B639">
        <v>11</v>
      </c>
      <c r="C639" s="38" t="s">
        <v>72</v>
      </c>
      <c r="D639" s="38">
        <f>DATE(План_Факт_Дебіторка[[#This Row],[Рік]],План_Факт_Дебіторка[[#This Row],[МісяцьНом]],1)</f>
        <v>42675</v>
      </c>
      <c r="E639" s="6" t="s">
        <v>12</v>
      </c>
      <c r="F639" s="6" t="s">
        <v>22</v>
      </c>
      <c r="G639" s="6" t="s">
        <v>23</v>
      </c>
      <c r="H639" s="6" t="s">
        <v>24</v>
      </c>
      <c r="I639" s="6" t="s">
        <v>25</v>
      </c>
      <c r="J639" s="6" t="s">
        <v>32</v>
      </c>
      <c r="K639" s="9">
        <v>505</v>
      </c>
      <c r="L639" s="9">
        <v>6460.5599999999995</v>
      </c>
      <c r="M639" s="9">
        <v>10360.841759999999</v>
      </c>
      <c r="N639" s="9">
        <v>9300</v>
      </c>
      <c r="O639" s="9">
        <v>612.6</v>
      </c>
      <c r="P639" s="9" cm="1">
        <f t="array" ref="P639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103.27662100134428</v>
      </c>
      <c r="Q639" s="9" cm="1">
        <f t="array" ref="Q639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77.457465751008215</v>
      </c>
      <c r="R639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98.358686667946941</v>
      </c>
      <c r="S639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279.09277342029941</v>
      </c>
    </row>
    <row r="640" spans="1:19" x14ac:dyDescent="0.25">
      <c r="A640">
        <v>2014</v>
      </c>
      <c r="B640">
        <v>11</v>
      </c>
      <c r="C640" s="38" t="s">
        <v>66</v>
      </c>
      <c r="D640" s="38">
        <f>DATE(План_Факт_Дебіторка[[#This Row],[Рік]],План_Факт_Дебіторка[[#This Row],[МісяцьНом]],1)</f>
        <v>41944</v>
      </c>
      <c r="E640" s="6" t="s">
        <v>12</v>
      </c>
      <c r="F640" s="6" t="s">
        <v>42</v>
      </c>
      <c r="G640" s="6" t="s">
        <v>43</v>
      </c>
      <c r="H640" s="6" t="s">
        <v>44</v>
      </c>
      <c r="I640" s="6" t="s">
        <v>45</v>
      </c>
      <c r="J640" s="6" t="s">
        <v>34</v>
      </c>
      <c r="K640" s="9">
        <v>4568</v>
      </c>
      <c r="L640" s="9">
        <v>54273.749999999993</v>
      </c>
      <c r="M640" s="9">
        <v>83126.274179999906</v>
      </c>
      <c r="N640" s="9">
        <v>75800</v>
      </c>
      <c r="O640" s="9">
        <v>16991.64</v>
      </c>
      <c r="P640" s="9" cm="1">
        <f t="array" ref="P640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362.01753903685176</v>
      </c>
      <c r="Q640" s="9" cm="1">
        <f t="array" ref="Q640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181.00876951842588</v>
      </c>
      <c r="R640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181.00876951842588</v>
      </c>
      <c r="S640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724.03507807370352</v>
      </c>
    </row>
    <row r="641" spans="1:19" x14ac:dyDescent="0.25">
      <c r="A641">
        <v>2014</v>
      </c>
      <c r="B641">
        <v>5</v>
      </c>
      <c r="C641" s="38" t="s">
        <v>81</v>
      </c>
      <c r="D641" s="38">
        <f>DATE(План_Факт_Дебіторка[[#This Row],[Рік]],План_Факт_Дебіторка[[#This Row],[МісяцьНом]],1)</f>
        <v>41760</v>
      </c>
      <c r="E641" s="6" t="s">
        <v>6</v>
      </c>
      <c r="F641" s="6" t="s">
        <v>22</v>
      </c>
      <c r="G641" s="6" t="s">
        <v>39</v>
      </c>
      <c r="H641" s="6" t="s">
        <v>40</v>
      </c>
      <c r="I641" s="6" t="s">
        <v>41</v>
      </c>
      <c r="J641" s="6" t="s">
        <v>26</v>
      </c>
      <c r="K641" s="9">
        <v>187</v>
      </c>
      <c r="L641" s="9">
        <v>1787.3199999999997</v>
      </c>
      <c r="M641" s="9">
        <v>2869.4599499999995</v>
      </c>
      <c r="N641" s="9">
        <v>2900</v>
      </c>
      <c r="O641" s="9">
        <v>1825.82</v>
      </c>
      <c r="P641" s="9" cm="1">
        <f t="array" ref="P641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9.7962839196525131</v>
      </c>
      <c r="Q641" s="9" cm="1">
        <f t="array" ref="Q641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0</v>
      </c>
      <c r="R641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9.7962839196525131</v>
      </c>
      <c r="S641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19.592567839305026</v>
      </c>
    </row>
    <row r="642" spans="1:19" x14ac:dyDescent="0.25">
      <c r="A642">
        <v>2014</v>
      </c>
      <c r="B642">
        <v>11</v>
      </c>
      <c r="C642" s="38" t="s">
        <v>66</v>
      </c>
      <c r="D642" s="38">
        <f>DATE(План_Факт_Дебіторка[[#This Row],[Рік]],План_Факт_Дебіторка[[#This Row],[МісяцьНом]],1)</f>
        <v>41944</v>
      </c>
      <c r="E642" s="6" t="s">
        <v>12</v>
      </c>
      <c r="F642" s="6" t="s">
        <v>42</v>
      </c>
      <c r="G642" s="6" t="s">
        <v>43</v>
      </c>
      <c r="H642" s="6" t="s">
        <v>44</v>
      </c>
      <c r="I642" s="6" t="s">
        <v>45</v>
      </c>
      <c r="J642" s="6" t="s">
        <v>27</v>
      </c>
      <c r="K642" s="9">
        <v>6765</v>
      </c>
      <c r="L642" s="9">
        <v>76997.259999999995</v>
      </c>
      <c r="M642" s="9">
        <v>120989.41644000004</v>
      </c>
      <c r="N642" s="9">
        <v>119500</v>
      </c>
      <c r="O642" s="9">
        <v>65649.81</v>
      </c>
      <c r="P642" s="9" cm="1">
        <f t="array" ref="P642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526.91271467634158</v>
      </c>
      <c r="Q642" s="9" cm="1">
        <f t="array" ref="Q642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263.45635733817079</v>
      </c>
      <c r="R642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263.45635733817079</v>
      </c>
      <c r="S642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1053.8254293526832</v>
      </c>
    </row>
    <row r="643" spans="1:19" x14ac:dyDescent="0.25">
      <c r="A643">
        <v>2014</v>
      </c>
      <c r="B643">
        <v>5</v>
      </c>
      <c r="C643" s="38" t="s">
        <v>81</v>
      </c>
      <c r="D643" s="38">
        <f>DATE(План_Факт_Дебіторка[[#This Row],[Рік]],План_Факт_Дебіторка[[#This Row],[МісяцьНом]],1)</f>
        <v>41760</v>
      </c>
      <c r="E643" s="6" t="s">
        <v>6</v>
      </c>
      <c r="F643" s="6" t="s">
        <v>22</v>
      </c>
      <c r="G643" s="6" t="s">
        <v>39</v>
      </c>
      <c r="H643" s="6" t="s">
        <v>40</v>
      </c>
      <c r="I643" s="6" t="s">
        <v>41</v>
      </c>
      <c r="J643" s="6" t="s">
        <v>27</v>
      </c>
      <c r="K643" s="9">
        <v>25065</v>
      </c>
      <c r="L643" s="9">
        <v>266316.90000000008</v>
      </c>
      <c r="M643" s="9">
        <v>418685.56023999979</v>
      </c>
      <c r="N643" s="9">
        <v>422700</v>
      </c>
      <c r="O643" s="9">
        <v>253750.52</v>
      </c>
      <c r="P643" s="9" cm="1">
        <f t="array" ref="P643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1429.3848642737858</v>
      </c>
      <c r="Q643" s="9" cm="1">
        <f t="array" ref="Q643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0</v>
      </c>
      <c r="R643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1429.3848642737858</v>
      </c>
      <c r="S643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2858.7697285475715</v>
      </c>
    </row>
    <row r="644" spans="1:19" x14ac:dyDescent="0.25">
      <c r="A644">
        <v>2014</v>
      </c>
      <c r="B644">
        <v>11</v>
      </c>
      <c r="C644" s="38" t="s">
        <v>66</v>
      </c>
      <c r="D644" s="38">
        <f>DATE(План_Факт_Дебіторка[[#This Row],[Рік]],План_Факт_Дебіторка[[#This Row],[МісяцьНом]],1)</f>
        <v>41944</v>
      </c>
      <c r="E644" s="6" t="s">
        <v>12</v>
      </c>
      <c r="F644" s="6" t="s">
        <v>42</v>
      </c>
      <c r="G644" s="6" t="s">
        <v>43</v>
      </c>
      <c r="H644" s="6" t="s">
        <v>44</v>
      </c>
      <c r="I644" s="6" t="s">
        <v>45</v>
      </c>
      <c r="J644" s="6" t="s">
        <v>35</v>
      </c>
      <c r="K644" s="9">
        <v>27408</v>
      </c>
      <c r="L644" s="9">
        <v>343291.72000000003</v>
      </c>
      <c r="M644" s="9">
        <v>507175.17758999951</v>
      </c>
      <c r="N644" s="9">
        <v>489500</v>
      </c>
      <c r="O644" s="9">
        <v>478419.96</v>
      </c>
      <c r="P644" s="9" cm="1">
        <f t="array" ref="P644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2208.7638531005559</v>
      </c>
      <c r="Q644" s="9" cm="1">
        <f t="array" ref="Q644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1104.381926550278</v>
      </c>
      <c r="R644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1104.381926550278</v>
      </c>
      <c r="S644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4417.5277062011119</v>
      </c>
    </row>
    <row r="645" spans="1:19" x14ac:dyDescent="0.25">
      <c r="A645">
        <v>2014</v>
      </c>
      <c r="B645">
        <v>5</v>
      </c>
      <c r="C645" s="38" t="s">
        <v>81</v>
      </c>
      <c r="D645" s="38">
        <f>DATE(План_Факт_Дебіторка[[#This Row],[Рік]],План_Факт_Дебіторка[[#This Row],[МісяцьНом]],1)</f>
        <v>41760</v>
      </c>
      <c r="E645" s="6" t="s">
        <v>6</v>
      </c>
      <c r="F645" s="6" t="s">
        <v>22</v>
      </c>
      <c r="G645" s="6" t="s">
        <v>39</v>
      </c>
      <c r="H645" s="6" t="s">
        <v>40</v>
      </c>
      <c r="I645" s="6" t="s">
        <v>41</v>
      </c>
      <c r="J645" s="6" t="s">
        <v>32</v>
      </c>
      <c r="K645" s="9">
        <v>6791</v>
      </c>
      <c r="L645" s="9">
        <v>72574.91</v>
      </c>
      <c r="M645" s="9">
        <v>108353.2366200001</v>
      </c>
      <c r="N645" s="9">
        <v>105600</v>
      </c>
      <c r="O645" s="9">
        <v>31106.05</v>
      </c>
      <c r="P645" s="9" cm="1">
        <f t="array" ref="P645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369.91597305367901</v>
      </c>
      <c r="Q645" s="9" cm="1">
        <f t="array" ref="Q645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0</v>
      </c>
      <c r="R645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369.91597305367901</v>
      </c>
      <c r="S645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739.83194610735802</v>
      </c>
    </row>
    <row r="646" spans="1:19" x14ac:dyDescent="0.25">
      <c r="A646">
        <v>2014</v>
      </c>
      <c r="B646">
        <v>6</v>
      </c>
      <c r="C646" s="38" t="s">
        <v>82</v>
      </c>
      <c r="D646" s="38">
        <f>DATE(План_Факт_Дебіторка[[#This Row],[Рік]],План_Факт_Дебіторка[[#This Row],[МісяцьНом]],1)</f>
        <v>41791</v>
      </c>
      <c r="E646" s="6" t="s">
        <v>7</v>
      </c>
      <c r="F646" s="6" t="s">
        <v>22</v>
      </c>
      <c r="G646" s="6" t="s">
        <v>23</v>
      </c>
      <c r="H646" s="6" t="s">
        <v>24</v>
      </c>
      <c r="I646" s="6" t="s">
        <v>25</v>
      </c>
      <c r="J646" s="6" t="s">
        <v>33</v>
      </c>
      <c r="K646" s="9">
        <v>236</v>
      </c>
      <c r="L646" s="9">
        <v>1983.17</v>
      </c>
      <c r="M646" s="9">
        <v>3174.7000000000003</v>
      </c>
      <c r="N646" s="9">
        <v>3200</v>
      </c>
      <c r="O646" s="9">
        <v>4127.1099999999997</v>
      </c>
      <c r="P646" s="9" cm="1">
        <f t="array" ref="P646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16.490809829207478</v>
      </c>
      <c r="Q646" s="9" cm="1">
        <f t="array" ref="Q646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8.2454049146037391</v>
      </c>
      <c r="R646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4.7116599512021367</v>
      </c>
      <c r="S646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29.447874695013354</v>
      </c>
    </row>
    <row r="647" spans="1:19" x14ac:dyDescent="0.25">
      <c r="A647">
        <v>2014</v>
      </c>
      <c r="B647">
        <v>12</v>
      </c>
      <c r="C647" s="38" t="s">
        <v>67</v>
      </c>
      <c r="D647" s="38">
        <f>DATE(План_Факт_Дебіторка[[#This Row],[Рік]],План_Факт_Дебіторка[[#This Row],[МісяцьНом]],1)</f>
        <v>41974</v>
      </c>
      <c r="E647" s="6" t="s">
        <v>13</v>
      </c>
      <c r="F647" s="6" t="s">
        <v>42</v>
      </c>
      <c r="G647" s="6" t="s">
        <v>43</v>
      </c>
      <c r="H647" s="6" t="s">
        <v>44</v>
      </c>
      <c r="I647" s="6" t="s">
        <v>45</v>
      </c>
      <c r="J647" s="6" t="s">
        <v>26</v>
      </c>
      <c r="K647" s="9">
        <v>35</v>
      </c>
      <c r="L647" s="9">
        <v>422.45999999999992</v>
      </c>
      <c r="M647" s="9">
        <v>633.35833000000002</v>
      </c>
      <c r="N647" s="9">
        <v>600</v>
      </c>
      <c r="O647" s="9">
        <v>399.02</v>
      </c>
      <c r="P647" s="9" cm="1">
        <f t="array" ref="P647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2.3540667551125214</v>
      </c>
      <c r="Q647" s="9" cm="1">
        <f t="array" ref="Q647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0</v>
      </c>
      <c r="R647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0.58851668877813035</v>
      </c>
      <c r="S647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2.9425834438906517</v>
      </c>
    </row>
    <row r="648" spans="1:19" x14ac:dyDescent="0.25">
      <c r="A648">
        <v>2014</v>
      </c>
      <c r="B648">
        <v>7</v>
      </c>
      <c r="C648" s="38" t="s">
        <v>83</v>
      </c>
      <c r="D648" s="38">
        <f>DATE(План_Факт_Дебіторка[[#This Row],[Рік]],План_Факт_Дебіторка[[#This Row],[МісяцьНом]],1)</f>
        <v>41821</v>
      </c>
      <c r="E648" s="6" t="s">
        <v>8</v>
      </c>
      <c r="F648" s="6" t="s">
        <v>22</v>
      </c>
      <c r="G648" s="6" t="s">
        <v>23</v>
      </c>
      <c r="H648" s="6" t="s">
        <v>24</v>
      </c>
      <c r="I648" s="6" t="s">
        <v>25</v>
      </c>
      <c r="J648" s="6" t="s">
        <v>33</v>
      </c>
      <c r="K648" s="9">
        <v>20</v>
      </c>
      <c r="L648" s="9">
        <v>175.07999999999998</v>
      </c>
      <c r="M648" s="9">
        <v>312.02</v>
      </c>
      <c r="N648" s="9">
        <v>200</v>
      </c>
      <c r="O648" s="9">
        <v>421.23</v>
      </c>
      <c r="P648" s="9" cm="1">
        <f t="array" ref="P648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1.6477735833831415</v>
      </c>
      <c r="Q648" s="9" cm="1">
        <f t="array" ref="Q648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0.82388679169157075</v>
      </c>
      <c r="R648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0.4707924523951833</v>
      </c>
      <c r="S648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2.9424528274698956</v>
      </c>
    </row>
    <row r="649" spans="1:19" x14ac:dyDescent="0.25">
      <c r="A649">
        <v>2014</v>
      </c>
      <c r="B649">
        <v>5</v>
      </c>
      <c r="C649" s="38" t="s">
        <v>81</v>
      </c>
      <c r="D649" s="38">
        <f>DATE(План_Факт_Дебіторка[[#This Row],[Рік]],План_Факт_Дебіторка[[#This Row],[МісяцьНом]],1)</f>
        <v>41760</v>
      </c>
      <c r="E649" s="6" t="s">
        <v>6</v>
      </c>
      <c r="F649" s="6" t="s">
        <v>22</v>
      </c>
      <c r="G649" s="6" t="s">
        <v>39</v>
      </c>
      <c r="H649" s="6" t="s">
        <v>40</v>
      </c>
      <c r="I649" s="6" t="s">
        <v>41</v>
      </c>
      <c r="J649" s="6" t="s">
        <v>33</v>
      </c>
      <c r="K649" s="9">
        <v>145</v>
      </c>
      <c r="L649" s="9">
        <v>1471.3700000000001</v>
      </c>
      <c r="M649" s="9">
        <v>2224.54495</v>
      </c>
      <c r="N649" s="9">
        <v>2100</v>
      </c>
      <c r="O649" s="9">
        <v>1724.99</v>
      </c>
      <c r="P649" s="9" cm="1">
        <f t="array" ref="P649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7.5945558753065043</v>
      </c>
      <c r="Q649" s="9" cm="1">
        <f t="array" ref="Q649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0</v>
      </c>
      <c r="R649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7.5945558753065043</v>
      </c>
      <c r="S649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15.189111750613009</v>
      </c>
    </row>
    <row r="650" spans="1:19" x14ac:dyDescent="0.25">
      <c r="A650">
        <v>2014</v>
      </c>
      <c r="B650">
        <v>12</v>
      </c>
      <c r="C650" s="38" t="s">
        <v>67</v>
      </c>
      <c r="D650" s="38">
        <f>DATE(План_Факт_Дебіторка[[#This Row],[Рік]],План_Факт_Дебіторка[[#This Row],[МісяцьНом]],1)</f>
        <v>41974</v>
      </c>
      <c r="E650" s="6" t="s">
        <v>13</v>
      </c>
      <c r="F650" s="6" t="s">
        <v>42</v>
      </c>
      <c r="G650" s="6" t="s">
        <v>43</v>
      </c>
      <c r="H650" s="6" t="s">
        <v>44</v>
      </c>
      <c r="I650" s="6" t="s">
        <v>45</v>
      </c>
      <c r="J650" s="6" t="s">
        <v>32</v>
      </c>
      <c r="K650" s="9">
        <v>5098</v>
      </c>
      <c r="L650" s="9">
        <v>56970.64</v>
      </c>
      <c r="M650" s="9">
        <v>84124.039349999977</v>
      </c>
      <c r="N650" s="9">
        <v>86100</v>
      </c>
      <c r="O650" s="9">
        <v>11122.01</v>
      </c>
      <c r="P650" s="9" cm="1">
        <f t="array" ref="P650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312.67229774906804</v>
      </c>
      <c r="Q650" s="9" cm="1">
        <f t="array" ref="Q650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0</v>
      </c>
      <c r="R650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78.168074437267009</v>
      </c>
      <c r="S650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390.84037218633506</v>
      </c>
    </row>
    <row r="651" spans="1:19" x14ac:dyDescent="0.25">
      <c r="A651">
        <v>2014</v>
      </c>
      <c r="B651">
        <v>9</v>
      </c>
      <c r="C651" s="38" t="s">
        <v>85</v>
      </c>
      <c r="D651" s="38">
        <f>DATE(План_Факт_Дебіторка[[#This Row],[Рік]],План_Факт_Дебіторка[[#This Row],[МісяцьНом]],1)</f>
        <v>41883</v>
      </c>
      <c r="E651" s="6" t="s">
        <v>10</v>
      </c>
      <c r="F651" s="6" t="s">
        <v>22</v>
      </c>
      <c r="G651" s="6" t="s">
        <v>23</v>
      </c>
      <c r="H651" s="6" t="s">
        <v>24</v>
      </c>
      <c r="I651" s="6" t="s">
        <v>25</v>
      </c>
      <c r="J651" s="6" t="s">
        <v>33</v>
      </c>
      <c r="K651" s="9">
        <v>58</v>
      </c>
      <c r="L651" s="9">
        <v>632.25</v>
      </c>
      <c r="M651" s="9">
        <v>920.75</v>
      </c>
      <c r="N651" s="9">
        <v>900</v>
      </c>
      <c r="O651" s="9">
        <v>883.92</v>
      </c>
      <c r="P651" s="9" cm="1">
        <f t="array" ref="P651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5.2653754395191665</v>
      </c>
      <c r="Q651" s="9" cm="1">
        <f t="array" ref="Q651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2.6326877197595833</v>
      </c>
      <c r="R651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3.0087859654395239</v>
      </c>
      <c r="S651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10.906849124718274</v>
      </c>
    </row>
    <row r="652" spans="1:19" x14ac:dyDescent="0.25">
      <c r="A652">
        <v>2014</v>
      </c>
      <c r="B652">
        <v>5</v>
      </c>
      <c r="C652" s="38" t="s">
        <v>81</v>
      </c>
      <c r="D652" s="38">
        <f>DATE(План_Факт_Дебіторка[[#This Row],[Рік]],План_Факт_Дебіторка[[#This Row],[МісяцьНом]],1)</f>
        <v>41760</v>
      </c>
      <c r="E652" s="6" t="s">
        <v>6</v>
      </c>
      <c r="F652" s="6" t="s">
        <v>22</v>
      </c>
      <c r="G652" s="6" t="s">
        <v>39</v>
      </c>
      <c r="H652" s="6" t="s">
        <v>40</v>
      </c>
      <c r="I652" s="6" t="s">
        <v>41</v>
      </c>
      <c r="J652" s="6" t="s">
        <v>34</v>
      </c>
      <c r="K652" s="9">
        <v>17382</v>
      </c>
      <c r="L652" s="9">
        <v>181963.87000000002</v>
      </c>
      <c r="M652" s="9">
        <v>270334.88287999976</v>
      </c>
      <c r="N652" s="9">
        <v>280700</v>
      </c>
      <c r="O652" s="9">
        <v>36852.519999999997</v>
      </c>
      <c r="P652" s="9" cm="1">
        <f t="array" ref="P652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922.91835823618578</v>
      </c>
      <c r="Q652" s="9" cm="1">
        <f t="array" ref="Q652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0</v>
      </c>
      <c r="R652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922.91835823618578</v>
      </c>
      <c r="S652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1845.8367164723716</v>
      </c>
    </row>
    <row r="653" spans="1:19" x14ac:dyDescent="0.25">
      <c r="A653">
        <v>2014</v>
      </c>
      <c r="B653">
        <v>10</v>
      </c>
      <c r="C653" s="38" t="s">
        <v>62</v>
      </c>
      <c r="D653" s="38">
        <f>DATE(План_Факт_Дебіторка[[#This Row],[Рік]],План_Факт_Дебіторка[[#This Row],[МісяцьНом]],1)</f>
        <v>41913</v>
      </c>
      <c r="E653" s="6" t="s">
        <v>11</v>
      </c>
      <c r="F653" s="6" t="s">
        <v>22</v>
      </c>
      <c r="G653" s="6" t="s">
        <v>23</v>
      </c>
      <c r="H653" s="6" t="s">
        <v>24</v>
      </c>
      <c r="I653" s="6" t="s">
        <v>25</v>
      </c>
      <c r="J653" s="6" t="s">
        <v>33</v>
      </c>
      <c r="K653" s="9">
        <v>892</v>
      </c>
      <c r="L653" s="9">
        <v>9331.44</v>
      </c>
      <c r="M653" s="9">
        <v>15101.560000000001</v>
      </c>
      <c r="N653" s="9">
        <v>15600</v>
      </c>
      <c r="O653" s="9">
        <v>18876.95</v>
      </c>
      <c r="P653" s="9" cm="1">
        <f t="array" ref="P653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90.730012251835205</v>
      </c>
      <c r="Q653" s="9" cm="1">
        <f t="array" ref="Q653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0</v>
      </c>
      <c r="R653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51.845721286762974</v>
      </c>
      <c r="S653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142.57573353859817</v>
      </c>
    </row>
    <row r="654" spans="1:19" x14ac:dyDescent="0.25">
      <c r="A654">
        <v>2014</v>
      </c>
      <c r="B654">
        <v>12</v>
      </c>
      <c r="C654" s="38" t="s">
        <v>67</v>
      </c>
      <c r="D654" s="38">
        <f>DATE(План_Факт_Дебіторка[[#This Row],[Рік]],План_Факт_Дебіторка[[#This Row],[МісяцьНом]],1)</f>
        <v>41974</v>
      </c>
      <c r="E654" s="6" t="s">
        <v>13</v>
      </c>
      <c r="F654" s="6" t="s">
        <v>42</v>
      </c>
      <c r="G654" s="6" t="s">
        <v>43</v>
      </c>
      <c r="H654" s="6" t="s">
        <v>44</v>
      </c>
      <c r="I654" s="6" t="s">
        <v>45</v>
      </c>
      <c r="J654" s="6" t="s">
        <v>33</v>
      </c>
      <c r="K654" s="9">
        <v>993</v>
      </c>
      <c r="L654" s="9">
        <v>11977.66</v>
      </c>
      <c r="M654" s="9">
        <v>17899.266910000002</v>
      </c>
      <c r="N654" s="9">
        <v>17700</v>
      </c>
      <c r="O654" s="9">
        <v>16548.400000000001</v>
      </c>
      <c r="P654" s="9" cm="1">
        <f t="array" ref="P654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66.528009781945443</v>
      </c>
      <c r="Q654" s="9" cm="1">
        <f t="array" ref="Q654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0</v>
      </c>
      <c r="R654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16.632002445486361</v>
      </c>
      <c r="S654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83.160012227431807</v>
      </c>
    </row>
    <row r="655" spans="1:19" x14ac:dyDescent="0.25">
      <c r="A655">
        <v>2014</v>
      </c>
      <c r="B655">
        <v>11</v>
      </c>
      <c r="C655" s="38" t="s">
        <v>66</v>
      </c>
      <c r="D655" s="38">
        <f>DATE(План_Факт_Дебіторка[[#This Row],[Рік]],План_Факт_Дебіторка[[#This Row],[МісяцьНом]],1)</f>
        <v>41944</v>
      </c>
      <c r="E655" s="6" t="s">
        <v>12</v>
      </c>
      <c r="F655" s="6" t="s">
        <v>22</v>
      </c>
      <c r="G655" s="6" t="s">
        <v>23</v>
      </c>
      <c r="H655" s="6" t="s">
        <v>24</v>
      </c>
      <c r="I655" s="6" t="s">
        <v>25</v>
      </c>
      <c r="J655" s="6" t="s">
        <v>33</v>
      </c>
      <c r="K655" s="9">
        <v>98</v>
      </c>
      <c r="L655" s="9">
        <v>1029</v>
      </c>
      <c r="M655" s="9">
        <v>1659.14</v>
      </c>
      <c r="N655" s="9">
        <v>1600</v>
      </c>
      <c r="O655" s="9">
        <v>2156.88</v>
      </c>
      <c r="P655" s="9" cm="1">
        <f t="array" ref="P655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15.430863084043857</v>
      </c>
      <c r="Q655" s="9" cm="1">
        <f t="array" ref="Q655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0</v>
      </c>
      <c r="R655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4.4088180240125308</v>
      </c>
      <c r="S655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19.839681108056389</v>
      </c>
    </row>
    <row r="656" spans="1:19" x14ac:dyDescent="0.25">
      <c r="A656">
        <v>2014</v>
      </c>
      <c r="B656">
        <v>5</v>
      </c>
      <c r="C656" s="38" t="s">
        <v>81</v>
      </c>
      <c r="D656" s="38">
        <f>DATE(План_Факт_Дебіторка[[#This Row],[Рік]],План_Факт_Дебіторка[[#This Row],[МісяцьНом]],1)</f>
        <v>41760</v>
      </c>
      <c r="E656" s="6" t="s">
        <v>6</v>
      </c>
      <c r="F656" s="6" t="s">
        <v>22</v>
      </c>
      <c r="G656" s="6" t="s">
        <v>39</v>
      </c>
      <c r="H656" s="6" t="s">
        <v>40</v>
      </c>
      <c r="I656" s="6" t="s">
        <v>41</v>
      </c>
      <c r="J656" s="6" t="s">
        <v>35</v>
      </c>
      <c r="K656" s="9">
        <v>5302</v>
      </c>
      <c r="L656" s="9">
        <v>50593.720000000016</v>
      </c>
      <c r="M656" s="9">
        <v>76271.633309999932</v>
      </c>
      <c r="N656" s="9">
        <v>72700</v>
      </c>
      <c r="O656" s="9">
        <v>57888.44</v>
      </c>
      <c r="P656" s="9" cm="1">
        <f t="array" ref="P656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260.38996464139029</v>
      </c>
      <c r="Q656" s="9" cm="1">
        <f t="array" ref="Q656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0</v>
      </c>
      <c r="R656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260.38996464139029</v>
      </c>
      <c r="S656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520.77992928278059</v>
      </c>
    </row>
    <row r="657" spans="1:19" x14ac:dyDescent="0.25">
      <c r="A657">
        <v>2014</v>
      </c>
      <c r="B657">
        <v>12</v>
      </c>
      <c r="C657" s="38" t="s">
        <v>67</v>
      </c>
      <c r="D657" s="38">
        <f>DATE(План_Факт_Дебіторка[[#This Row],[Рік]],План_Факт_Дебіторка[[#This Row],[МісяцьНом]],1)</f>
        <v>41974</v>
      </c>
      <c r="E657" s="6" t="s">
        <v>13</v>
      </c>
      <c r="F657" s="6" t="s">
        <v>22</v>
      </c>
      <c r="G657" s="6" t="s">
        <v>23</v>
      </c>
      <c r="H657" s="6" t="s">
        <v>24</v>
      </c>
      <c r="I657" s="6" t="s">
        <v>25</v>
      </c>
      <c r="J657" s="6" t="s">
        <v>33</v>
      </c>
      <c r="K657" s="9">
        <v>35</v>
      </c>
      <c r="L657" s="9">
        <v>405.84</v>
      </c>
      <c r="M657" s="9">
        <v>654.25</v>
      </c>
      <c r="N657" s="9">
        <v>600</v>
      </c>
      <c r="O657" s="9">
        <v>915.95</v>
      </c>
      <c r="P657" s="9" cm="1">
        <f t="array" ref="P657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4.1785086733831394</v>
      </c>
      <c r="Q657" s="9" cm="1">
        <f t="array" ref="Q657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0</v>
      </c>
      <c r="R657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1.1938596209666112</v>
      </c>
      <c r="S657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5.3723682943497506</v>
      </c>
    </row>
    <row r="658" spans="1:19" x14ac:dyDescent="0.25">
      <c r="A658">
        <v>2014</v>
      </c>
      <c r="B658">
        <v>12</v>
      </c>
      <c r="C658" s="38" t="s">
        <v>67</v>
      </c>
      <c r="D658" s="38">
        <f>DATE(План_Факт_Дебіторка[[#This Row],[Рік]],План_Факт_Дебіторка[[#This Row],[МісяцьНом]],1)</f>
        <v>41974</v>
      </c>
      <c r="E658" s="6" t="s">
        <v>13</v>
      </c>
      <c r="F658" s="6" t="s">
        <v>42</v>
      </c>
      <c r="G658" s="6" t="s">
        <v>43</v>
      </c>
      <c r="H658" s="6" t="s">
        <v>44</v>
      </c>
      <c r="I658" s="6" t="s">
        <v>45</v>
      </c>
      <c r="J658" s="6" t="s">
        <v>34</v>
      </c>
      <c r="K658" s="9">
        <v>5484</v>
      </c>
      <c r="L658" s="9">
        <v>62444.82</v>
      </c>
      <c r="M658" s="9">
        <v>96049.740609999979</v>
      </c>
      <c r="N658" s="9">
        <v>99800</v>
      </c>
      <c r="O658" s="9">
        <v>10926.23</v>
      </c>
      <c r="P658" s="9" cm="1">
        <f t="array" ref="P658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356.99775387367526</v>
      </c>
      <c r="Q658" s="9" cm="1">
        <f t="array" ref="Q658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0</v>
      </c>
      <c r="R658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89.249438468418816</v>
      </c>
      <c r="S658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446.24719234209408</v>
      </c>
    </row>
    <row r="659" spans="1:19" x14ac:dyDescent="0.25">
      <c r="A659">
        <v>2014</v>
      </c>
      <c r="B659">
        <v>12</v>
      </c>
      <c r="C659" s="38" t="s">
        <v>67</v>
      </c>
      <c r="D659" s="38">
        <f>DATE(План_Факт_Дебіторка[[#This Row],[Рік]],План_Факт_Дебіторка[[#This Row],[МісяцьНом]],1)</f>
        <v>41974</v>
      </c>
      <c r="E659" s="6" t="s">
        <v>13</v>
      </c>
      <c r="F659" s="6" t="s">
        <v>42</v>
      </c>
      <c r="G659" s="6" t="s">
        <v>43</v>
      </c>
      <c r="H659" s="6" t="s">
        <v>44</v>
      </c>
      <c r="I659" s="6" t="s">
        <v>45</v>
      </c>
      <c r="J659" s="6" t="s">
        <v>27</v>
      </c>
      <c r="K659" s="9">
        <v>7016</v>
      </c>
      <c r="L659" s="9">
        <v>77706.06</v>
      </c>
      <c r="M659" s="9">
        <v>121850.81099999996</v>
      </c>
      <c r="N659" s="9">
        <v>123500</v>
      </c>
      <c r="O659" s="9">
        <v>73419.81</v>
      </c>
      <c r="P659" s="9" cm="1">
        <f t="array" ref="P659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452.89519324487128</v>
      </c>
      <c r="Q659" s="9" cm="1">
        <f t="array" ref="Q659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0</v>
      </c>
      <c r="R659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113.22379831121782</v>
      </c>
      <c r="S659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566.1189915560891</v>
      </c>
    </row>
    <row r="660" spans="1:19" x14ac:dyDescent="0.25">
      <c r="A660">
        <v>2014</v>
      </c>
      <c r="B660">
        <v>12</v>
      </c>
      <c r="C660" s="38" t="s">
        <v>67</v>
      </c>
      <c r="D660" s="38">
        <f>DATE(План_Факт_Дебіторка[[#This Row],[Рік]],План_Факт_Дебіторка[[#This Row],[МісяцьНом]],1)</f>
        <v>41974</v>
      </c>
      <c r="E660" s="6" t="s">
        <v>13</v>
      </c>
      <c r="F660" s="6" t="s">
        <v>42</v>
      </c>
      <c r="G660" s="6" t="s">
        <v>43</v>
      </c>
      <c r="H660" s="6" t="s">
        <v>44</v>
      </c>
      <c r="I660" s="6" t="s">
        <v>45</v>
      </c>
      <c r="J660" s="6" t="s">
        <v>35</v>
      </c>
      <c r="K660" s="9">
        <v>42901</v>
      </c>
      <c r="L660" s="9">
        <v>514080.09000000014</v>
      </c>
      <c r="M660" s="9">
        <v>755637.12471999915</v>
      </c>
      <c r="N660" s="9">
        <v>782600</v>
      </c>
      <c r="O660" s="9">
        <v>767453.26</v>
      </c>
      <c r="P660" s="9" cm="1">
        <f t="array" ref="P660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2808.552678595328</v>
      </c>
      <c r="Q660" s="9" cm="1">
        <f t="array" ref="Q660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0</v>
      </c>
      <c r="R660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702.13816964883199</v>
      </c>
      <c r="S660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3510.69084824416</v>
      </c>
    </row>
    <row r="661" spans="1:19" x14ac:dyDescent="0.25">
      <c r="A661">
        <v>2015</v>
      </c>
      <c r="B661">
        <v>1</v>
      </c>
      <c r="C661" s="38" t="s">
        <v>86</v>
      </c>
      <c r="D661" s="38">
        <f>DATE(План_Факт_Дебіторка[[#This Row],[Рік]],План_Факт_Дебіторка[[#This Row],[МісяцьНом]],1)</f>
        <v>42005</v>
      </c>
      <c r="E661" s="6" t="s">
        <v>2</v>
      </c>
      <c r="F661" s="6" t="s">
        <v>42</v>
      </c>
      <c r="G661" s="6" t="s">
        <v>43</v>
      </c>
      <c r="H661" s="6" t="s">
        <v>44</v>
      </c>
      <c r="I661" s="6" t="s">
        <v>45</v>
      </c>
      <c r="J661" s="6" t="s">
        <v>26</v>
      </c>
      <c r="K661" s="9">
        <v>30</v>
      </c>
      <c r="L661" s="9">
        <v>313.37</v>
      </c>
      <c r="M661" s="9">
        <v>466.61667</v>
      </c>
      <c r="N661" s="9">
        <v>400</v>
      </c>
      <c r="O661" s="9">
        <v>188.98</v>
      </c>
      <c r="P661" s="9" cm="1">
        <f t="array" ref="P661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2.9763111601667207</v>
      </c>
      <c r="Q661" s="9" cm="1">
        <f t="array" ref="Q661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0</v>
      </c>
      <c r="R661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0.97053624788045245</v>
      </c>
      <c r="S661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3.9468474080471729</v>
      </c>
    </row>
    <row r="662" spans="1:19" x14ac:dyDescent="0.25">
      <c r="A662">
        <v>2015</v>
      </c>
      <c r="B662">
        <v>1</v>
      </c>
      <c r="C662" s="38" t="s">
        <v>86</v>
      </c>
      <c r="D662" s="38">
        <f>DATE(План_Факт_Дебіторка[[#This Row],[Рік]],План_Факт_Дебіторка[[#This Row],[МісяцьНом]],1)</f>
        <v>42005</v>
      </c>
      <c r="E662" s="6" t="s">
        <v>2</v>
      </c>
      <c r="F662" s="6" t="s">
        <v>42</v>
      </c>
      <c r="G662" s="6" t="s">
        <v>43</v>
      </c>
      <c r="H662" s="6" t="s">
        <v>44</v>
      </c>
      <c r="I662" s="6" t="s">
        <v>45</v>
      </c>
      <c r="J662" s="6" t="s">
        <v>32</v>
      </c>
      <c r="K662" s="9">
        <v>6940</v>
      </c>
      <c r="L662" s="9">
        <v>74547.61</v>
      </c>
      <c r="M662" s="9">
        <v>111109.5217100002</v>
      </c>
      <c r="N662" s="9">
        <v>116200</v>
      </c>
      <c r="O662" s="9">
        <v>8999.8700000000008</v>
      </c>
      <c r="P662" s="9" cm="1">
        <f t="array" ref="P662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708.71130571966103</v>
      </c>
      <c r="Q662" s="9" cm="1">
        <f t="array" ref="Q662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0</v>
      </c>
      <c r="R662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231.10151273467204</v>
      </c>
      <c r="S662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939.81281845433307</v>
      </c>
    </row>
    <row r="663" spans="1:19" x14ac:dyDescent="0.25">
      <c r="A663">
        <v>2015</v>
      </c>
      <c r="B663">
        <v>1</v>
      </c>
      <c r="C663" s="38" t="s">
        <v>86</v>
      </c>
      <c r="D663" s="38">
        <f>DATE(План_Факт_Дебіторка[[#This Row],[Рік]],План_Факт_Дебіторка[[#This Row],[МісяцьНом]],1)</f>
        <v>42005</v>
      </c>
      <c r="E663" s="6" t="s">
        <v>2</v>
      </c>
      <c r="F663" s="6" t="s">
        <v>42</v>
      </c>
      <c r="G663" s="6" t="s">
        <v>43</v>
      </c>
      <c r="H663" s="6" t="s">
        <v>44</v>
      </c>
      <c r="I663" s="6" t="s">
        <v>45</v>
      </c>
      <c r="J663" s="6" t="s">
        <v>33</v>
      </c>
      <c r="K663" s="9">
        <v>67</v>
      </c>
      <c r="L663" s="9">
        <v>769.03</v>
      </c>
      <c r="M663" s="9">
        <v>1195.5001599999998</v>
      </c>
      <c r="N663" s="9">
        <v>1200</v>
      </c>
      <c r="O663" s="9">
        <v>677.85</v>
      </c>
      <c r="P663" s="9" cm="1">
        <f t="array" ref="P663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7.6254893940867996</v>
      </c>
      <c r="Q663" s="9" cm="1">
        <f t="array" ref="Q663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0</v>
      </c>
      <c r="R663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2.4865726285065648</v>
      </c>
      <c r="S663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10.112062022593364</v>
      </c>
    </row>
    <row r="664" spans="1:19" x14ac:dyDescent="0.25">
      <c r="A664">
        <v>2015</v>
      </c>
      <c r="B664">
        <v>1</v>
      </c>
      <c r="C664" s="38" t="s">
        <v>86</v>
      </c>
      <c r="D664" s="38">
        <f>DATE(План_Факт_Дебіторка[[#This Row],[Рік]],План_Факт_Дебіторка[[#This Row],[МісяцьНом]],1)</f>
        <v>42005</v>
      </c>
      <c r="E664" s="6" t="s">
        <v>2</v>
      </c>
      <c r="F664" s="6" t="s">
        <v>42</v>
      </c>
      <c r="G664" s="6" t="s">
        <v>43</v>
      </c>
      <c r="H664" s="6" t="s">
        <v>44</v>
      </c>
      <c r="I664" s="6" t="s">
        <v>45</v>
      </c>
      <c r="J664" s="6" t="s">
        <v>34</v>
      </c>
      <c r="K664" s="9">
        <v>3414</v>
      </c>
      <c r="L664" s="9">
        <v>36882.25</v>
      </c>
      <c r="M664" s="9">
        <v>58058.982380000009</v>
      </c>
      <c r="N664" s="9">
        <v>57900</v>
      </c>
      <c r="O664" s="9">
        <v>59.11</v>
      </c>
      <c r="P664" s="9" cm="1">
        <f t="array" ref="P664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370.32881231079256</v>
      </c>
      <c r="Q664" s="9" cm="1">
        <f t="array" ref="Q664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0</v>
      </c>
      <c r="R664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120.75939531873669</v>
      </c>
      <c r="S664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491.08820762952928</v>
      </c>
    </row>
    <row r="665" spans="1:19" x14ac:dyDescent="0.25">
      <c r="A665">
        <v>2015</v>
      </c>
      <c r="B665">
        <v>1</v>
      </c>
      <c r="C665" s="38" t="s">
        <v>86</v>
      </c>
      <c r="D665" s="38">
        <f>DATE(План_Факт_Дебіторка[[#This Row],[Рік]],План_Факт_Дебіторка[[#This Row],[МісяцьНом]],1)</f>
        <v>42005</v>
      </c>
      <c r="E665" s="6" t="s">
        <v>2</v>
      </c>
      <c r="F665" s="6" t="s">
        <v>42</v>
      </c>
      <c r="G665" s="6" t="s">
        <v>43</v>
      </c>
      <c r="H665" s="6" t="s">
        <v>44</v>
      </c>
      <c r="I665" s="6" t="s">
        <v>45</v>
      </c>
      <c r="J665" s="6" t="s">
        <v>27</v>
      </c>
      <c r="K665" s="9">
        <v>5815</v>
      </c>
      <c r="L665" s="9">
        <v>62312.68</v>
      </c>
      <c r="M665" s="9">
        <v>100153.78580999986</v>
      </c>
      <c r="N665" s="9">
        <v>105900</v>
      </c>
      <c r="O665" s="9">
        <v>36467.07</v>
      </c>
      <c r="P665" s="9" cm="1">
        <f t="array" ref="P665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638.8302210447174</v>
      </c>
      <c r="Q665" s="9" cm="1">
        <f t="array" ref="Q665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0</v>
      </c>
      <c r="R665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208.31420251458175</v>
      </c>
      <c r="S665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847.14442355929918</v>
      </c>
    </row>
    <row r="666" spans="1:19" x14ac:dyDescent="0.25">
      <c r="A666">
        <v>2015</v>
      </c>
      <c r="B666">
        <v>1</v>
      </c>
      <c r="C666" s="38" t="s">
        <v>86</v>
      </c>
      <c r="D666" s="38">
        <f>DATE(План_Факт_Дебіторка[[#This Row],[Рік]],План_Факт_Дебіторка[[#This Row],[МісяцьНом]],1)</f>
        <v>42005</v>
      </c>
      <c r="E666" s="6" t="s">
        <v>2</v>
      </c>
      <c r="F666" s="6" t="s">
        <v>42</v>
      </c>
      <c r="G666" s="6" t="s">
        <v>43</v>
      </c>
      <c r="H666" s="6" t="s">
        <v>44</v>
      </c>
      <c r="I666" s="6" t="s">
        <v>45</v>
      </c>
      <c r="J666" s="6" t="s">
        <v>35</v>
      </c>
      <c r="K666" s="9">
        <v>24171</v>
      </c>
      <c r="L666" s="9">
        <v>293584.86</v>
      </c>
      <c r="M666" s="9">
        <v>450189.0749699999</v>
      </c>
      <c r="N666" s="9">
        <v>482700</v>
      </c>
      <c r="O666" s="9">
        <v>293093.96000000002</v>
      </c>
      <c r="P666" s="9" cm="1">
        <f t="array" ref="P666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2871.527860370576</v>
      </c>
      <c r="Q666" s="9" cm="1">
        <f t="array" ref="Q666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0</v>
      </c>
      <c r="R666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936.36778055562263</v>
      </c>
      <c r="S666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3807.8956409261987</v>
      </c>
    </row>
    <row r="667" spans="1:19" x14ac:dyDescent="0.25">
      <c r="A667">
        <v>2015</v>
      </c>
      <c r="B667">
        <v>2</v>
      </c>
      <c r="C667" s="38" t="s">
        <v>87</v>
      </c>
      <c r="D667" s="38">
        <f>DATE(План_Факт_Дебіторка[[#This Row],[Рік]],План_Факт_Дебіторка[[#This Row],[МісяцьНом]],1)</f>
        <v>42036</v>
      </c>
      <c r="E667" s="6" t="s">
        <v>3</v>
      </c>
      <c r="F667" s="6" t="s">
        <v>42</v>
      </c>
      <c r="G667" s="6" t="s">
        <v>43</v>
      </c>
      <c r="H667" s="6" t="s">
        <v>44</v>
      </c>
      <c r="I667" s="6" t="s">
        <v>45</v>
      </c>
      <c r="J667" s="6" t="s">
        <v>26</v>
      </c>
      <c r="K667" s="9">
        <v>26</v>
      </c>
      <c r="L667" s="9">
        <v>270.68</v>
      </c>
      <c r="M667" s="9">
        <v>441.44999000000001</v>
      </c>
      <c r="N667" s="9">
        <v>400</v>
      </c>
      <c r="O667" s="9">
        <v>248.32</v>
      </c>
      <c r="P667" s="9" cm="1">
        <f t="array" ref="P667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1.9024094699090679</v>
      </c>
      <c r="Q667" s="9" cm="1">
        <f t="array" ref="Q667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0.95120473495453395</v>
      </c>
      <c r="R667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0.62035091410078302</v>
      </c>
      <c r="S667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3.4739651189643848</v>
      </c>
    </row>
    <row r="668" spans="1:19" x14ac:dyDescent="0.25">
      <c r="A668">
        <v>2015</v>
      </c>
      <c r="B668">
        <v>2</v>
      </c>
      <c r="C668" s="38" t="s">
        <v>87</v>
      </c>
      <c r="D668" s="38">
        <f>DATE(План_Факт_Дебіторка[[#This Row],[Рік]],План_Факт_Дебіторка[[#This Row],[МісяцьНом]],1)</f>
        <v>42036</v>
      </c>
      <c r="E668" s="6" t="s">
        <v>3</v>
      </c>
      <c r="F668" s="6" t="s">
        <v>42</v>
      </c>
      <c r="G668" s="6" t="s">
        <v>43</v>
      </c>
      <c r="H668" s="6" t="s">
        <v>44</v>
      </c>
      <c r="I668" s="6" t="s">
        <v>45</v>
      </c>
      <c r="J668" s="6" t="s">
        <v>32</v>
      </c>
      <c r="K668" s="9">
        <v>13163</v>
      </c>
      <c r="L668" s="9">
        <v>133404.11000000002</v>
      </c>
      <c r="M668" s="9">
        <v>200410.10593000002</v>
      </c>
      <c r="N668" s="9">
        <v>197500</v>
      </c>
      <c r="O668" s="9">
        <v>22546.14</v>
      </c>
      <c r="P668" s="9" cm="1">
        <f t="array" ref="P668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863.65860691651949</v>
      </c>
      <c r="Q668" s="9" cm="1">
        <f t="array" ref="Q668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431.82930345825974</v>
      </c>
      <c r="R668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281.62780660321289</v>
      </c>
      <c r="S668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1577.1157169779922</v>
      </c>
    </row>
    <row r="669" spans="1:19" x14ac:dyDescent="0.25">
      <c r="A669">
        <v>2015</v>
      </c>
      <c r="B669">
        <v>2</v>
      </c>
      <c r="C669" s="38" t="s">
        <v>87</v>
      </c>
      <c r="D669" s="38">
        <f>DATE(План_Факт_Дебіторка[[#This Row],[Рік]],План_Факт_Дебіторка[[#This Row],[МісяцьНом]],1)</f>
        <v>42036</v>
      </c>
      <c r="E669" s="6" t="s">
        <v>3</v>
      </c>
      <c r="F669" s="6" t="s">
        <v>42</v>
      </c>
      <c r="G669" s="6" t="s">
        <v>43</v>
      </c>
      <c r="H669" s="6" t="s">
        <v>44</v>
      </c>
      <c r="I669" s="6" t="s">
        <v>45</v>
      </c>
      <c r="J669" s="6" t="s">
        <v>33</v>
      </c>
      <c r="K669" s="9">
        <v>4</v>
      </c>
      <c r="L669" s="9">
        <v>37.119999999999997</v>
      </c>
      <c r="M669" s="9">
        <v>62.2</v>
      </c>
      <c r="N669" s="9">
        <v>0</v>
      </c>
      <c r="O669" s="9">
        <v>48.98</v>
      </c>
      <c r="P669" s="9" cm="1">
        <f t="array" ref="P669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0.26804818599801988</v>
      </c>
      <c r="Q669" s="9" cm="1">
        <f t="array" ref="Q669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0.13402409299900994</v>
      </c>
      <c r="R669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8.7407017173267348E-2</v>
      </c>
      <c r="S669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0.48947929617029717</v>
      </c>
    </row>
    <row r="670" spans="1:19" x14ac:dyDescent="0.25">
      <c r="A670">
        <v>2015</v>
      </c>
      <c r="B670">
        <v>2</v>
      </c>
      <c r="C670" s="38" t="s">
        <v>87</v>
      </c>
      <c r="D670" s="38">
        <f>DATE(План_Факт_Дебіторка[[#This Row],[Рік]],План_Факт_Дебіторка[[#This Row],[МісяцьНом]],1)</f>
        <v>42036</v>
      </c>
      <c r="E670" s="6" t="s">
        <v>3</v>
      </c>
      <c r="F670" s="6" t="s">
        <v>42</v>
      </c>
      <c r="G670" s="6" t="s">
        <v>43</v>
      </c>
      <c r="H670" s="6" t="s">
        <v>44</v>
      </c>
      <c r="I670" s="6" t="s">
        <v>45</v>
      </c>
      <c r="J670" s="6" t="s">
        <v>34</v>
      </c>
      <c r="K670" s="9">
        <v>3980</v>
      </c>
      <c r="L670" s="9">
        <v>42955.55</v>
      </c>
      <c r="M670" s="9">
        <v>69815.480740000305</v>
      </c>
      <c r="N670" s="9">
        <v>75900</v>
      </c>
      <c r="O670" s="9">
        <v>78.17</v>
      </c>
      <c r="P670" s="9" cm="1">
        <f t="array" ref="P670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300.8667679571829</v>
      </c>
      <c r="Q670" s="9" cm="1">
        <f t="array" ref="Q670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150.43338397859145</v>
      </c>
      <c r="R670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98.108728681690081</v>
      </c>
      <c r="S670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549.40888061746443</v>
      </c>
    </row>
    <row r="671" spans="1:19" x14ac:dyDescent="0.25">
      <c r="A671">
        <v>2014</v>
      </c>
      <c r="B671">
        <v>5</v>
      </c>
      <c r="C671" s="38" t="s">
        <v>81</v>
      </c>
      <c r="D671" s="38">
        <f>DATE(План_Факт_Дебіторка[[#This Row],[Рік]],План_Факт_Дебіторка[[#This Row],[МісяцьНом]],1)</f>
        <v>41760</v>
      </c>
      <c r="E671" s="6" t="s">
        <v>6</v>
      </c>
      <c r="F671" s="6" t="s">
        <v>42</v>
      </c>
      <c r="G671" s="6" t="s">
        <v>46</v>
      </c>
      <c r="H671" s="6" t="s">
        <v>47</v>
      </c>
      <c r="I671" s="6" t="s">
        <v>48</v>
      </c>
      <c r="J671" s="6" t="s">
        <v>26</v>
      </c>
      <c r="K671" s="9">
        <v>60</v>
      </c>
      <c r="L671" s="9">
        <v>534.87</v>
      </c>
      <c r="M671" s="9">
        <v>856.99</v>
      </c>
      <c r="N671" s="9">
        <v>900</v>
      </c>
      <c r="O671" s="9">
        <v>959.83</v>
      </c>
      <c r="P671" s="9" cm="1">
        <f t="array" ref="P671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3.5732348580737661</v>
      </c>
      <c r="Q671" s="9" cm="1">
        <f t="array" ref="Q671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1.786617429036883</v>
      </c>
      <c r="R671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0.96573915083074757</v>
      </c>
      <c r="S671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6.3255914379413962</v>
      </c>
    </row>
    <row r="672" spans="1:19" x14ac:dyDescent="0.25">
      <c r="A672">
        <v>2015</v>
      </c>
      <c r="B672">
        <v>2</v>
      </c>
      <c r="C672" s="38" t="s">
        <v>87</v>
      </c>
      <c r="D672" s="38">
        <f>DATE(План_Факт_Дебіторка[[#This Row],[Рік]],План_Факт_Дебіторка[[#This Row],[МісяцьНом]],1)</f>
        <v>42036</v>
      </c>
      <c r="E672" s="6" t="s">
        <v>3</v>
      </c>
      <c r="F672" s="6" t="s">
        <v>42</v>
      </c>
      <c r="G672" s="6" t="s">
        <v>43</v>
      </c>
      <c r="H672" s="6" t="s">
        <v>44</v>
      </c>
      <c r="I672" s="6" t="s">
        <v>45</v>
      </c>
      <c r="J672" s="6" t="s">
        <v>27</v>
      </c>
      <c r="K672" s="9">
        <v>8065</v>
      </c>
      <c r="L672" s="9">
        <v>85559.27</v>
      </c>
      <c r="M672" s="9">
        <v>140315.05482000054</v>
      </c>
      <c r="N672" s="9">
        <v>152900</v>
      </c>
      <c r="O672" s="9">
        <v>76071.73</v>
      </c>
      <c r="P672" s="9" cm="1">
        <f t="array" ref="P672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604.6816063137278</v>
      </c>
      <c r="Q672" s="9" cm="1">
        <f t="array" ref="Q672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302.3408031568639</v>
      </c>
      <c r="R672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197.17878466751992</v>
      </c>
      <c r="S672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1104.2011941381115</v>
      </c>
    </row>
    <row r="673" spans="1:19" x14ac:dyDescent="0.25">
      <c r="A673">
        <v>2014</v>
      </c>
      <c r="B673">
        <v>5</v>
      </c>
      <c r="C673" s="38" t="s">
        <v>81</v>
      </c>
      <c r="D673" s="38">
        <f>DATE(План_Факт_Дебіторка[[#This Row],[Рік]],План_Факт_Дебіторка[[#This Row],[МісяцьНом]],1)</f>
        <v>41760</v>
      </c>
      <c r="E673" s="6" t="s">
        <v>6</v>
      </c>
      <c r="F673" s="6" t="s">
        <v>42</v>
      </c>
      <c r="G673" s="6" t="s">
        <v>46</v>
      </c>
      <c r="H673" s="6" t="s">
        <v>47</v>
      </c>
      <c r="I673" s="6" t="s">
        <v>48</v>
      </c>
      <c r="J673" s="6" t="s">
        <v>27</v>
      </c>
      <c r="K673" s="9">
        <v>12080</v>
      </c>
      <c r="L673" s="9">
        <v>134984.72999999998</v>
      </c>
      <c r="M673" s="9">
        <v>207877.08709000007</v>
      </c>
      <c r="N673" s="9">
        <v>208800</v>
      </c>
      <c r="O673" s="9">
        <v>129129.84</v>
      </c>
      <c r="P673" s="9" cm="1">
        <f t="array" ref="P673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866.74716599356384</v>
      </c>
      <c r="Q673" s="9" cm="1">
        <f t="array" ref="Q673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433.37358299678192</v>
      </c>
      <c r="R673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234.25599080907131</v>
      </c>
      <c r="S673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1534.3767397994172</v>
      </c>
    </row>
    <row r="674" spans="1:19" x14ac:dyDescent="0.25">
      <c r="A674">
        <v>2015</v>
      </c>
      <c r="B674">
        <v>2</v>
      </c>
      <c r="C674" s="38" t="s">
        <v>87</v>
      </c>
      <c r="D674" s="38">
        <f>DATE(План_Факт_Дебіторка[[#This Row],[Рік]],План_Факт_Дебіторка[[#This Row],[МісяцьНом]],1)</f>
        <v>42036</v>
      </c>
      <c r="E674" s="6" t="s">
        <v>3</v>
      </c>
      <c r="F674" s="6" t="s">
        <v>42</v>
      </c>
      <c r="G674" s="6" t="s">
        <v>43</v>
      </c>
      <c r="H674" s="6" t="s">
        <v>44</v>
      </c>
      <c r="I674" s="6" t="s">
        <v>45</v>
      </c>
      <c r="J674" s="6" t="s">
        <v>35</v>
      </c>
      <c r="K674" s="9">
        <v>35412</v>
      </c>
      <c r="L674" s="9">
        <v>413426.70999999996</v>
      </c>
      <c r="M674" s="9">
        <v>656375.72830000089</v>
      </c>
      <c r="N674" s="9">
        <v>603600</v>
      </c>
      <c r="O674" s="9">
        <v>592538.07999999996</v>
      </c>
      <c r="P674" s="9" cm="1">
        <f t="array" ref="P674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2828.6225611566624</v>
      </c>
      <c r="Q674" s="9" cm="1">
        <f t="array" ref="Q674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1414.3112805783312</v>
      </c>
      <c r="R674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922.37692211630304</v>
      </c>
      <c r="S674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5165.3107638512965</v>
      </c>
    </row>
    <row r="675" spans="1:19" x14ac:dyDescent="0.25">
      <c r="A675">
        <v>2014</v>
      </c>
      <c r="B675">
        <v>5</v>
      </c>
      <c r="C675" s="38" t="s">
        <v>81</v>
      </c>
      <c r="D675" s="38">
        <f>DATE(План_Факт_Дебіторка[[#This Row],[Рік]],План_Факт_Дебіторка[[#This Row],[МісяцьНом]],1)</f>
        <v>41760</v>
      </c>
      <c r="E675" s="6" t="s">
        <v>6</v>
      </c>
      <c r="F675" s="6" t="s">
        <v>42</v>
      </c>
      <c r="G675" s="6" t="s">
        <v>46</v>
      </c>
      <c r="H675" s="6" t="s">
        <v>47</v>
      </c>
      <c r="I675" s="6" t="s">
        <v>48</v>
      </c>
      <c r="J675" s="6" t="s">
        <v>33</v>
      </c>
      <c r="K675" s="9">
        <v>48</v>
      </c>
      <c r="L675" s="9">
        <v>476.09000000000003</v>
      </c>
      <c r="M675" s="9">
        <v>733.8900000000001</v>
      </c>
      <c r="N675" s="9">
        <v>700</v>
      </c>
      <c r="O675" s="9">
        <v>513.72</v>
      </c>
      <c r="P675" s="9" cm="1">
        <f t="array" ref="P675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3.0599672458158866</v>
      </c>
      <c r="Q675" s="9" cm="1">
        <f t="array" ref="Q675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1.5299836229079433</v>
      </c>
      <c r="R675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0.82701817454483417</v>
      </c>
      <c r="S675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5.4169690432686641</v>
      </c>
    </row>
    <row r="676" spans="1:19" x14ac:dyDescent="0.25">
      <c r="A676">
        <v>2015</v>
      </c>
      <c r="B676">
        <v>3</v>
      </c>
      <c r="C676" s="38" t="s">
        <v>88</v>
      </c>
      <c r="D676" s="38">
        <f>DATE(План_Факт_Дебіторка[[#This Row],[Рік]],План_Факт_Дебіторка[[#This Row],[МісяцьНом]],1)</f>
        <v>42064</v>
      </c>
      <c r="E676" s="6" t="s">
        <v>4</v>
      </c>
      <c r="F676" s="6" t="s">
        <v>42</v>
      </c>
      <c r="G676" s="6" t="s">
        <v>43</v>
      </c>
      <c r="H676" s="6" t="s">
        <v>44</v>
      </c>
      <c r="I676" s="6" t="s">
        <v>45</v>
      </c>
      <c r="J676" s="6" t="s">
        <v>26</v>
      </c>
      <c r="K676" s="9">
        <v>42</v>
      </c>
      <c r="L676" s="9">
        <v>530.30999999999995</v>
      </c>
      <c r="M676" s="9">
        <v>832.97506999999996</v>
      </c>
      <c r="N676" s="9">
        <v>800</v>
      </c>
      <c r="O676" s="9">
        <v>449.81</v>
      </c>
      <c r="P676" s="9" cm="1">
        <f t="array" ref="P676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3.6075506549958565</v>
      </c>
      <c r="Q676" s="9" cm="1">
        <f t="array" ref="Q676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1.8037753274979282</v>
      </c>
      <c r="R676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1.1763752135856056</v>
      </c>
      <c r="S676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6.5877011960793901</v>
      </c>
    </row>
    <row r="677" spans="1:19" x14ac:dyDescent="0.25">
      <c r="A677">
        <v>2014</v>
      </c>
      <c r="B677">
        <v>5</v>
      </c>
      <c r="C677" s="38" t="s">
        <v>81</v>
      </c>
      <c r="D677" s="38">
        <f>DATE(План_Факт_Дебіторка[[#This Row],[Рік]],План_Факт_Дебіторка[[#This Row],[МісяцьНом]],1)</f>
        <v>41760</v>
      </c>
      <c r="E677" s="6" t="s">
        <v>6</v>
      </c>
      <c r="F677" s="6" t="s">
        <v>42</v>
      </c>
      <c r="G677" s="6" t="s">
        <v>46</v>
      </c>
      <c r="H677" s="6" t="s">
        <v>47</v>
      </c>
      <c r="I677" s="6" t="s">
        <v>48</v>
      </c>
      <c r="J677" s="6" t="s">
        <v>34</v>
      </c>
      <c r="K677" s="9">
        <v>9196</v>
      </c>
      <c r="L677" s="9">
        <v>99593.760000000009</v>
      </c>
      <c r="M677" s="9">
        <v>135830.60904999991</v>
      </c>
      <c r="N677" s="9">
        <v>149200</v>
      </c>
      <c r="O677" s="9">
        <v>22696.02</v>
      </c>
      <c r="P677" s="9" cm="1">
        <f t="array" ref="P677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566.34811030566243</v>
      </c>
      <c r="Q677" s="9" cm="1">
        <f t="array" ref="Q677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283.17405515283122</v>
      </c>
      <c r="R677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153.06705683936823</v>
      </c>
      <c r="S677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1002.5892222978619</v>
      </c>
    </row>
    <row r="678" spans="1:19" x14ac:dyDescent="0.25">
      <c r="A678">
        <v>2015</v>
      </c>
      <c r="B678">
        <v>3</v>
      </c>
      <c r="C678" s="38" t="s">
        <v>88</v>
      </c>
      <c r="D678" s="38">
        <f>DATE(План_Факт_Дебіторка[[#This Row],[Рік]],План_Факт_Дебіторка[[#This Row],[МісяцьНом]],1)</f>
        <v>42064</v>
      </c>
      <c r="E678" s="6" t="s">
        <v>4</v>
      </c>
      <c r="F678" s="6" t="s">
        <v>42</v>
      </c>
      <c r="G678" s="6" t="s">
        <v>43</v>
      </c>
      <c r="H678" s="6" t="s">
        <v>44</v>
      </c>
      <c r="I678" s="6" t="s">
        <v>45</v>
      </c>
      <c r="J678" s="6" t="s">
        <v>32</v>
      </c>
      <c r="K678" s="9">
        <v>11869</v>
      </c>
      <c r="L678" s="9">
        <v>125676.51000000001</v>
      </c>
      <c r="M678" s="9">
        <v>156023.99123999997</v>
      </c>
      <c r="N678" s="9">
        <v>162100</v>
      </c>
      <c r="O678" s="9">
        <v>16850.59</v>
      </c>
      <c r="P678" s="9" cm="1">
        <f t="array" ref="P678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675.72784836517349</v>
      </c>
      <c r="Q678" s="9" cm="1">
        <f t="array" ref="Q678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337.86392418258674</v>
      </c>
      <c r="R678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220.34603751038264</v>
      </c>
      <c r="S678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1233.937810058143</v>
      </c>
    </row>
    <row r="679" spans="1:19" x14ac:dyDescent="0.25">
      <c r="A679">
        <v>2014</v>
      </c>
      <c r="B679">
        <v>5</v>
      </c>
      <c r="C679" s="38" t="s">
        <v>81</v>
      </c>
      <c r="D679" s="38">
        <f>DATE(План_Факт_Дебіторка[[#This Row],[Рік]],План_Факт_Дебіторка[[#This Row],[МісяцьНом]],1)</f>
        <v>41760</v>
      </c>
      <c r="E679" s="6" t="s">
        <v>6</v>
      </c>
      <c r="F679" s="6" t="s">
        <v>42</v>
      </c>
      <c r="G679" s="6" t="s">
        <v>46</v>
      </c>
      <c r="H679" s="6" t="s">
        <v>47</v>
      </c>
      <c r="I679" s="6" t="s">
        <v>48</v>
      </c>
      <c r="J679" s="6" t="s">
        <v>35</v>
      </c>
      <c r="K679" s="9">
        <v>32983</v>
      </c>
      <c r="L679" s="9">
        <v>369434.76999999996</v>
      </c>
      <c r="M679" s="9">
        <v>542094.25582999992</v>
      </c>
      <c r="N679" s="9">
        <v>507800</v>
      </c>
      <c r="O679" s="9">
        <v>578524.38</v>
      </c>
      <c r="P679" s="9" cm="1">
        <f t="array" ref="P679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2260.2715215968838</v>
      </c>
      <c r="Q679" s="9" cm="1">
        <f t="array" ref="Q679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1130.1357607984419</v>
      </c>
      <c r="R679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610.8841950261849</v>
      </c>
      <c r="S679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4001.2914774215105</v>
      </c>
    </row>
    <row r="680" spans="1:19" x14ac:dyDescent="0.25">
      <c r="A680">
        <v>2015</v>
      </c>
      <c r="B680">
        <v>3</v>
      </c>
      <c r="C680" s="38" t="s">
        <v>88</v>
      </c>
      <c r="D680" s="38">
        <f>DATE(План_Факт_Дебіторка[[#This Row],[Рік]],План_Факт_Дебіторка[[#This Row],[МісяцьНом]],1)</f>
        <v>42064</v>
      </c>
      <c r="E680" s="6" t="s">
        <v>4</v>
      </c>
      <c r="F680" s="6" t="s">
        <v>42</v>
      </c>
      <c r="G680" s="6" t="s">
        <v>43</v>
      </c>
      <c r="H680" s="6" t="s">
        <v>44</v>
      </c>
      <c r="I680" s="6" t="s">
        <v>45</v>
      </c>
      <c r="J680" s="6" t="s">
        <v>33</v>
      </c>
      <c r="K680" s="9">
        <v>27</v>
      </c>
      <c r="L680" s="9">
        <v>271.8</v>
      </c>
      <c r="M680" s="9">
        <v>445.35008000000005</v>
      </c>
      <c r="N680" s="9">
        <v>400</v>
      </c>
      <c r="O680" s="9">
        <v>336.68</v>
      </c>
      <c r="P680" s="9" cm="1">
        <f t="array" ref="P680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1.9287767793656267</v>
      </c>
      <c r="Q680" s="9" cm="1">
        <f t="array" ref="Q680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0.96438838968281337</v>
      </c>
      <c r="R680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0.6289489497931392</v>
      </c>
      <c r="S680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3.522114118841579</v>
      </c>
    </row>
    <row r="681" spans="1:19" x14ac:dyDescent="0.25">
      <c r="A681">
        <v>2014</v>
      </c>
      <c r="B681">
        <v>5</v>
      </c>
      <c r="C681" s="38" t="s">
        <v>81</v>
      </c>
      <c r="D681" s="38">
        <f>DATE(План_Факт_Дебіторка[[#This Row],[Рік]],План_Факт_Дебіторка[[#This Row],[МісяцьНом]],1)</f>
        <v>41760</v>
      </c>
      <c r="E681" s="6" t="s">
        <v>6</v>
      </c>
      <c r="F681" s="6" t="s">
        <v>42</v>
      </c>
      <c r="G681" s="6" t="s">
        <v>49</v>
      </c>
      <c r="H681" s="6" t="s">
        <v>50</v>
      </c>
      <c r="I681" s="6" t="s">
        <v>51</v>
      </c>
      <c r="J681" s="6" t="s">
        <v>26</v>
      </c>
      <c r="K681" s="9">
        <v>80</v>
      </c>
      <c r="L681" s="9">
        <v>880.29</v>
      </c>
      <c r="M681" s="9">
        <v>1381.9816800000001</v>
      </c>
      <c r="N681" s="9">
        <v>1200</v>
      </c>
      <c r="O681" s="9">
        <v>1135</v>
      </c>
      <c r="P681" s="9" cm="1">
        <f t="array" ref="P681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6.04794329319982</v>
      </c>
      <c r="Q681" s="9" cm="1">
        <f t="array" ref="Q681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1.8143829879599458</v>
      </c>
      <c r="R681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2.8799729967618193</v>
      </c>
      <c r="S681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10.742299277921585</v>
      </c>
    </row>
    <row r="682" spans="1:19" x14ac:dyDescent="0.25">
      <c r="A682">
        <v>2015</v>
      </c>
      <c r="B682">
        <v>3</v>
      </c>
      <c r="C682" s="38" t="s">
        <v>88</v>
      </c>
      <c r="D682" s="38">
        <f>DATE(План_Факт_Дебіторка[[#This Row],[Рік]],План_Факт_Дебіторка[[#This Row],[МісяцьНом]],1)</f>
        <v>42064</v>
      </c>
      <c r="E682" s="6" t="s">
        <v>4</v>
      </c>
      <c r="F682" s="6" t="s">
        <v>42</v>
      </c>
      <c r="G682" s="6" t="s">
        <v>43</v>
      </c>
      <c r="H682" s="6" t="s">
        <v>44</v>
      </c>
      <c r="I682" s="6" t="s">
        <v>45</v>
      </c>
      <c r="J682" s="6" t="s">
        <v>34</v>
      </c>
      <c r="K682" s="9">
        <v>6522</v>
      </c>
      <c r="L682" s="9">
        <v>70595.580000000016</v>
      </c>
      <c r="M682" s="9">
        <v>100131.10841000006</v>
      </c>
      <c r="N682" s="9">
        <v>94300</v>
      </c>
      <c r="O682" s="9">
        <v>575.33000000000004</v>
      </c>
      <c r="P682" s="9" cm="1">
        <f t="array" ref="P682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433.66009228818444</v>
      </c>
      <c r="Q682" s="9" cm="1">
        <f t="array" ref="Q682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216.83004614409222</v>
      </c>
      <c r="R682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141.41089965919059</v>
      </c>
      <c r="S682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791.90103809146729</v>
      </c>
    </row>
    <row r="683" spans="1:19" x14ac:dyDescent="0.25">
      <c r="A683">
        <v>2015</v>
      </c>
      <c r="B683">
        <v>3</v>
      </c>
      <c r="C683" s="38" t="s">
        <v>88</v>
      </c>
      <c r="D683" s="38">
        <f>DATE(План_Факт_Дебіторка[[#This Row],[Рік]],План_Факт_Дебіторка[[#This Row],[МісяцьНом]],1)</f>
        <v>42064</v>
      </c>
      <c r="E683" s="6" t="s">
        <v>4</v>
      </c>
      <c r="F683" s="6" t="s">
        <v>42</v>
      </c>
      <c r="G683" s="6" t="s">
        <v>43</v>
      </c>
      <c r="H683" s="6" t="s">
        <v>44</v>
      </c>
      <c r="I683" s="6" t="s">
        <v>45</v>
      </c>
      <c r="J683" s="6" t="s">
        <v>27</v>
      </c>
      <c r="K683" s="9">
        <v>10631</v>
      </c>
      <c r="L683" s="9">
        <v>113336.9</v>
      </c>
      <c r="M683" s="9">
        <v>164813.65012000018</v>
      </c>
      <c r="N683" s="9">
        <v>154700</v>
      </c>
      <c r="O683" s="9">
        <v>82532.69</v>
      </c>
      <c r="P683" s="9" cm="1">
        <f t="array" ref="P683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713.79518170053359</v>
      </c>
      <c r="Q683" s="9" cm="1">
        <f t="array" ref="Q683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356.89759085026679</v>
      </c>
      <c r="R683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232.75929838060878</v>
      </c>
      <c r="S683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1303.452070931409</v>
      </c>
    </row>
    <row r="684" spans="1:19" x14ac:dyDescent="0.25">
      <c r="A684">
        <v>2014</v>
      </c>
      <c r="B684">
        <v>5</v>
      </c>
      <c r="C684" s="38" t="s">
        <v>81</v>
      </c>
      <c r="D684" s="38">
        <f>DATE(План_Факт_Дебіторка[[#This Row],[Рік]],План_Факт_Дебіторка[[#This Row],[МісяцьНом]],1)</f>
        <v>41760</v>
      </c>
      <c r="E684" s="6" t="s">
        <v>6</v>
      </c>
      <c r="F684" s="6" t="s">
        <v>42</v>
      </c>
      <c r="G684" s="6" t="s">
        <v>49</v>
      </c>
      <c r="H684" s="6" t="s">
        <v>50</v>
      </c>
      <c r="I684" s="6" t="s">
        <v>51</v>
      </c>
      <c r="J684" s="6" t="s">
        <v>32</v>
      </c>
      <c r="K684" s="9">
        <v>12373</v>
      </c>
      <c r="L684" s="9">
        <v>123903.43000000001</v>
      </c>
      <c r="M684" s="9">
        <v>161104.93721999988</v>
      </c>
      <c r="N684" s="9">
        <v>157500</v>
      </c>
      <c r="O684" s="9">
        <v>7801.14</v>
      </c>
      <c r="P684" s="9" cm="1">
        <f t="array" ref="P684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705.04084002117611</v>
      </c>
      <c r="Q684" s="9" cm="1">
        <f t="array" ref="Q684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211.51225200635284</v>
      </c>
      <c r="R684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335.73373334341721</v>
      </c>
      <c r="S684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1252.2868253709462</v>
      </c>
    </row>
    <row r="685" spans="1:19" x14ac:dyDescent="0.25">
      <c r="A685">
        <v>2015</v>
      </c>
      <c r="B685">
        <v>3</v>
      </c>
      <c r="C685" s="38" t="s">
        <v>88</v>
      </c>
      <c r="D685" s="38">
        <f>DATE(План_Факт_Дебіторка[[#This Row],[Рік]],План_Факт_Дебіторка[[#This Row],[МісяцьНом]],1)</f>
        <v>42064</v>
      </c>
      <c r="E685" s="6" t="s">
        <v>4</v>
      </c>
      <c r="F685" s="6" t="s">
        <v>42</v>
      </c>
      <c r="G685" s="6" t="s">
        <v>43</v>
      </c>
      <c r="H685" s="6" t="s">
        <v>44</v>
      </c>
      <c r="I685" s="6" t="s">
        <v>45</v>
      </c>
      <c r="J685" s="6" t="s">
        <v>35</v>
      </c>
      <c r="K685" s="9">
        <v>35843</v>
      </c>
      <c r="L685" s="9">
        <v>418027.36000000004</v>
      </c>
      <c r="M685" s="9">
        <v>639882.24450999964</v>
      </c>
      <c r="N685" s="9">
        <v>621600</v>
      </c>
      <c r="O685" s="9">
        <v>558201.01</v>
      </c>
      <c r="P685" s="9" cm="1">
        <f t="array" ref="P685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2771.2805502117467</v>
      </c>
      <c r="Q685" s="9" cm="1">
        <f t="array" ref="Q685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1385.6402751058733</v>
      </c>
      <c r="R685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903.67844028643924</v>
      </c>
      <c r="S685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5060.5992656040598</v>
      </c>
    </row>
    <row r="686" spans="1:19" x14ac:dyDescent="0.25">
      <c r="A686">
        <v>2014</v>
      </c>
      <c r="B686">
        <v>6</v>
      </c>
      <c r="C686" s="38" t="s">
        <v>82</v>
      </c>
      <c r="D686" s="38">
        <f>DATE(План_Факт_Дебіторка[[#This Row],[Рік]],План_Факт_Дебіторка[[#This Row],[МісяцьНом]],1)</f>
        <v>41791</v>
      </c>
      <c r="E686" s="6" t="s">
        <v>7</v>
      </c>
      <c r="F686" s="6" t="s">
        <v>22</v>
      </c>
      <c r="G686" s="6" t="s">
        <v>23</v>
      </c>
      <c r="H686" s="6" t="s">
        <v>24</v>
      </c>
      <c r="I686" s="6" t="s">
        <v>25</v>
      </c>
      <c r="J686" s="6" t="s">
        <v>34</v>
      </c>
      <c r="K686" s="9">
        <v>15103</v>
      </c>
      <c r="L686" s="9">
        <v>160966.6</v>
      </c>
      <c r="M686" s="9">
        <v>248214.56999999998</v>
      </c>
      <c r="N686" s="9">
        <v>244100</v>
      </c>
      <c r="O686" s="9">
        <v>116903.89</v>
      </c>
      <c r="P686" s="9" cm="1">
        <f t="array" ref="P686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1289.3373454841421</v>
      </c>
      <c r="Q686" s="9" cm="1">
        <f t="array" ref="Q686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644.66867274207107</v>
      </c>
      <c r="R686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368.38209870975493</v>
      </c>
      <c r="S686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2302.3881169359684</v>
      </c>
    </row>
    <row r="687" spans="1:19" x14ac:dyDescent="0.25">
      <c r="A687">
        <v>2014</v>
      </c>
      <c r="B687">
        <v>5</v>
      </c>
      <c r="C687" s="38" t="s">
        <v>81</v>
      </c>
      <c r="D687" s="38">
        <f>DATE(План_Факт_Дебіторка[[#This Row],[Рік]],План_Факт_Дебіторка[[#This Row],[МісяцьНом]],1)</f>
        <v>41760</v>
      </c>
      <c r="E687" s="6" t="s">
        <v>6</v>
      </c>
      <c r="F687" s="6" t="s">
        <v>42</v>
      </c>
      <c r="G687" s="6" t="s">
        <v>49</v>
      </c>
      <c r="H687" s="6" t="s">
        <v>50</v>
      </c>
      <c r="I687" s="6" t="s">
        <v>51</v>
      </c>
      <c r="J687" s="6" t="s">
        <v>33</v>
      </c>
      <c r="K687" s="9">
        <v>2951</v>
      </c>
      <c r="L687" s="9">
        <v>31935.319999999996</v>
      </c>
      <c r="M687" s="9">
        <v>47503.851370000011</v>
      </c>
      <c r="N687" s="9">
        <v>51400</v>
      </c>
      <c r="O687" s="9">
        <v>40263.14</v>
      </c>
      <c r="P687" s="9" cm="1">
        <f t="array" ref="P687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207.89030958380911</v>
      </c>
      <c r="Q687" s="9" cm="1">
        <f t="array" ref="Q687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62.367092875142731</v>
      </c>
      <c r="R687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98.995385516099574</v>
      </c>
      <c r="S687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369.25278797505143</v>
      </c>
    </row>
    <row r="688" spans="1:19" x14ac:dyDescent="0.25">
      <c r="A688">
        <v>2014</v>
      </c>
      <c r="B688">
        <v>7</v>
      </c>
      <c r="C688" s="38" t="s">
        <v>83</v>
      </c>
      <c r="D688" s="38">
        <f>DATE(План_Факт_Дебіторка[[#This Row],[Рік]],План_Факт_Дебіторка[[#This Row],[МісяцьНом]],1)</f>
        <v>41821</v>
      </c>
      <c r="E688" s="6" t="s">
        <v>8</v>
      </c>
      <c r="F688" s="6" t="s">
        <v>22</v>
      </c>
      <c r="G688" s="6" t="s">
        <v>23</v>
      </c>
      <c r="H688" s="6" t="s">
        <v>24</v>
      </c>
      <c r="I688" s="6" t="s">
        <v>25</v>
      </c>
      <c r="J688" s="6" t="s">
        <v>34</v>
      </c>
      <c r="K688" s="9">
        <v>12938</v>
      </c>
      <c r="L688" s="9">
        <v>135967.01999999996</v>
      </c>
      <c r="M688" s="9">
        <v>208478.58999999985</v>
      </c>
      <c r="N688" s="9">
        <v>205800</v>
      </c>
      <c r="O688" s="9">
        <v>100743.03999999999</v>
      </c>
      <c r="P688" s="9" cm="1">
        <f t="array" ref="P688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1100.9727366930472</v>
      </c>
      <c r="Q688" s="9" cm="1">
        <f t="array" ref="Q688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550.48636834652359</v>
      </c>
      <c r="R688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314.56363905515627</v>
      </c>
      <c r="S688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1966.0227440947269</v>
      </c>
    </row>
    <row r="689" spans="1:19" x14ac:dyDescent="0.25">
      <c r="A689">
        <v>2015</v>
      </c>
      <c r="B689">
        <v>4</v>
      </c>
      <c r="C689" s="38" t="s">
        <v>89</v>
      </c>
      <c r="D689" s="38">
        <f>DATE(План_Факт_Дебіторка[[#This Row],[Рік]],План_Факт_Дебіторка[[#This Row],[МісяцьНом]],1)</f>
        <v>42095</v>
      </c>
      <c r="E689" s="6" t="s">
        <v>5</v>
      </c>
      <c r="F689" s="6" t="s">
        <v>42</v>
      </c>
      <c r="G689" s="6" t="s">
        <v>43</v>
      </c>
      <c r="H689" s="6" t="s">
        <v>44</v>
      </c>
      <c r="I689" s="6" t="s">
        <v>45</v>
      </c>
      <c r="J689" s="6" t="s">
        <v>26</v>
      </c>
      <c r="K689" s="9">
        <v>17</v>
      </c>
      <c r="L689" s="9">
        <v>153.16</v>
      </c>
      <c r="M689" s="9">
        <v>251.54165</v>
      </c>
      <c r="N689" s="9">
        <v>200</v>
      </c>
      <c r="O689" s="9">
        <v>113.19</v>
      </c>
      <c r="P689" s="9" cm="1">
        <f t="array" ref="P689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1.2630752887448353</v>
      </c>
      <c r="Q689" s="9" cm="1">
        <f t="array" ref="Q689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0.63153764437241766</v>
      </c>
      <c r="R689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0.41187237676462024</v>
      </c>
      <c r="S689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2.3064853098818734</v>
      </c>
    </row>
    <row r="690" spans="1:19" x14ac:dyDescent="0.25">
      <c r="A690">
        <v>2014</v>
      </c>
      <c r="B690">
        <v>8</v>
      </c>
      <c r="C690" s="38" t="s">
        <v>84</v>
      </c>
      <c r="D690" s="38">
        <f>DATE(План_Факт_Дебіторка[[#This Row],[Рік]],План_Факт_Дебіторка[[#This Row],[МісяцьНом]],1)</f>
        <v>41852</v>
      </c>
      <c r="E690" s="6" t="s">
        <v>9</v>
      </c>
      <c r="F690" s="6" t="s">
        <v>22</v>
      </c>
      <c r="G690" s="6" t="s">
        <v>23</v>
      </c>
      <c r="H690" s="6" t="s">
        <v>24</v>
      </c>
      <c r="I690" s="6" t="s">
        <v>25</v>
      </c>
      <c r="J690" s="6" t="s">
        <v>34</v>
      </c>
      <c r="K690" s="9">
        <v>21862</v>
      </c>
      <c r="L690" s="9">
        <v>223625.31</v>
      </c>
      <c r="M690" s="9">
        <v>341091.28000000014</v>
      </c>
      <c r="N690" s="9">
        <v>327700</v>
      </c>
      <c r="O690" s="9">
        <v>145113.9</v>
      </c>
      <c r="P690" s="9" cm="1">
        <f t="array" ref="P690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1672.8624281029913</v>
      </c>
      <c r="Q690" s="9" cm="1">
        <f t="array" ref="Q690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501.85872843089743</v>
      </c>
      <c r="R690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955.92138748742354</v>
      </c>
      <c r="S690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3130.6425440213125</v>
      </c>
    </row>
    <row r="691" spans="1:19" x14ac:dyDescent="0.25">
      <c r="A691">
        <v>2014</v>
      </c>
      <c r="B691">
        <v>9</v>
      </c>
      <c r="C691" s="38" t="s">
        <v>85</v>
      </c>
      <c r="D691" s="38">
        <f>DATE(План_Факт_Дебіторка[[#This Row],[Рік]],План_Факт_Дебіторка[[#This Row],[МісяцьНом]],1)</f>
        <v>41883</v>
      </c>
      <c r="E691" s="6" t="s">
        <v>10</v>
      </c>
      <c r="F691" s="6" t="s">
        <v>22</v>
      </c>
      <c r="G691" s="6" t="s">
        <v>23</v>
      </c>
      <c r="H691" s="6" t="s">
        <v>24</v>
      </c>
      <c r="I691" s="6" t="s">
        <v>25</v>
      </c>
      <c r="J691" s="6" t="s">
        <v>34</v>
      </c>
      <c r="K691" s="9">
        <v>15526</v>
      </c>
      <c r="L691" s="9">
        <v>174868.05</v>
      </c>
      <c r="M691" s="9">
        <v>266052.41000000038</v>
      </c>
      <c r="N691" s="9">
        <v>261400</v>
      </c>
      <c r="O691" s="9">
        <v>112496.13</v>
      </c>
      <c r="P691" s="9" cm="1">
        <f t="array" ref="P691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1521.4399405255342</v>
      </c>
      <c r="Q691" s="9" cm="1">
        <f t="array" ref="Q691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760.71997026276711</v>
      </c>
      <c r="R691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869.39425172887672</v>
      </c>
      <c r="S691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3151.5541625171782</v>
      </c>
    </row>
    <row r="692" spans="1:19" x14ac:dyDescent="0.25">
      <c r="A692">
        <v>2015</v>
      </c>
      <c r="B692">
        <v>4</v>
      </c>
      <c r="C692" s="38" t="s">
        <v>89</v>
      </c>
      <c r="D692" s="38">
        <f>DATE(План_Факт_Дебіторка[[#This Row],[Рік]],План_Факт_Дебіторка[[#This Row],[МісяцьНом]],1)</f>
        <v>42095</v>
      </c>
      <c r="E692" s="6" t="s">
        <v>5</v>
      </c>
      <c r="F692" s="6" t="s">
        <v>42</v>
      </c>
      <c r="G692" s="6" t="s">
        <v>43</v>
      </c>
      <c r="H692" s="6" t="s">
        <v>44</v>
      </c>
      <c r="I692" s="6" t="s">
        <v>45</v>
      </c>
      <c r="J692" s="6" t="s">
        <v>32</v>
      </c>
      <c r="K692" s="9">
        <v>3358</v>
      </c>
      <c r="L692" s="9">
        <v>34405.980000000003</v>
      </c>
      <c r="M692" s="9">
        <v>48139.244500000001</v>
      </c>
      <c r="N692" s="9">
        <v>51000</v>
      </c>
      <c r="O692" s="9">
        <v>4332.53</v>
      </c>
      <c r="P692" s="9" cm="1">
        <f t="array" ref="P692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241.72334938089071</v>
      </c>
      <c r="Q692" s="9" cm="1">
        <f t="array" ref="Q692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120.86167469044535</v>
      </c>
      <c r="R692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78.822831319855666</v>
      </c>
      <c r="S692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441.40785539119173</v>
      </c>
    </row>
    <row r="693" spans="1:19" x14ac:dyDescent="0.25">
      <c r="A693">
        <v>2014</v>
      </c>
      <c r="B693">
        <v>10</v>
      </c>
      <c r="C693" s="38" t="s">
        <v>62</v>
      </c>
      <c r="D693" s="38">
        <f>DATE(План_Факт_Дебіторка[[#This Row],[Рік]],План_Факт_Дебіторка[[#This Row],[МісяцьНом]],1)</f>
        <v>41913</v>
      </c>
      <c r="E693" s="6" t="s">
        <v>11</v>
      </c>
      <c r="F693" s="6" t="s">
        <v>22</v>
      </c>
      <c r="G693" s="6" t="s">
        <v>23</v>
      </c>
      <c r="H693" s="6" t="s">
        <v>24</v>
      </c>
      <c r="I693" s="6" t="s">
        <v>25</v>
      </c>
      <c r="J693" s="6" t="s">
        <v>34</v>
      </c>
      <c r="K693" s="9">
        <v>15292</v>
      </c>
      <c r="L693" s="9">
        <v>164898.63</v>
      </c>
      <c r="M693" s="9">
        <v>246619.82000000027</v>
      </c>
      <c r="N693" s="9">
        <v>253600</v>
      </c>
      <c r="O693" s="9">
        <v>100088.98</v>
      </c>
      <c r="P693" s="9" cm="1">
        <f t="array" ref="P693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1481.6892619136972</v>
      </c>
      <c r="Q693" s="9" cm="1">
        <f t="array" ref="Q693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0</v>
      </c>
      <c r="R693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846.67957823639836</v>
      </c>
      <c r="S693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2328.3688401500958</v>
      </c>
    </row>
    <row r="694" spans="1:19" x14ac:dyDescent="0.25">
      <c r="A694">
        <v>2014</v>
      </c>
      <c r="B694">
        <v>11</v>
      </c>
      <c r="C694" s="38" t="s">
        <v>66</v>
      </c>
      <c r="D694" s="38">
        <f>DATE(План_Факт_Дебіторка[[#This Row],[Рік]],План_Факт_Дебіторка[[#This Row],[МісяцьНом]],1)</f>
        <v>41944</v>
      </c>
      <c r="E694" s="6" t="s">
        <v>12</v>
      </c>
      <c r="F694" s="6" t="s">
        <v>22</v>
      </c>
      <c r="G694" s="6" t="s">
        <v>23</v>
      </c>
      <c r="H694" s="6" t="s">
        <v>24</v>
      </c>
      <c r="I694" s="6" t="s">
        <v>25</v>
      </c>
      <c r="J694" s="6" t="s">
        <v>34</v>
      </c>
      <c r="K694" s="9">
        <v>7067</v>
      </c>
      <c r="L694" s="9">
        <v>88489.77</v>
      </c>
      <c r="M694" s="9">
        <v>133148.44</v>
      </c>
      <c r="N694" s="9">
        <v>136300</v>
      </c>
      <c r="O694" s="9">
        <v>55920.18</v>
      </c>
      <c r="P694" s="9" cm="1">
        <f t="array" ref="P694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1238.3495952686503</v>
      </c>
      <c r="Q694" s="9" cm="1">
        <f t="array" ref="Q694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0</v>
      </c>
      <c r="R694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353.81417007675725</v>
      </c>
      <c r="S694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1592.1637653454077</v>
      </c>
    </row>
    <row r="695" spans="1:19" x14ac:dyDescent="0.25">
      <c r="A695">
        <v>2015</v>
      </c>
      <c r="B695">
        <v>4</v>
      </c>
      <c r="C695" s="38" t="s">
        <v>89</v>
      </c>
      <c r="D695" s="38">
        <f>DATE(План_Факт_Дебіторка[[#This Row],[Рік]],План_Факт_Дебіторка[[#This Row],[МісяцьНом]],1)</f>
        <v>42095</v>
      </c>
      <c r="E695" s="6" t="s">
        <v>5</v>
      </c>
      <c r="F695" s="6" t="s">
        <v>42</v>
      </c>
      <c r="G695" s="6" t="s">
        <v>43</v>
      </c>
      <c r="H695" s="6" t="s">
        <v>44</v>
      </c>
      <c r="I695" s="6" t="s">
        <v>45</v>
      </c>
      <c r="J695" s="6" t="s">
        <v>33</v>
      </c>
      <c r="K695" s="9">
        <v>23</v>
      </c>
      <c r="L695" s="9">
        <v>225.59</v>
      </c>
      <c r="M695" s="9">
        <v>371.86673999999999</v>
      </c>
      <c r="N695" s="9">
        <v>300</v>
      </c>
      <c r="O695" s="9">
        <v>234.28</v>
      </c>
      <c r="P695" s="9" cm="1">
        <f t="array" ref="P695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1.8672680647523008</v>
      </c>
      <c r="Q695" s="9" cm="1">
        <f t="array" ref="Q695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0.93363403237615039</v>
      </c>
      <c r="R695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0.60889176024531544</v>
      </c>
      <c r="S695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3.4097938573737667</v>
      </c>
    </row>
    <row r="696" spans="1:19" x14ac:dyDescent="0.25">
      <c r="A696">
        <v>2014</v>
      </c>
      <c r="B696">
        <v>12</v>
      </c>
      <c r="C696" s="38" t="s">
        <v>67</v>
      </c>
      <c r="D696" s="38">
        <f>DATE(План_Факт_Дебіторка[[#This Row],[Рік]],План_Факт_Дебіторка[[#This Row],[МісяцьНом]],1)</f>
        <v>41974</v>
      </c>
      <c r="E696" s="6" t="s">
        <v>13</v>
      </c>
      <c r="F696" s="6" t="s">
        <v>22</v>
      </c>
      <c r="G696" s="6" t="s">
        <v>23</v>
      </c>
      <c r="H696" s="6" t="s">
        <v>24</v>
      </c>
      <c r="I696" s="6" t="s">
        <v>25</v>
      </c>
      <c r="J696" s="6" t="s">
        <v>34</v>
      </c>
      <c r="K696" s="9">
        <v>14903</v>
      </c>
      <c r="L696" s="9">
        <v>158726.90000000005</v>
      </c>
      <c r="M696" s="9">
        <v>241863.54101999998</v>
      </c>
      <c r="N696" s="9">
        <v>247700</v>
      </c>
      <c r="O696" s="9">
        <v>112402.73</v>
      </c>
      <c r="P696" s="9" cm="1">
        <f t="array" ref="P696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1544.7136475769639</v>
      </c>
      <c r="Q696" s="9" cm="1">
        <f t="array" ref="Q696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0</v>
      </c>
      <c r="R696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441.34675645056114</v>
      </c>
      <c r="S696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1986.060404027525</v>
      </c>
    </row>
    <row r="697" spans="1:19" x14ac:dyDescent="0.25">
      <c r="A697">
        <v>2015</v>
      </c>
      <c r="B697">
        <v>1</v>
      </c>
      <c r="C697" s="38" t="s">
        <v>86</v>
      </c>
      <c r="D697" s="38">
        <f>DATE(План_Факт_Дебіторка[[#This Row],[Рік]],План_Факт_Дебіторка[[#This Row],[МісяцьНом]],1)</f>
        <v>42005</v>
      </c>
      <c r="E697" s="6" t="s">
        <v>2</v>
      </c>
      <c r="F697" s="6" t="s">
        <v>22</v>
      </c>
      <c r="G697" s="6" t="s">
        <v>23</v>
      </c>
      <c r="H697" s="6" t="s">
        <v>24</v>
      </c>
      <c r="I697" s="6" t="s">
        <v>25</v>
      </c>
      <c r="J697" s="6" t="s">
        <v>34</v>
      </c>
      <c r="K697" s="9">
        <v>11301</v>
      </c>
      <c r="L697" s="9">
        <v>115406.94</v>
      </c>
      <c r="M697" s="9">
        <v>170719.11168999973</v>
      </c>
      <c r="N697" s="9">
        <v>182400</v>
      </c>
      <c r="O697" s="9">
        <v>54279.67</v>
      </c>
      <c r="P697" s="9" cm="1">
        <f t="array" ref="P697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1431.6407006669858</v>
      </c>
      <c r="Q697" s="9" cm="1">
        <f t="array" ref="Q697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429.49221020009577</v>
      </c>
      <c r="R697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565.12132921065233</v>
      </c>
      <c r="S697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2426.2542400777338</v>
      </c>
    </row>
    <row r="698" spans="1:19" x14ac:dyDescent="0.25">
      <c r="A698">
        <v>2015</v>
      </c>
      <c r="B698">
        <v>4</v>
      </c>
      <c r="C698" s="38" t="s">
        <v>89</v>
      </c>
      <c r="D698" s="38">
        <f>DATE(План_Факт_Дебіторка[[#This Row],[Рік]],План_Факт_Дебіторка[[#This Row],[МісяцьНом]],1)</f>
        <v>42095</v>
      </c>
      <c r="E698" s="6" t="s">
        <v>5</v>
      </c>
      <c r="F698" s="6" t="s">
        <v>42</v>
      </c>
      <c r="G698" s="6" t="s">
        <v>43</v>
      </c>
      <c r="H698" s="6" t="s">
        <v>44</v>
      </c>
      <c r="I698" s="6" t="s">
        <v>45</v>
      </c>
      <c r="J698" s="6" t="s">
        <v>34</v>
      </c>
      <c r="K698" s="9">
        <v>3387</v>
      </c>
      <c r="L698" s="9">
        <v>37045.320000000007</v>
      </c>
      <c r="M698" s="9">
        <v>59154.996470000311</v>
      </c>
      <c r="N698" s="9">
        <v>62300</v>
      </c>
      <c r="O698" s="9">
        <v>12.18</v>
      </c>
      <c r="P698" s="9" cm="1">
        <f t="array" ref="P698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297.03714771309387</v>
      </c>
      <c r="Q698" s="9" cm="1">
        <f t="array" ref="Q698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148.51857385654694</v>
      </c>
      <c r="R698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96.859939471661036</v>
      </c>
      <c r="S698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542.41566104130186</v>
      </c>
    </row>
    <row r="699" spans="1:19" x14ac:dyDescent="0.25">
      <c r="A699">
        <v>2015</v>
      </c>
      <c r="B699">
        <v>2</v>
      </c>
      <c r="C699" s="38" t="s">
        <v>87</v>
      </c>
      <c r="D699" s="38">
        <f>DATE(План_Факт_Дебіторка[[#This Row],[Рік]],План_Факт_Дебіторка[[#This Row],[МісяцьНом]],1)</f>
        <v>42036</v>
      </c>
      <c r="E699" s="6" t="s">
        <v>3</v>
      </c>
      <c r="F699" s="6" t="s">
        <v>22</v>
      </c>
      <c r="G699" s="6" t="s">
        <v>23</v>
      </c>
      <c r="H699" s="6" t="s">
        <v>24</v>
      </c>
      <c r="I699" s="6" t="s">
        <v>25</v>
      </c>
      <c r="J699" s="6" t="s">
        <v>34</v>
      </c>
      <c r="K699" s="9">
        <v>15289</v>
      </c>
      <c r="L699" s="9">
        <v>160134.63999999998</v>
      </c>
      <c r="M699" s="9">
        <v>234956.45072999998</v>
      </c>
      <c r="N699" s="9">
        <v>218500</v>
      </c>
      <c r="O699" s="9">
        <v>103078.99</v>
      </c>
      <c r="P699" s="9" cm="1">
        <f t="array" ref="P699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1494.0728715763503</v>
      </c>
      <c r="Q699" s="9" cm="1">
        <f t="array" ref="Q699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747.03643578817514</v>
      </c>
      <c r="R699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589.76560720119085</v>
      </c>
      <c r="S699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2830.8749145657162</v>
      </c>
    </row>
    <row r="700" spans="1:19" x14ac:dyDescent="0.25">
      <c r="A700">
        <v>2015</v>
      </c>
      <c r="B700">
        <v>3</v>
      </c>
      <c r="C700" s="38" t="s">
        <v>88</v>
      </c>
      <c r="D700" s="38">
        <f>DATE(План_Факт_Дебіторка[[#This Row],[Рік]],План_Факт_Дебіторка[[#This Row],[МісяцьНом]],1)</f>
        <v>42064</v>
      </c>
      <c r="E700" s="6" t="s">
        <v>4</v>
      </c>
      <c r="F700" s="6" t="s">
        <v>22</v>
      </c>
      <c r="G700" s="6" t="s">
        <v>23</v>
      </c>
      <c r="H700" s="6" t="s">
        <v>24</v>
      </c>
      <c r="I700" s="6" t="s">
        <v>25</v>
      </c>
      <c r="J700" s="6" t="s">
        <v>34</v>
      </c>
      <c r="K700" s="9">
        <v>17036</v>
      </c>
      <c r="L700" s="9">
        <v>179251.92</v>
      </c>
      <c r="M700" s="9">
        <v>233317.85789999945</v>
      </c>
      <c r="N700" s="9">
        <v>238100</v>
      </c>
      <c r="O700" s="9">
        <v>100403.56</v>
      </c>
      <c r="P700" s="9" cm="1">
        <f t="array" ref="P700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1124.6623845794186</v>
      </c>
      <c r="Q700" s="9" cm="1">
        <f t="array" ref="Q700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0</v>
      </c>
      <c r="R700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443.94567812345468</v>
      </c>
      <c r="S700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1568.6080627028732</v>
      </c>
    </row>
    <row r="701" spans="1:19" x14ac:dyDescent="0.25">
      <c r="A701">
        <v>2015</v>
      </c>
      <c r="B701">
        <v>4</v>
      </c>
      <c r="C701" s="38" t="s">
        <v>89</v>
      </c>
      <c r="D701" s="38">
        <f>DATE(План_Факт_Дебіторка[[#This Row],[Рік]],План_Факт_Дебіторка[[#This Row],[МісяцьНом]],1)</f>
        <v>42095</v>
      </c>
      <c r="E701" s="6" t="s">
        <v>5</v>
      </c>
      <c r="F701" s="6" t="s">
        <v>42</v>
      </c>
      <c r="G701" s="6" t="s">
        <v>43</v>
      </c>
      <c r="H701" s="6" t="s">
        <v>44</v>
      </c>
      <c r="I701" s="6" t="s">
        <v>45</v>
      </c>
      <c r="J701" s="6" t="s">
        <v>27</v>
      </c>
      <c r="K701" s="9">
        <v>6442</v>
      </c>
      <c r="L701" s="9">
        <v>67665.770000000019</v>
      </c>
      <c r="M701" s="9">
        <v>110215.27076000028</v>
      </c>
      <c r="N701" s="9">
        <v>107100</v>
      </c>
      <c r="O701" s="9">
        <v>45756.73</v>
      </c>
      <c r="P701" s="9" cm="1">
        <f t="array" ref="P701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553.42797083217647</v>
      </c>
      <c r="Q701" s="9" cm="1">
        <f t="array" ref="Q701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276.71398541608824</v>
      </c>
      <c r="R701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180.46564266266623</v>
      </c>
      <c r="S701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1010.607598910931</v>
      </c>
    </row>
    <row r="702" spans="1:19" x14ac:dyDescent="0.25">
      <c r="A702">
        <v>2015</v>
      </c>
      <c r="B702">
        <v>4</v>
      </c>
      <c r="C702" s="38" t="s">
        <v>89</v>
      </c>
      <c r="D702" s="38">
        <f>DATE(План_Факт_Дебіторка[[#This Row],[Рік]],План_Факт_Дебіторка[[#This Row],[МісяцьНом]],1)</f>
        <v>42095</v>
      </c>
      <c r="E702" s="6" t="s">
        <v>5</v>
      </c>
      <c r="F702" s="6" t="s">
        <v>22</v>
      </c>
      <c r="G702" s="6" t="s">
        <v>23</v>
      </c>
      <c r="H702" s="6" t="s">
        <v>24</v>
      </c>
      <c r="I702" s="6" t="s">
        <v>25</v>
      </c>
      <c r="J702" s="6" t="s">
        <v>34</v>
      </c>
      <c r="K702" s="9">
        <v>4624</v>
      </c>
      <c r="L702" s="9">
        <v>49035.159999999996</v>
      </c>
      <c r="M702" s="9">
        <v>78287.75837999997</v>
      </c>
      <c r="N702" s="9">
        <v>77100</v>
      </c>
      <c r="O702" s="9">
        <v>25641.11</v>
      </c>
      <c r="P702" s="9" cm="1">
        <f t="array" ref="P702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696.14141383475237</v>
      </c>
      <c r="Q702" s="9" cm="1">
        <f t="array" ref="Q702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348.07070691737619</v>
      </c>
      <c r="R702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274.79266335582332</v>
      </c>
      <c r="S702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1319.004784107952</v>
      </c>
    </row>
    <row r="703" spans="1:19" x14ac:dyDescent="0.25">
      <c r="A703">
        <v>2015</v>
      </c>
      <c r="B703">
        <v>5</v>
      </c>
      <c r="C703" s="38" t="s">
        <v>90</v>
      </c>
      <c r="D703" s="38">
        <f>DATE(План_Факт_Дебіторка[[#This Row],[Рік]],План_Факт_Дебіторка[[#This Row],[МісяцьНом]],1)</f>
        <v>42125</v>
      </c>
      <c r="E703" s="6" t="s">
        <v>6</v>
      </c>
      <c r="F703" s="6" t="s">
        <v>22</v>
      </c>
      <c r="G703" s="6" t="s">
        <v>23</v>
      </c>
      <c r="H703" s="6" t="s">
        <v>24</v>
      </c>
      <c r="I703" s="6" t="s">
        <v>25</v>
      </c>
      <c r="J703" s="6" t="s">
        <v>34</v>
      </c>
      <c r="K703" s="9">
        <v>28121</v>
      </c>
      <c r="L703" s="9">
        <v>275809.31999999983</v>
      </c>
      <c r="M703" s="9">
        <v>349944.10398999968</v>
      </c>
      <c r="N703" s="9">
        <v>371700</v>
      </c>
      <c r="O703" s="9">
        <v>141635.89000000001</v>
      </c>
      <c r="P703" s="9" cm="1">
        <f t="array" ref="P703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1583.115704235219</v>
      </c>
      <c r="Q703" s="9" cm="1">
        <f t="array" ref="Q703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0</v>
      </c>
      <c r="R703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624.9140937770602</v>
      </c>
      <c r="S703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2208.0297980122791</v>
      </c>
    </row>
    <row r="704" spans="1:19" x14ac:dyDescent="0.25">
      <c r="A704">
        <v>2015</v>
      </c>
      <c r="B704">
        <v>4</v>
      </c>
      <c r="C704" s="38" t="s">
        <v>89</v>
      </c>
      <c r="D704" s="38">
        <f>DATE(План_Факт_Дебіторка[[#This Row],[Рік]],План_Факт_Дебіторка[[#This Row],[МісяцьНом]],1)</f>
        <v>42095</v>
      </c>
      <c r="E704" s="6" t="s">
        <v>5</v>
      </c>
      <c r="F704" s="6" t="s">
        <v>42</v>
      </c>
      <c r="G704" s="6" t="s">
        <v>43</v>
      </c>
      <c r="H704" s="6" t="s">
        <v>44</v>
      </c>
      <c r="I704" s="6" t="s">
        <v>45</v>
      </c>
      <c r="J704" s="6" t="s">
        <v>35</v>
      </c>
      <c r="K704" s="9">
        <v>38372</v>
      </c>
      <c r="L704" s="9">
        <v>459061.97000000003</v>
      </c>
      <c r="M704" s="9">
        <v>697957.83101000113</v>
      </c>
      <c r="N704" s="9">
        <v>667200</v>
      </c>
      <c r="O704" s="9">
        <v>514281.97</v>
      </c>
      <c r="P704" s="9" cm="1">
        <f t="array" ref="P704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3504.6811887203417</v>
      </c>
      <c r="Q704" s="9" cm="1">
        <f t="array" ref="Q704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1752.3405943601708</v>
      </c>
      <c r="R704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1142.8308224088071</v>
      </c>
      <c r="S704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6399.8526054893191</v>
      </c>
    </row>
    <row r="705" spans="1:19" x14ac:dyDescent="0.25">
      <c r="A705">
        <v>2015</v>
      </c>
      <c r="B705">
        <v>6</v>
      </c>
      <c r="C705" s="38" t="s">
        <v>91</v>
      </c>
      <c r="D705" s="38">
        <f>DATE(План_Факт_Дебіторка[[#This Row],[Рік]],План_Факт_Дебіторка[[#This Row],[МісяцьНом]],1)</f>
        <v>42156</v>
      </c>
      <c r="E705" s="6" t="s">
        <v>7</v>
      </c>
      <c r="F705" s="6" t="s">
        <v>22</v>
      </c>
      <c r="G705" s="6" t="s">
        <v>23</v>
      </c>
      <c r="H705" s="6" t="s">
        <v>24</v>
      </c>
      <c r="I705" s="6" t="s">
        <v>25</v>
      </c>
      <c r="J705" s="6" t="s">
        <v>34</v>
      </c>
      <c r="K705" s="9">
        <v>2464</v>
      </c>
      <c r="L705" s="9">
        <v>26152.369999999992</v>
      </c>
      <c r="M705" s="9">
        <v>41441.200590000008</v>
      </c>
      <c r="N705" s="9">
        <v>41900</v>
      </c>
      <c r="O705" s="9">
        <v>16966.45</v>
      </c>
      <c r="P705" s="9" cm="1">
        <f t="array" ref="P705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570.14317258847223</v>
      </c>
      <c r="Q705" s="9" cm="1">
        <f t="array" ref="Q705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0</v>
      </c>
      <c r="R705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0</v>
      </c>
      <c r="S705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570.14317258847223</v>
      </c>
    </row>
    <row r="706" spans="1:19" x14ac:dyDescent="0.25">
      <c r="A706">
        <v>2015</v>
      </c>
      <c r="B706">
        <v>7</v>
      </c>
      <c r="C706" s="38" t="s">
        <v>92</v>
      </c>
      <c r="D706" s="38">
        <f>DATE(План_Факт_Дебіторка[[#This Row],[Рік]],План_Факт_Дебіторка[[#This Row],[МісяцьНом]],1)</f>
        <v>42186</v>
      </c>
      <c r="E706" s="6" t="s">
        <v>8</v>
      </c>
      <c r="F706" s="6" t="s">
        <v>22</v>
      </c>
      <c r="G706" s="6" t="s">
        <v>23</v>
      </c>
      <c r="H706" s="6" t="s">
        <v>24</v>
      </c>
      <c r="I706" s="6" t="s">
        <v>25</v>
      </c>
      <c r="J706" s="6" t="s">
        <v>34</v>
      </c>
      <c r="K706" s="9">
        <v>19600</v>
      </c>
      <c r="L706" s="9">
        <v>187897.99</v>
      </c>
      <c r="M706" s="9">
        <v>245155.59283999997</v>
      </c>
      <c r="N706" s="9">
        <v>244100</v>
      </c>
      <c r="O706" s="9">
        <v>87465.01</v>
      </c>
      <c r="P706" s="9" cm="1">
        <f t="array" ref="P706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1163.9049391568612</v>
      </c>
      <c r="Q706" s="9" cm="1">
        <f t="array" ref="Q706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0</v>
      </c>
      <c r="R706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459.43616019349781</v>
      </c>
      <c r="S706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1623.3410993503589</v>
      </c>
    </row>
    <row r="707" spans="1:19" x14ac:dyDescent="0.25">
      <c r="A707">
        <v>2015</v>
      </c>
      <c r="B707">
        <v>5</v>
      </c>
      <c r="C707" s="38" t="s">
        <v>90</v>
      </c>
      <c r="D707" s="38">
        <f>DATE(План_Факт_Дебіторка[[#This Row],[Рік]],План_Факт_Дебіторка[[#This Row],[МісяцьНом]],1)</f>
        <v>42125</v>
      </c>
      <c r="E707" s="6" t="s">
        <v>6</v>
      </c>
      <c r="F707" s="6" t="s">
        <v>42</v>
      </c>
      <c r="G707" s="6" t="s">
        <v>43</v>
      </c>
      <c r="H707" s="6" t="s">
        <v>44</v>
      </c>
      <c r="I707" s="6" t="s">
        <v>45</v>
      </c>
      <c r="J707" s="6" t="s">
        <v>26</v>
      </c>
      <c r="K707" s="9">
        <v>194</v>
      </c>
      <c r="L707" s="9">
        <v>1824.24</v>
      </c>
      <c r="M707" s="9">
        <v>2383.4081200000001</v>
      </c>
      <c r="N707" s="9">
        <v>2400</v>
      </c>
      <c r="O707" s="9">
        <v>1233.4100000000001</v>
      </c>
      <c r="P707" s="9" cm="1">
        <f t="array" ref="P707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10.040396844068542</v>
      </c>
      <c r="Q707" s="9" cm="1">
        <f t="array" ref="Q707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7.5302976330514069</v>
      </c>
      <c r="R707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3.2740424491527853</v>
      </c>
      <c r="S707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20.844736926272734</v>
      </c>
    </row>
    <row r="708" spans="1:19" x14ac:dyDescent="0.25">
      <c r="A708">
        <v>2015</v>
      </c>
      <c r="B708">
        <v>8</v>
      </c>
      <c r="C708" s="38" t="s">
        <v>93</v>
      </c>
      <c r="D708" s="38">
        <f>DATE(План_Факт_Дебіторка[[#This Row],[Рік]],План_Факт_Дебіторка[[#This Row],[МісяцьНом]],1)</f>
        <v>42217</v>
      </c>
      <c r="E708" s="6" t="s">
        <v>9</v>
      </c>
      <c r="F708" s="6" t="s">
        <v>22</v>
      </c>
      <c r="G708" s="6" t="s">
        <v>23</v>
      </c>
      <c r="H708" s="6" t="s">
        <v>24</v>
      </c>
      <c r="I708" s="6" t="s">
        <v>25</v>
      </c>
      <c r="J708" s="6" t="s">
        <v>34</v>
      </c>
      <c r="K708" s="9">
        <v>2524</v>
      </c>
      <c r="L708" s="9">
        <v>26808.949999999997</v>
      </c>
      <c r="M708" s="9">
        <v>43252.000840000008</v>
      </c>
      <c r="N708" s="9">
        <v>44200</v>
      </c>
      <c r="O708" s="9">
        <v>17507.61</v>
      </c>
      <c r="P708" s="9" cm="1">
        <f t="array" ref="P708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583.08072881007638</v>
      </c>
      <c r="Q708" s="9" cm="1">
        <f t="array" ref="Q708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291.54036440503819</v>
      </c>
      <c r="R708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230.16344558292491</v>
      </c>
      <c r="S708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1104.7845387980394</v>
      </c>
    </row>
    <row r="709" spans="1:19" x14ac:dyDescent="0.25">
      <c r="A709">
        <v>2015</v>
      </c>
      <c r="B709">
        <v>9</v>
      </c>
      <c r="C709" s="38" t="s">
        <v>94</v>
      </c>
      <c r="D709" s="38">
        <f>DATE(План_Факт_Дебіторка[[#This Row],[Рік]],План_Факт_Дебіторка[[#This Row],[МісяцьНом]],1)</f>
        <v>42248</v>
      </c>
      <c r="E709" s="6" t="s">
        <v>10</v>
      </c>
      <c r="F709" s="6" t="s">
        <v>22</v>
      </c>
      <c r="G709" s="6" t="s">
        <v>23</v>
      </c>
      <c r="H709" s="6" t="s">
        <v>24</v>
      </c>
      <c r="I709" s="6" t="s">
        <v>25</v>
      </c>
      <c r="J709" s="6" t="s">
        <v>34</v>
      </c>
      <c r="K709" s="9">
        <v>6627</v>
      </c>
      <c r="L709" s="9">
        <v>66299.92</v>
      </c>
      <c r="M709" s="9">
        <v>90052.025840000002</v>
      </c>
      <c r="N709" s="9">
        <v>87200</v>
      </c>
      <c r="O709" s="9">
        <v>29517.17</v>
      </c>
      <c r="P709" s="9" cm="1">
        <f t="array" ref="P709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774.41702162299089</v>
      </c>
      <c r="Q709" s="9" cm="1">
        <f t="array" ref="Q709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232.32510648689725</v>
      </c>
      <c r="R709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305.6909295880227</v>
      </c>
      <c r="S709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1312.433057697911</v>
      </c>
    </row>
    <row r="710" spans="1:19" x14ac:dyDescent="0.25">
      <c r="A710">
        <v>2015</v>
      </c>
      <c r="B710">
        <v>5</v>
      </c>
      <c r="C710" s="38" t="s">
        <v>90</v>
      </c>
      <c r="D710" s="38">
        <f>DATE(План_Факт_Дебіторка[[#This Row],[Рік]],План_Факт_Дебіторка[[#This Row],[МісяцьНом]],1)</f>
        <v>42125</v>
      </c>
      <c r="E710" s="6" t="s">
        <v>6</v>
      </c>
      <c r="F710" s="6" t="s">
        <v>42</v>
      </c>
      <c r="G710" s="6" t="s">
        <v>43</v>
      </c>
      <c r="H710" s="6" t="s">
        <v>44</v>
      </c>
      <c r="I710" s="6" t="s">
        <v>45</v>
      </c>
      <c r="J710" s="6" t="s">
        <v>32</v>
      </c>
      <c r="K710" s="9">
        <v>13226</v>
      </c>
      <c r="L710" s="9">
        <v>131470.03</v>
      </c>
      <c r="M710" s="9">
        <v>160190.09868000023</v>
      </c>
      <c r="N710" s="9">
        <v>168800</v>
      </c>
      <c r="O710" s="9">
        <v>16579.68</v>
      </c>
      <c r="P710" s="9" cm="1">
        <f t="array" ref="P710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674.82029105351148</v>
      </c>
      <c r="Q710" s="9" cm="1">
        <f t="array" ref="Q710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506.11521829013361</v>
      </c>
      <c r="R710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220.05009490875372</v>
      </c>
      <c r="S710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1400.9856042523988</v>
      </c>
    </row>
    <row r="711" spans="1:19" x14ac:dyDescent="0.25">
      <c r="A711">
        <v>2015</v>
      </c>
      <c r="B711">
        <v>10</v>
      </c>
      <c r="C711" s="38" t="s">
        <v>68</v>
      </c>
      <c r="D711" s="38">
        <f>DATE(План_Факт_Дебіторка[[#This Row],[Рік]],План_Факт_Дебіторка[[#This Row],[МісяцьНом]],1)</f>
        <v>42278</v>
      </c>
      <c r="E711" s="6" t="s">
        <v>11</v>
      </c>
      <c r="F711" s="6" t="s">
        <v>22</v>
      </c>
      <c r="G711" s="6" t="s">
        <v>23</v>
      </c>
      <c r="H711" s="6" t="s">
        <v>24</v>
      </c>
      <c r="I711" s="6" t="s">
        <v>25</v>
      </c>
      <c r="J711" s="6" t="s">
        <v>34</v>
      </c>
      <c r="K711" s="9">
        <v>13096</v>
      </c>
      <c r="L711" s="9">
        <v>138825.78000000006</v>
      </c>
      <c r="M711" s="9">
        <v>176261.76614999978</v>
      </c>
      <c r="N711" s="9">
        <v>168500</v>
      </c>
      <c r="O711" s="9">
        <v>61064.32</v>
      </c>
      <c r="P711" s="9" cm="1">
        <f t="array" ref="P711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1067.1828662292019</v>
      </c>
      <c r="Q711" s="9" cm="1">
        <f t="array" ref="Q711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533.59143311460093</v>
      </c>
      <c r="R711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421.2563945641586</v>
      </c>
      <c r="S711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2022.0306939079614</v>
      </c>
    </row>
    <row r="712" spans="1:19" x14ac:dyDescent="0.25">
      <c r="A712">
        <v>2015</v>
      </c>
      <c r="B712">
        <v>11</v>
      </c>
      <c r="C712" s="38" t="s">
        <v>69</v>
      </c>
      <c r="D712" s="38">
        <f>DATE(План_Факт_Дебіторка[[#This Row],[Рік]],План_Факт_Дебіторка[[#This Row],[МісяцьНом]],1)</f>
        <v>42309</v>
      </c>
      <c r="E712" s="6" t="s">
        <v>12</v>
      </c>
      <c r="F712" s="6" t="s">
        <v>22</v>
      </c>
      <c r="G712" s="6" t="s">
        <v>23</v>
      </c>
      <c r="H712" s="6" t="s">
        <v>24</v>
      </c>
      <c r="I712" s="6" t="s">
        <v>25</v>
      </c>
      <c r="J712" s="6" t="s">
        <v>34</v>
      </c>
      <c r="K712" s="9">
        <v>5090</v>
      </c>
      <c r="L712" s="9">
        <v>49450.57</v>
      </c>
      <c r="M712" s="9">
        <v>66897.758269999977</v>
      </c>
      <c r="N712" s="9">
        <v>72200</v>
      </c>
      <c r="O712" s="9">
        <v>26002.6</v>
      </c>
      <c r="P712" s="9" cm="1">
        <f t="array" ref="P712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858.08010347223615</v>
      </c>
      <c r="Q712" s="9" cm="1">
        <f t="array" ref="Q712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257.42403104167084</v>
      </c>
      <c r="R712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338.71583031798798</v>
      </c>
      <c r="S712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1454.2199648318951</v>
      </c>
    </row>
    <row r="713" spans="1:19" x14ac:dyDescent="0.25">
      <c r="A713">
        <v>2015</v>
      </c>
      <c r="B713">
        <v>5</v>
      </c>
      <c r="C713" s="38" t="s">
        <v>90</v>
      </c>
      <c r="D713" s="38">
        <f>DATE(План_Факт_Дебіторка[[#This Row],[Рік]],План_Факт_Дебіторка[[#This Row],[МісяцьНом]],1)</f>
        <v>42125</v>
      </c>
      <c r="E713" s="6" t="s">
        <v>6</v>
      </c>
      <c r="F713" s="6" t="s">
        <v>42</v>
      </c>
      <c r="G713" s="6" t="s">
        <v>43</v>
      </c>
      <c r="H713" s="6" t="s">
        <v>44</v>
      </c>
      <c r="I713" s="6" t="s">
        <v>45</v>
      </c>
      <c r="J713" s="6" t="s">
        <v>33</v>
      </c>
      <c r="K713" s="9">
        <v>26</v>
      </c>
      <c r="L713" s="9">
        <v>272.70999999999998</v>
      </c>
      <c r="M713" s="9">
        <v>442.48338000000001</v>
      </c>
      <c r="N713" s="9">
        <v>400</v>
      </c>
      <c r="O713" s="9">
        <v>320.58</v>
      </c>
      <c r="P713" s="9" cm="1">
        <f t="array" ref="P713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1.8640151029210983</v>
      </c>
      <c r="Q713" s="9" cm="1">
        <f t="array" ref="Q713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1.3980113271908237</v>
      </c>
      <c r="R713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0.60783101182209731</v>
      </c>
      <c r="S713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3.8698574419340188</v>
      </c>
    </row>
    <row r="714" spans="1:19" x14ac:dyDescent="0.25">
      <c r="A714">
        <v>2015</v>
      </c>
      <c r="B714">
        <v>12</v>
      </c>
      <c r="C714" s="38" t="s">
        <v>70</v>
      </c>
      <c r="D714" s="38">
        <f>DATE(План_Факт_Дебіторка[[#This Row],[Рік]],План_Факт_Дебіторка[[#This Row],[МісяцьНом]],1)</f>
        <v>42339</v>
      </c>
      <c r="E714" s="6" t="s">
        <v>13</v>
      </c>
      <c r="F714" s="6" t="s">
        <v>22</v>
      </c>
      <c r="G714" s="6" t="s">
        <v>23</v>
      </c>
      <c r="H714" s="6" t="s">
        <v>24</v>
      </c>
      <c r="I714" s="6" t="s">
        <v>25</v>
      </c>
      <c r="J714" s="6" t="s">
        <v>34</v>
      </c>
      <c r="K714" s="9">
        <v>2969</v>
      </c>
      <c r="L714" s="9">
        <v>31440.54</v>
      </c>
      <c r="M714" s="9">
        <v>46487.400319999979</v>
      </c>
      <c r="N714" s="9">
        <v>46800</v>
      </c>
      <c r="O714" s="9">
        <v>17182.47</v>
      </c>
      <c r="P714" s="9" cm="1">
        <f t="array" ref="P714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449.76391531673852</v>
      </c>
      <c r="Q714" s="9" cm="1">
        <f t="array" ref="Q714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134.92917459502155</v>
      </c>
      <c r="R714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0</v>
      </c>
      <c r="S714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584.69308991176013</v>
      </c>
    </row>
    <row r="715" spans="1:19" x14ac:dyDescent="0.25">
      <c r="A715">
        <v>2016</v>
      </c>
      <c r="B715">
        <v>1</v>
      </c>
      <c r="C715" s="38" t="s">
        <v>95</v>
      </c>
      <c r="D715" s="38">
        <f>DATE(План_Факт_Дебіторка[[#This Row],[Рік]],План_Факт_Дебіторка[[#This Row],[МісяцьНом]],1)</f>
        <v>42370</v>
      </c>
      <c r="E715" s="6" t="s">
        <v>2</v>
      </c>
      <c r="F715" s="6" t="s">
        <v>22</v>
      </c>
      <c r="G715" s="6" t="s">
        <v>23</v>
      </c>
      <c r="H715" s="6" t="s">
        <v>24</v>
      </c>
      <c r="I715" s="6" t="s">
        <v>25</v>
      </c>
      <c r="J715" s="6" t="s">
        <v>34</v>
      </c>
      <c r="K715" s="9">
        <v>4368</v>
      </c>
      <c r="L715" s="9">
        <v>41416.06</v>
      </c>
      <c r="M715" s="9">
        <v>58662.700809999988</v>
      </c>
      <c r="N715" s="9">
        <v>59300</v>
      </c>
      <c r="O715" s="9">
        <v>13683.67</v>
      </c>
      <c r="P715" s="9" cm="1">
        <f t="array" ref="P715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971.14795030519815</v>
      </c>
      <c r="Q715" s="9" cm="1">
        <f t="array" ref="Q715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0</v>
      </c>
      <c r="R715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0</v>
      </c>
      <c r="S715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971.14795030519815</v>
      </c>
    </row>
    <row r="716" spans="1:19" x14ac:dyDescent="0.25">
      <c r="A716">
        <v>2015</v>
      </c>
      <c r="B716">
        <v>5</v>
      </c>
      <c r="C716" s="38" t="s">
        <v>90</v>
      </c>
      <c r="D716" s="38">
        <f>DATE(План_Факт_Дебіторка[[#This Row],[Рік]],План_Факт_Дебіторка[[#This Row],[МісяцьНом]],1)</f>
        <v>42125</v>
      </c>
      <c r="E716" s="6" t="s">
        <v>6</v>
      </c>
      <c r="F716" s="6" t="s">
        <v>42</v>
      </c>
      <c r="G716" s="6" t="s">
        <v>43</v>
      </c>
      <c r="H716" s="6" t="s">
        <v>44</v>
      </c>
      <c r="I716" s="6" t="s">
        <v>45</v>
      </c>
      <c r="J716" s="6" t="s">
        <v>34</v>
      </c>
      <c r="K716" s="9">
        <v>7845</v>
      </c>
      <c r="L716" s="9">
        <v>76848.56</v>
      </c>
      <c r="M716" s="9">
        <v>105271.57855000033</v>
      </c>
      <c r="N716" s="9">
        <v>95200</v>
      </c>
      <c r="O716" s="9">
        <v>14.01</v>
      </c>
      <c r="P716" s="9" cm="1">
        <f t="array" ref="P716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443.46933962931064</v>
      </c>
      <c r="Q716" s="9" cm="1">
        <f t="array" ref="Q716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332.60200472198301</v>
      </c>
      <c r="R716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144.60956727042739</v>
      </c>
      <c r="S716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920.68091162172107</v>
      </c>
    </row>
    <row r="717" spans="1:19" x14ac:dyDescent="0.25">
      <c r="A717">
        <v>2016</v>
      </c>
      <c r="B717">
        <v>2</v>
      </c>
      <c r="C717" s="38" t="s">
        <v>96</v>
      </c>
      <c r="D717" s="38">
        <f>DATE(План_Факт_Дебіторка[[#This Row],[Рік]],План_Факт_Дебіторка[[#This Row],[МісяцьНом]],1)</f>
        <v>42401</v>
      </c>
      <c r="E717" s="6" t="s">
        <v>3</v>
      </c>
      <c r="F717" s="6" t="s">
        <v>22</v>
      </c>
      <c r="G717" s="6" t="s">
        <v>23</v>
      </c>
      <c r="H717" s="6" t="s">
        <v>24</v>
      </c>
      <c r="I717" s="6" t="s">
        <v>25</v>
      </c>
      <c r="J717" s="6" t="s">
        <v>34</v>
      </c>
      <c r="K717" s="9">
        <v>3798</v>
      </c>
      <c r="L717" s="9">
        <v>39649.420000000013</v>
      </c>
      <c r="M717" s="9">
        <v>55115.090569999986</v>
      </c>
      <c r="N717" s="9">
        <v>51000</v>
      </c>
      <c r="O717" s="9">
        <v>11171.67</v>
      </c>
      <c r="P717" s="9" cm="1">
        <f t="array" ref="P717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489.57000417495578</v>
      </c>
      <c r="Q717" s="9" cm="1">
        <f t="array" ref="Q717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146.87100125248674</v>
      </c>
      <c r="R717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0</v>
      </c>
      <c r="S717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636.44100542744252</v>
      </c>
    </row>
    <row r="718" spans="1:19" x14ac:dyDescent="0.25">
      <c r="A718">
        <v>2016</v>
      </c>
      <c r="B718">
        <v>3</v>
      </c>
      <c r="C718" s="38" t="s">
        <v>97</v>
      </c>
      <c r="D718" s="38">
        <f>DATE(План_Факт_Дебіторка[[#This Row],[Рік]],План_Факт_Дебіторка[[#This Row],[МісяцьНом]],1)</f>
        <v>42430</v>
      </c>
      <c r="E718" s="6" t="s">
        <v>4</v>
      </c>
      <c r="F718" s="6" t="s">
        <v>22</v>
      </c>
      <c r="G718" s="6" t="s">
        <v>23</v>
      </c>
      <c r="H718" s="6" t="s">
        <v>24</v>
      </c>
      <c r="I718" s="6" t="s">
        <v>25</v>
      </c>
      <c r="J718" s="6" t="s">
        <v>34</v>
      </c>
      <c r="K718" s="9">
        <v>9140</v>
      </c>
      <c r="L718" s="9">
        <v>94118.8</v>
      </c>
      <c r="M718" s="9">
        <v>130376.00945999967</v>
      </c>
      <c r="N718" s="9">
        <v>130200</v>
      </c>
      <c r="O718" s="9">
        <v>29166.67</v>
      </c>
      <c r="P718" s="9" cm="1">
        <f t="array" ref="P718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650.77188164593838</v>
      </c>
      <c r="Q718" s="9" cm="1">
        <f t="array" ref="Q718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0</v>
      </c>
      <c r="R718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0</v>
      </c>
      <c r="S718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650.77188164593838</v>
      </c>
    </row>
    <row r="719" spans="1:19" x14ac:dyDescent="0.25">
      <c r="A719">
        <v>2015</v>
      </c>
      <c r="B719">
        <v>5</v>
      </c>
      <c r="C719" s="38" t="s">
        <v>90</v>
      </c>
      <c r="D719" s="38">
        <f>DATE(План_Факт_Дебіторка[[#This Row],[Рік]],План_Факт_Дебіторка[[#This Row],[МісяцьНом]],1)</f>
        <v>42125</v>
      </c>
      <c r="E719" s="6" t="s">
        <v>6</v>
      </c>
      <c r="F719" s="6" t="s">
        <v>42</v>
      </c>
      <c r="G719" s="6" t="s">
        <v>43</v>
      </c>
      <c r="H719" s="6" t="s">
        <v>44</v>
      </c>
      <c r="I719" s="6" t="s">
        <v>45</v>
      </c>
      <c r="J719" s="6" t="s">
        <v>27</v>
      </c>
      <c r="K719" s="9">
        <v>12224</v>
      </c>
      <c r="L719" s="9">
        <v>121332.07999999999</v>
      </c>
      <c r="M719" s="9">
        <v>177237.3648400004</v>
      </c>
      <c r="N719" s="9">
        <v>178800</v>
      </c>
      <c r="O719" s="9">
        <v>90159.96</v>
      </c>
      <c r="P719" s="9" cm="1">
        <f t="array" ref="P719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746.63397496126879</v>
      </c>
      <c r="Q719" s="9" cm="1">
        <f t="array" ref="Q719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559.97548122095156</v>
      </c>
      <c r="R719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243.46760053084853</v>
      </c>
      <c r="S719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1550.0770567130689</v>
      </c>
    </row>
    <row r="720" spans="1:19" x14ac:dyDescent="0.25">
      <c r="A720">
        <v>2016</v>
      </c>
      <c r="B720">
        <v>4</v>
      </c>
      <c r="C720" s="38" t="s">
        <v>98</v>
      </c>
      <c r="D720" s="38">
        <f>DATE(План_Факт_Дебіторка[[#This Row],[Рік]],План_Факт_Дебіторка[[#This Row],[МісяцьНом]],1)</f>
        <v>42461</v>
      </c>
      <c r="E720" s="6" t="s">
        <v>5</v>
      </c>
      <c r="F720" s="6" t="s">
        <v>22</v>
      </c>
      <c r="G720" s="6" t="s">
        <v>23</v>
      </c>
      <c r="H720" s="6" t="s">
        <v>24</v>
      </c>
      <c r="I720" s="6" t="s">
        <v>25</v>
      </c>
      <c r="J720" s="6" t="s">
        <v>34</v>
      </c>
      <c r="K720" s="9">
        <v>3770</v>
      </c>
      <c r="L720" s="9">
        <v>38996.68</v>
      </c>
      <c r="M720" s="9">
        <v>60955.608189999999</v>
      </c>
      <c r="N720" s="9">
        <v>62500</v>
      </c>
      <c r="O720" s="9">
        <v>10470.77</v>
      </c>
      <c r="P720" s="9" cm="1">
        <f t="array" ref="P720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615.37523608372464</v>
      </c>
      <c r="Q720" s="9" cm="1">
        <f t="array" ref="Q720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0</v>
      </c>
      <c r="R720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0</v>
      </c>
      <c r="S720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615.37523608372464</v>
      </c>
    </row>
    <row r="721" spans="1:19" x14ac:dyDescent="0.25">
      <c r="A721">
        <v>2016</v>
      </c>
      <c r="B721">
        <v>5</v>
      </c>
      <c r="C721" s="38" t="s">
        <v>99</v>
      </c>
      <c r="D721" s="38">
        <f>DATE(План_Факт_Дебіторка[[#This Row],[Рік]],План_Факт_Дебіторка[[#This Row],[МісяцьНом]],1)</f>
        <v>42491</v>
      </c>
      <c r="E721" s="6" t="s">
        <v>6</v>
      </c>
      <c r="F721" s="6" t="s">
        <v>22</v>
      </c>
      <c r="G721" s="6" t="s">
        <v>23</v>
      </c>
      <c r="H721" s="6" t="s">
        <v>24</v>
      </c>
      <c r="I721" s="6" t="s">
        <v>25</v>
      </c>
      <c r="J721" s="6" t="s">
        <v>34</v>
      </c>
      <c r="K721" s="9">
        <v>10018</v>
      </c>
      <c r="L721" s="9">
        <v>99522.749999999985</v>
      </c>
      <c r="M721" s="9">
        <v>142843.94858999999</v>
      </c>
      <c r="N721" s="9">
        <v>142300</v>
      </c>
      <c r="O721" s="9">
        <v>28121.98</v>
      </c>
      <c r="P721" s="9" cm="1">
        <f t="array" ref="P721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1050.2685882063242</v>
      </c>
      <c r="Q721" s="9" cm="1">
        <f t="array" ref="Q721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0</v>
      </c>
      <c r="R721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0</v>
      </c>
      <c r="S721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1050.2685882063242</v>
      </c>
    </row>
    <row r="722" spans="1:19" x14ac:dyDescent="0.25">
      <c r="A722">
        <v>2015</v>
      </c>
      <c r="B722">
        <v>5</v>
      </c>
      <c r="C722" s="38" t="s">
        <v>90</v>
      </c>
      <c r="D722" s="38">
        <f>DATE(План_Факт_Дебіторка[[#This Row],[Рік]],План_Факт_Дебіторка[[#This Row],[МісяцьНом]],1)</f>
        <v>42125</v>
      </c>
      <c r="E722" s="6" t="s">
        <v>6</v>
      </c>
      <c r="F722" s="6" t="s">
        <v>42</v>
      </c>
      <c r="G722" s="6" t="s">
        <v>43</v>
      </c>
      <c r="H722" s="6" t="s">
        <v>44</v>
      </c>
      <c r="I722" s="6" t="s">
        <v>45</v>
      </c>
      <c r="J722" s="6" t="s">
        <v>35</v>
      </c>
      <c r="K722" s="9">
        <v>38471</v>
      </c>
      <c r="L722" s="9">
        <v>423639.90000000008</v>
      </c>
      <c r="M722" s="9">
        <v>646431.64167999965</v>
      </c>
      <c r="N722" s="9">
        <v>592200</v>
      </c>
      <c r="O722" s="9">
        <v>539388.42000000004</v>
      </c>
      <c r="P722" s="9" cm="1">
        <f t="array" ref="P722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2723.1719824089191</v>
      </c>
      <c r="Q722" s="9" cm="1">
        <f t="array" ref="Q722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2042.378986806689</v>
      </c>
      <c r="R722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887.99086382899532</v>
      </c>
      <c r="S722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5653.5418330446037</v>
      </c>
    </row>
    <row r="723" spans="1:19" x14ac:dyDescent="0.25">
      <c r="A723">
        <v>2016</v>
      </c>
      <c r="B723">
        <v>6</v>
      </c>
      <c r="C723" s="38" t="s">
        <v>100</v>
      </c>
      <c r="D723" s="38">
        <f>DATE(План_Факт_Дебіторка[[#This Row],[Рік]],План_Факт_Дебіторка[[#This Row],[МісяцьНом]],1)</f>
        <v>42522</v>
      </c>
      <c r="E723" s="6" t="s">
        <v>7</v>
      </c>
      <c r="F723" s="6" t="s">
        <v>22</v>
      </c>
      <c r="G723" s="6" t="s">
        <v>23</v>
      </c>
      <c r="H723" s="6" t="s">
        <v>24</v>
      </c>
      <c r="I723" s="6" t="s">
        <v>25</v>
      </c>
      <c r="J723" s="6" t="s">
        <v>34</v>
      </c>
      <c r="K723" s="9">
        <v>12623</v>
      </c>
      <c r="L723" s="9">
        <v>137845.88999999998</v>
      </c>
      <c r="M723" s="9">
        <v>192346.39107999991</v>
      </c>
      <c r="N723" s="9">
        <v>189000</v>
      </c>
      <c r="O723" s="9">
        <v>32852.550000000003</v>
      </c>
      <c r="P723" s="9" cm="1">
        <f t="array" ref="P723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1007.2787444113441</v>
      </c>
      <c r="Q723" s="9" cm="1">
        <f t="array" ref="Q723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302.1836233234032</v>
      </c>
      <c r="R723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503.63937220567203</v>
      </c>
      <c r="S723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1813.1017399404193</v>
      </c>
    </row>
    <row r="724" spans="1:19" x14ac:dyDescent="0.25">
      <c r="A724">
        <v>2016</v>
      </c>
      <c r="B724">
        <v>7</v>
      </c>
      <c r="C724" s="38" t="s">
        <v>101</v>
      </c>
      <c r="D724" s="38">
        <f>DATE(План_Факт_Дебіторка[[#This Row],[Рік]],План_Факт_Дебіторка[[#This Row],[МісяцьНом]],1)</f>
        <v>42552</v>
      </c>
      <c r="E724" s="6" t="s">
        <v>8</v>
      </c>
      <c r="F724" s="6" t="s">
        <v>22</v>
      </c>
      <c r="G724" s="6" t="s">
        <v>23</v>
      </c>
      <c r="H724" s="6" t="s">
        <v>24</v>
      </c>
      <c r="I724" s="6" t="s">
        <v>25</v>
      </c>
      <c r="J724" s="6" t="s">
        <v>34</v>
      </c>
      <c r="K724" s="9">
        <v>6906</v>
      </c>
      <c r="L724" s="9">
        <v>71348.450000000026</v>
      </c>
      <c r="M724" s="9">
        <v>108656.31716999983</v>
      </c>
      <c r="N724" s="9">
        <v>105000</v>
      </c>
      <c r="O724" s="9">
        <v>13983.72</v>
      </c>
      <c r="P724" s="9" cm="1">
        <f t="array" ref="P724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838.62858756394405</v>
      </c>
      <c r="Q724" s="9" cm="1">
        <f t="array" ref="Q724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419.31429378197203</v>
      </c>
      <c r="R724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399.34694645902096</v>
      </c>
      <c r="S724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1657.289827804937</v>
      </c>
    </row>
    <row r="725" spans="1:19" x14ac:dyDescent="0.25">
      <c r="A725">
        <v>2015</v>
      </c>
      <c r="B725">
        <v>6</v>
      </c>
      <c r="C725" s="38" t="s">
        <v>91</v>
      </c>
      <c r="D725" s="38">
        <f>DATE(План_Факт_Дебіторка[[#This Row],[Рік]],План_Факт_Дебіторка[[#This Row],[МісяцьНом]],1)</f>
        <v>42156</v>
      </c>
      <c r="E725" s="6" t="s">
        <v>7</v>
      </c>
      <c r="F725" s="6" t="s">
        <v>42</v>
      </c>
      <c r="G725" s="6" t="s">
        <v>43</v>
      </c>
      <c r="H725" s="6" t="s">
        <v>44</v>
      </c>
      <c r="I725" s="6" t="s">
        <v>45</v>
      </c>
      <c r="J725" s="6" t="s">
        <v>26</v>
      </c>
      <c r="K725" s="9">
        <v>73</v>
      </c>
      <c r="L725" s="9">
        <v>673.15</v>
      </c>
      <c r="M725" s="9">
        <v>1061.0250100000001</v>
      </c>
      <c r="N725" s="9">
        <v>1000</v>
      </c>
      <c r="O725" s="9">
        <v>525.21</v>
      </c>
      <c r="P725" s="9" cm="1">
        <f t="array" ref="P725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4.9286479513102117</v>
      </c>
      <c r="Q725" s="9" cm="1">
        <f t="array" ref="Q725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1.4785943853930634</v>
      </c>
      <c r="R725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1.6071678102098517</v>
      </c>
      <c r="S725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8.0144101469131268</v>
      </c>
    </row>
    <row r="726" spans="1:19" x14ac:dyDescent="0.25">
      <c r="A726">
        <v>2016</v>
      </c>
      <c r="B726">
        <v>8</v>
      </c>
      <c r="C726" s="38" t="s">
        <v>102</v>
      </c>
      <c r="D726" s="38">
        <f>DATE(План_Факт_Дебіторка[[#This Row],[Рік]],План_Факт_Дебіторка[[#This Row],[МісяцьНом]],1)</f>
        <v>42583</v>
      </c>
      <c r="E726" s="6" t="s">
        <v>9</v>
      </c>
      <c r="F726" s="6" t="s">
        <v>22</v>
      </c>
      <c r="G726" s="6" t="s">
        <v>23</v>
      </c>
      <c r="H726" s="6" t="s">
        <v>24</v>
      </c>
      <c r="I726" s="6" t="s">
        <v>25</v>
      </c>
      <c r="J726" s="6" t="s">
        <v>34</v>
      </c>
      <c r="K726" s="9">
        <v>3702</v>
      </c>
      <c r="L726" s="9">
        <v>42121.549999999988</v>
      </c>
      <c r="M726" s="9">
        <v>68518.832339999979</v>
      </c>
      <c r="N726" s="9">
        <v>66000</v>
      </c>
      <c r="O726" s="9">
        <v>5868.4</v>
      </c>
      <c r="P726" s="9" cm="1">
        <f t="array" ref="P726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442.08589188097437</v>
      </c>
      <c r="Q726" s="9" cm="1">
        <f t="array" ref="Q726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132.62576756429232</v>
      </c>
      <c r="R726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421.03418274378515</v>
      </c>
      <c r="S726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995.74584218905193</v>
      </c>
    </row>
    <row r="727" spans="1:19" x14ac:dyDescent="0.25">
      <c r="A727">
        <v>2015</v>
      </c>
      <c r="B727">
        <v>6</v>
      </c>
      <c r="C727" s="38" t="s">
        <v>91</v>
      </c>
      <c r="D727" s="38">
        <f>DATE(План_Факт_Дебіторка[[#This Row],[Рік]],План_Факт_Дебіторка[[#This Row],[МісяцьНом]],1)</f>
        <v>42156</v>
      </c>
      <c r="E727" s="6" t="s">
        <v>7</v>
      </c>
      <c r="F727" s="6" t="s">
        <v>42</v>
      </c>
      <c r="G727" s="6" t="s">
        <v>43</v>
      </c>
      <c r="H727" s="6" t="s">
        <v>44</v>
      </c>
      <c r="I727" s="6" t="s">
        <v>45</v>
      </c>
      <c r="J727" s="6" t="s">
        <v>32</v>
      </c>
      <c r="K727" s="9">
        <v>5126</v>
      </c>
      <c r="L727" s="9">
        <v>55582.47</v>
      </c>
      <c r="M727" s="9">
        <v>84432.657300000021</v>
      </c>
      <c r="N727" s="9">
        <v>80200</v>
      </c>
      <c r="O727" s="9">
        <v>8358.83</v>
      </c>
      <c r="P727" s="9" cm="1">
        <f t="array" ref="P727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392.20455644615038</v>
      </c>
      <c r="Q727" s="9" cm="1">
        <f t="array" ref="Q727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117.66136693384512</v>
      </c>
      <c r="R727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127.89279014548381</v>
      </c>
      <c r="S727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637.75871352547927</v>
      </c>
    </row>
    <row r="728" spans="1:19" x14ac:dyDescent="0.25">
      <c r="A728">
        <v>2016</v>
      </c>
      <c r="B728">
        <v>9</v>
      </c>
      <c r="C728" s="38" t="s">
        <v>103</v>
      </c>
      <c r="D728" s="38">
        <f>DATE(План_Факт_Дебіторка[[#This Row],[Рік]],План_Факт_Дебіторка[[#This Row],[МісяцьНом]],1)</f>
        <v>42614</v>
      </c>
      <c r="E728" s="6" t="s">
        <v>10</v>
      </c>
      <c r="F728" s="6" t="s">
        <v>22</v>
      </c>
      <c r="G728" s="6" t="s">
        <v>23</v>
      </c>
      <c r="H728" s="6" t="s">
        <v>24</v>
      </c>
      <c r="I728" s="6" t="s">
        <v>25</v>
      </c>
      <c r="J728" s="6" t="s">
        <v>34</v>
      </c>
      <c r="K728" s="9">
        <v>9793</v>
      </c>
      <c r="L728" s="9">
        <v>116508.68999999999</v>
      </c>
      <c r="M728" s="9">
        <v>178763.36455999999</v>
      </c>
      <c r="N728" s="9">
        <v>184700</v>
      </c>
      <c r="O728" s="9">
        <v>16257.88</v>
      </c>
      <c r="P728" s="9" cm="1">
        <f t="array" ref="P728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838.47021697388288</v>
      </c>
      <c r="Q728" s="9" cm="1">
        <f t="array" ref="Q728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419.23510848694144</v>
      </c>
      <c r="R728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798.54306378465026</v>
      </c>
      <c r="S728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2056.2483892454748</v>
      </c>
    </row>
    <row r="729" spans="1:19" x14ac:dyDescent="0.25">
      <c r="A729">
        <v>2015</v>
      </c>
      <c r="B729">
        <v>6</v>
      </c>
      <c r="C729" s="38" t="s">
        <v>91</v>
      </c>
      <c r="D729" s="38">
        <f>DATE(План_Факт_Дебіторка[[#This Row],[Рік]],План_Факт_Дебіторка[[#This Row],[МісяцьНом]],1)</f>
        <v>42156</v>
      </c>
      <c r="E729" s="6" t="s">
        <v>7</v>
      </c>
      <c r="F729" s="6" t="s">
        <v>42</v>
      </c>
      <c r="G729" s="6" t="s">
        <v>43</v>
      </c>
      <c r="H729" s="6" t="s">
        <v>44</v>
      </c>
      <c r="I729" s="6" t="s">
        <v>45</v>
      </c>
      <c r="J729" s="6" t="s">
        <v>33</v>
      </c>
      <c r="K729" s="9">
        <v>108</v>
      </c>
      <c r="L729" s="9">
        <v>970.44</v>
      </c>
      <c r="M729" s="9">
        <v>1583.7668800000001</v>
      </c>
      <c r="N729" s="9">
        <v>1500</v>
      </c>
      <c r="O729" s="9">
        <v>1097.55</v>
      </c>
      <c r="P729" s="9" cm="1">
        <f t="array" ref="P729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7.3568759594695754</v>
      </c>
      <c r="Q729" s="9" cm="1">
        <f t="array" ref="Q729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2.2070627878408726</v>
      </c>
      <c r="R729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2.3989812911313835</v>
      </c>
      <c r="S729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11.962920038441831</v>
      </c>
    </row>
    <row r="730" spans="1:19" x14ac:dyDescent="0.25">
      <c r="A730">
        <v>2016</v>
      </c>
      <c r="B730">
        <v>10</v>
      </c>
      <c r="C730" s="38" t="s">
        <v>71</v>
      </c>
      <c r="D730" s="38">
        <f>DATE(План_Факт_Дебіторка[[#This Row],[Рік]],План_Факт_Дебіторка[[#This Row],[МісяцьНом]],1)</f>
        <v>42644</v>
      </c>
      <c r="E730" s="6" t="s">
        <v>11</v>
      </c>
      <c r="F730" s="6" t="s">
        <v>22</v>
      </c>
      <c r="G730" s="6" t="s">
        <v>23</v>
      </c>
      <c r="H730" s="6" t="s">
        <v>24</v>
      </c>
      <c r="I730" s="6" t="s">
        <v>25</v>
      </c>
      <c r="J730" s="6" t="s">
        <v>34</v>
      </c>
      <c r="K730" s="9">
        <v>9402</v>
      </c>
      <c r="L730" s="9">
        <v>110583.70999999998</v>
      </c>
      <c r="M730" s="9">
        <v>170883.31445999999</v>
      </c>
      <c r="N730" s="9">
        <v>162100</v>
      </c>
      <c r="O730" s="9">
        <v>22817.16</v>
      </c>
      <c r="P730" s="9" cm="1">
        <f t="array" ref="P730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1179.9681868355813</v>
      </c>
      <c r="Q730" s="9" cm="1">
        <f t="array" ref="Q730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589.98409341779063</v>
      </c>
      <c r="R730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1123.7792255576967</v>
      </c>
      <c r="S730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2893.7315058110689</v>
      </c>
    </row>
    <row r="731" spans="1:19" x14ac:dyDescent="0.25">
      <c r="A731">
        <v>2015</v>
      </c>
      <c r="B731">
        <v>6</v>
      </c>
      <c r="C731" s="38" t="s">
        <v>91</v>
      </c>
      <c r="D731" s="38">
        <f>DATE(План_Факт_Дебіторка[[#This Row],[Рік]],План_Факт_Дебіторка[[#This Row],[МісяцьНом]],1)</f>
        <v>42156</v>
      </c>
      <c r="E731" s="6" t="s">
        <v>7</v>
      </c>
      <c r="F731" s="6" t="s">
        <v>42</v>
      </c>
      <c r="G731" s="6" t="s">
        <v>43</v>
      </c>
      <c r="H731" s="6" t="s">
        <v>44</v>
      </c>
      <c r="I731" s="6" t="s">
        <v>45</v>
      </c>
      <c r="J731" s="6" t="s">
        <v>34</v>
      </c>
      <c r="K731" s="9">
        <v>3951</v>
      </c>
      <c r="L731" s="9">
        <v>41278.9</v>
      </c>
      <c r="M731" s="9">
        <v>67027.923530000378</v>
      </c>
      <c r="N731" s="9">
        <v>61400</v>
      </c>
      <c r="O731" s="9">
        <v>737.45</v>
      </c>
      <c r="P731" s="9" cm="1">
        <f t="array" ref="P731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311.35650420409399</v>
      </c>
      <c r="Q731" s="9" cm="1">
        <f t="array" ref="Q731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93.406951261228201</v>
      </c>
      <c r="R731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101.52929484916109</v>
      </c>
      <c r="S731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506.29275031448327</v>
      </c>
    </row>
    <row r="732" spans="1:19" x14ac:dyDescent="0.25">
      <c r="A732">
        <v>2016</v>
      </c>
      <c r="B732">
        <v>11</v>
      </c>
      <c r="C732" s="38" t="s">
        <v>72</v>
      </c>
      <c r="D732" s="38">
        <f>DATE(План_Факт_Дебіторка[[#This Row],[Рік]],План_Факт_Дебіторка[[#This Row],[МісяцьНом]],1)</f>
        <v>42675</v>
      </c>
      <c r="E732" s="6" t="s">
        <v>12</v>
      </c>
      <c r="F732" s="6" t="s">
        <v>22</v>
      </c>
      <c r="G732" s="6" t="s">
        <v>23</v>
      </c>
      <c r="H732" s="6" t="s">
        <v>24</v>
      </c>
      <c r="I732" s="6" t="s">
        <v>25</v>
      </c>
      <c r="J732" s="6" t="s">
        <v>34</v>
      </c>
      <c r="K732" s="9">
        <v>4259</v>
      </c>
      <c r="L732" s="9">
        <v>54292.160000000003</v>
      </c>
      <c r="M732" s="9">
        <v>86337.316930000015</v>
      </c>
      <c r="N732" s="9">
        <v>83300</v>
      </c>
      <c r="O732" s="9">
        <v>10888.7</v>
      </c>
      <c r="P732" s="9" cm="1">
        <f t="array" ref="P732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860.60829471181466</v>
      </c>
      <c r="Q732" s="9" cm="1">
        <f t="array" ref="Q732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645.45622103386097</v>
      </c>
      <c r="R732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819.62694734458546</v>
      </c>
      <c r="S732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2325.6914630902611</v>
      </c>
    </row>
    <row r="733" spans="1:19" x14ac:dyDescent="0.25">
      <c r="A733">
        <v>2015</v>
      </c>
      <c r="B733">
        <v>6</v>
      </c>
      <c r="C733" s="38" t="s">
        <v>91</v>
      </c>
      <c r="D733" s="38">
        <f>DATE(План_Факт_Дебіторка[[#This Row],[Рік]],План_Факт_Дебіторка[[#This Row],[МісяцьНом]],1)</f>
        <v>42156</v>
      </c>
      <c r="E733" s="6" t="s">
        <v>7</v>
      </c>
      <c r="F733" s="6" t="s">
        <v>42</v>
      </c>
      <c r="G733" s="6" t="s">
        <v>43</v>
      </c>
      <c r="H733" s="6" t="s">
        <v>44</v>
      </c>
      <c r="I733" s="6" t="s">
        <v>45</v>
      </c>
      <c r="J733" s="6" t="s">
        <v>27</v>
      </c>
      <c r="K733" s="9">
        <v>8770</v>
      </c>
      <c r="L733" s="9">
        <v>90101.83</v>
      </c>
      <c r="M733" s="9">
        <v>148351.09946000032</v>
      </c>
      <c r="N733" s="9">
        <v>138300</v>
      </c>
      <c r="O733" s="9">
        <v>64792.87</v>
      </c>
      <c r="P733" s="9" cm="1">
        <f t="array" ref="P733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689.11697230223433</v>
      </c>
      <c r="Q733" s="9" cm="1">
        <f t="array" ref="Q733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206.73509169067032</v>
      </c>
      <c r="R733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224.71205618551122</v>
      </c>
      <c r="S733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1120.5641201784158</v>
      </c>
    </row>
    <row r="734" spans="1:19" x14ac:dyDescent="0.25">
      <c r="A734">
        <v>2015</v>
      </c>
      <c r="B734">
        <v>6</v>
      </c>
      <c r="C734" s="38" t="s">
        <v>91</v>
      </c>
      <c r="D734" s="38">
        <f>DATE(План_Факт_Дебіторка[[#This Row],[Рік]],План_Факт_Дебіторка[[#This Row],[МісяцьНом]],1)</f>
        <v>42156</v>
      </c>
      <c r="E734" s="6" t="s">
        <v>7</v>
      </c>
      <c r="F734" s="6" t="s">
        <v>42</v>
      </c>
      <c r="G734" s="6" t="s">
        <v>43</v>
      </c>
      <c r="H734" s="6" t="s">
        <v>44</v>
      </c>
      <c r="I734" s="6" t="s">
        <v>45</v>
      </c>
      <c r="J734" s="6" t="s">
        <v>35</v>
      </c>
      <c r="K734" s="9">
        <v>41242</v>
      </c>
      <c r="L734" s="9">
        <v>449621.35999999993</v>
      </c>
      <c r="M734" s="9">
        <v>687818.1618</v>
      </c>
      <c r="N734" s="9">
        <v>697800</v>
      </c>
      <c r="O734" s="9">
        <v>552517.71</v>
      </c>
      <c r="P734" s="9" cm="1">
        <f t="array" ref="P734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3195.0364431367416</v>
      </c>
      <c r="Q734" s="9" cm="1">
        <f t="array" ref="Q734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958.51093294102247</v>
      </c>
      <c r="R734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1041.8597097185027</v>
      </c>
      <c r="S734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5195.407085796267</v>
      </c>
    </row>
    <row r="735" spans="1:19" x14ac:dyDescent="0.25">
      <c r="A735">
        <v>2014</v>
      </c>
      <c r="B735">
        <v>5</v>
      </c>
      <c r="C735" s="38" t="s">
        <v>81</v>
      </c>
      <c r="D735" s="38">
        <f>DATE(План_Факт_Дебіторка[[#This Row],[Рік]],План_Факт_Дебіторка[[#This Row],[МісяцьНом]],1)</f>
        <v>41760</v>
      </c>
      <c r="E735" s="6" t="s">
        <v>6</v>
      </c>
      <c r="F735" s="6" t="s">
        <v>58</v>
      </c>
      <c r="G735" s="6" t="s">
        <v>59</v>
      </c>
      <c r="H735" s="6" t="s">
        <v>60</v>
      </c>
      <c r="I735" s="6" t="s">
        <v>61</v>
      </c>
      <c r="J735" s="6" t="s">
        <v>26</v>
      </c>
      <c r="K735" s="9">
        <v>1827</v>
      </c>
      <c r="L735" s="9">
        <v>19186.679999999997</v>
      </c>
      <c r="M735" s="9">
        <v>28618.100000000002</v>
      </c>
      <c r="N735" s="9">
        <v>26500</v>
      </c>
      <c r="O735" s="9">
        <v>16626.95</v>
      </c>
      <c r="P735" s="9" cm="1">
        <f t="array" ref="P735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142.00935634065934</v>
      </c>
      <c r="Q735" s="9" cm="1">
        <f t="array" ref="Q735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0</v>
      </c>
      <c r="R735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63.115269484737489</v>
      </c>
      <c r="S735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205.12462582539683</v>
      </c>
    </row>
    <row r="736" spans="1:19" x14ac:dyDescent="0.25">
      <c r="A736">
        <v>2015</v>
      </c>
      <c r="B736">
        <v>7</v>
      </c>
      <c r="C736" s="38" t="s">
        <v>92</v>
      </c>
      <c r="D736" s="38">
        <f>DATE(План_Факт_Дебіторка[[#This Row],[Рік]],План_Факт_Дебіторка[[#This Row],[МісяцьНом]],1)</f>
        <v>42186</v>
      </c>
      <c r="E736" s="6" t="s">
        <v>8</v>
      </c>
      <c r="F736" s="6" t="s">
        <v>42</v>
      </c>
      <c r="G736" s="6" t="s">
        <v>43</v>
      </c>
      <c r="H736" s="6" t="s">
        <v>44</v>
      </c>
      <c r="I736" s="6" t="s">
        <v>45</v>
      </c>
      <c r="J736" s="6" t="s">
        <v>26</v>
      </c>
      <c r="K736" s="9">
        <v>94</v>
      </c>
      <c r="L736" s="9">
        <v>898.17</v>
      </c>
      <c r="M736" s="9">
        <v>1210.4666299999999</v>
      </c>
      <c r="N736" s="9">
        <v>1200</v>
      </c>
      <c r="O736" s="9">
        <v>544.71</v>
      </c>
      <c r="P736" s="9" cm="1">
        <f t="array" ref="P736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3.8879199454431639</v>
      </c>
      <c r="Q736" s="9" cm="1">
        <f t="array" ref="Q736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1.1663759836329493</v>
      </c>
      <c r="R736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1.2677999822097274</v>
      </c>
      <c r="S736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6.3220959112858406</v>
      </c>
    </row>
    <row r="737" spans="1:19" x14ac:dyDescent="0.25">
      <c r="A737">
        <v>2014</v>
      </c>
      <c r="B737">
        <v>5</v>
      </c>
      <c r="C737" s="38" t="s">
        <v>81</v>
      </c>
      <c r="D737" s="38">
        <f>DATE(План_Факт_Дебіторка[[#This Row],[Рік]],План_Факт_Дебіторка[[#This Row],[МісяцьНом]],1)</f>
        <v>41760</v>
      </c>
      <c r="E737" s="6" t="s">
        <v>6</v>
      </c>
      <c r="F737" s="6" t="s">
        <v>58</v>
      </c>
      <c r="G737" s="6" t="s">
        <v>59</v>
      </c>
      <c r="H737" s="6" t="s">
        <v>60</v>
      </c>
      <c r="I737" s="6" t="s">
        <v>61</v>
      </c>
      <c r="J737" s="6" t="s">
        <v>27</v>
      </c>
      <c r="K737" s="9">
        <v>4604</v>
      </c>
      <c r="L737" s="9">
        <v>50080.78</v>
      </c>
      <c r="M737" s="9">
        <v>80241.252490000101</v>
      </c>
      <c r="N737" s="9">
        <v>83200</v>
      </c>
      <c r="O737" s="9">
        <v>11352.21</v>
      </c>
      <c r="P737" s="9" cm="1">
        <f t="array" ref="P737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398.17488296124628</v>
      </c>
      <c r="Q737" s="9" cm="1">
        <f t="array" ref="Q737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0</v>
      </c>
      <c r="R737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176.96661464944279</v>
      </c>
      <c r="S737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575.14149761068904</v>
      </c>
    </row>
    <row r="738" spans="1:19" x14ac:dyDescent="0.25">
      <c r="A738">
        <v>2015</v>
      </c>
      <c r="B738">
        <v>7</v>
      </c>
      <c r="C738" s="38" t="s">
        <v>92</v>
      </c>
      <c r="D738" s="38">
        <f>DATE(План_Факт_Дебіторка[[#This Row],[Рік]],План_Факт_Дебіторка[[#This Row],[МісяцьНом]],1)</f>
        <v>42186</v>
      </c>
      <c r="E738" s="6" t="s">
        <v>8</v>
      </c>
      <c r="F738" s="6" t="s">
        <v>42</v>
      </c>
      <c r="G738" s="6" t="s">
        <v>43</v>
      </c>
      <c r="H738" s="6" t="s">
        <v>44</v>
      </c>
      <c r="I738" s="6" t="s">
        <v>45</v>
      </c>
      <c r="J738" s="6" t="s">
        <v>32</v>
      </c>
      <c r="K738" s="9">
        <v>14182</v>
      </c>
      <c r="L738" s="9">
        <v>135857.35999999999</v>
      </c>
      <c r="M738" s="9">
        <v>163652.2789</v>
      </c>
      <c r="N738" s="9">
        <v>173100</v>
      </c>
      <c r="O738" s="9">
        <v>14728.71</v>
      </c>
      <c r="P738" s="9" cm="1">
        <f t="array" ref="P738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525.63775281647997</v>
      </c>
      <c r="Q738" s="9" cm="1">
        <f t="array" ref="Q738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157.69132584494398</v>
      </c>
      <c r="R738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171.40361504885215</v>
      </c>
      <c r="S738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854.73269371027618</v>
      </c>
    </row>
    <row r="739" spans="1:19" x14ac:dyDescent="0.25">
      <c r="A739">
        <v>2014</v>
      </c>
      <c r="B739">
        <v>6</v>
      </c>
      <c r="C739" s="38" t="s">
        <v>82</v>
      </c>
      <c r="D739" s="38">
        <f>DATE(План_Факт_Дебіторка[[#This Row],[Рік]],План_Факт_Дебіторка[[#This Row],[МісяцьНом]],1)</f>
        <v>41791</v>
      </c>
      <c r="E739" s="6" t="s">
        <v>7</v>
      </c>
      <c r="F739" s="6" t="s">
        <v>22</v>
      </c>
      <c r="G739" s="6" t="s">
        <v>23</v>
      </c>
      <c r="H739" s="6" t="s">
        <v>24</v>
      </c>
      <c r="I739" s="6" t="s">
        <v>25</v>
      </c>
      <c r="J739" s="6" t="s">
        <v>27</v>
      </c>
      <c r="K739" s="9">
        <v>13289</v>
      </c>
      <c r="L739" s="9">
        <v>157750.57</v>
      </c>
      <c r="M739" s="9">
        <v>243643.9300000006</v>
      </c>
      <c r="N739" s="9">
        <v>230100</v>
      </c>
      <c r="O739" s="9">
        <v>198469.15</v>
      </c>
      <c r="P739" s="9" cm="1">
        <f t="array" ref="P739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1265.5953997765923</v>
      </c>
      <c r="Q739" s="9" cm="1">
        <f t="array" ref="Q739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632.79769988829617</v>
      </c>
      <c r="R739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361.59868565045497</v>
      </c>
      <c r="S739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2259.9917853153433</v>
      </c>
    </row>
    <row r="740" spans="1:19" x14ac:dyDescent="0.25">
      <c r="A740">
        <v>2014</v>
      </c>
      <c r="B740">
        <v>5</v>
      </c>
      <c r="C740" s="38" t="s">
        <v>81</v>
      </c>
      <c r="D740" s="38">
        <f>DATE(План_Факт_Дебіторка[[#This Row],[Рік]],План_Факт_Дебіторка[[#This Row],[МісяцьНом]],1)</f>
        <v>41760</v>
      </c>
      <c r="E740" s="6" t="s">
        <v>6</v>
      </c>
      <c r="F740" s="6" t="s">
        <v>58</v>
      </c>
      <c r="G740" s="6" t="s">
        <v>59</v>
      </c>
      <c r="H740" s="6" t="s">
        <v>60</v>
      </c>
      <c r="I740" s="6" t="s">
        <v>61</v>
      </c>
      <c r="J740" s="6" t="s">
        <v>32</v>
      </c>
      <c r="K740" s="9">
        <v>15307</v>
      </c>
      <c r="L740" s="9">
        <v>156348.93000000002</v>
      </c>
      <c r="M740" s="9">
        <v>221456.94</v>
      </c>
      <c r="N740" s="9">
        <v>226500</v>
      </c>
      <c r="O740" s="9">
        <v>53309.01</v>
      </c>
      <c r="P740" s="9" cm="1">
        <f t="array" ref="P740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1098.9184294754723</v>
      </c>
      <c r="Q740" s="9" cm="1">
        <f t="array" ref="Q740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0</v>
      </c>
      <c r="R740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488.40819087798764</v>
      </c>
      <c r="S740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1587.3266203534599</v>
      </c>
    </row>
    <row r="741" spans="1:19" x14ac:dyDescent="0.25">
      <c r="A741">
        <v>2014</v>
      </c>
      <c r="B741">
        <v>7</v>
      </c>
      <c r="C741" s="38" t="s">
        <v>83</v>
      </c>
      <c r="D741" s="38">
        <f>DATE(План_Факт_Дебіторка[[#This Row],[Рік]],План_Факт_Дебіторка[[#This Row],[МісяцьНом]],1)</f>
        <v>41821</v>
      </c>
      <c r="E741" s="6" t="s">
        <v>8</v>
      </c>
      <c r="F741" s="6" t="s">
        <v>22</v>
      </c>
      <c r="G741" s="6" t="s">
        <v>23</v>
      </c>
      <c r="H741" s="6" t="s">
        <v>24</v>
      </c>
      <c r="I741" s="6" t="s">
        <v>25</v>
      </c>
      <c r="J741" s="6" t="s">
        <v>27</v>
      </c>
      <c r="K741" s="9">
        <v>14765</v>
      </c>
      <c r="L741" s="9">
        <v>158554.2900000001</v>
      </c>
      <c r="M741" s="9">
        <v>247436.57000000024</v>
      </c>
      <c r="N741" s="9">
        <v>235300</v>
      </c>
      <c r="O741" s="9">
        <v>203539.58</v>
      </c>
      <c r="P741" s="9" cm="1">
        <f t="array" ref="P741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1306.709325071899</v>
      </c>
      <c r="Q741" s="9" cm="1">
        <f t="array" ref="Q741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653.3546625359495</v>
      </c>
      <c r="R741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373.34552144911402</v>
      </c>
      <c r="S741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2333.4095090569626</v>
      </c>
    </row>
    <row r="742" spans="1:19" x14ac:dyDescent="0.25">
      <c r="A742">
        <v>2015</v>
      </c>
      <c r="B742">
        <v>7</v>
      </c>
      <c r="C742" s="38" t="s">
        <v>92</v>
      </c>
      <c r="D742" s="38">
        <f>DATE(План_Факт_Дебіторка[[#This Row],[Рік]],План_Факт_Дебіторка[[#This Row],[МісяцьНом]],1)</f>
        <v>42186</v>
      </c>
      <c r="E742" s="6" t="s">
        <v>8</v>
      </c>
      <c r="F742" s="6" t="s">
        <v>42</v>
      </c>
      <c r="G742" s="6" t="s">
        <v>43</v>
      </c>
      <c r="H742" s="6" t="s">
        <v>44</v>
      </c>
      <c r="I742" s="6" t="s">
        <v>45</v>
      </c>
      <c r="J742" s="6" t="s">
        <v>33</v>
      </c>
      <c r="K742" s="9">
        <v>210</v>
      </c>
      <c r="L742" s="9">
        <v>1973.5299999999997</v>
      </c>
      <c r="M742" s="9">
        <v>2742.7999399999999</v>
      </c>
      <c r="N742" s="9">
        <v>2600</v>
      </c>
      <c r="O742" s="9">
        <v>1727.96</v>
      </c>
      <c r="P742" s="9" cm="1">
        <f t="array" ref="P742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8.8096493771879647</v>
      </c>
      <c r="Q742" s="9" cm="1">
        <f t="array" ref="Q742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2.6428948131563894</v>
      </c>
      <c r="R742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2.8727117534308579</v>
      </c>
      <c r="S742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14.325255943775213</v>
      </c>
    </row>
    <row r="743" spans="1:19" x14ac:dyDescent="0.25">
      <c r="A743">
        <v>2014</v>
      </c>
      <c r="B743">
        <v>8</v>
      </c>
      <c r="C743" s="38" t="s">
        <v>84</v>
      </c>
      <c r="D743" s="38">
        <f>DATE(План_Факт_Дебіторка[[#This Row],[Рік]],План_Факт_Дебіторка[[#This Row],[МісяцьНом]],1)</f>
        <v>41852</v>
      </c>
      <c r="E743" s="6" t="s">
        <v>9</v>
      </c>
      <c r="F743" s="6" t="s">
        <v>22</v>
      </c>
      <c r="G743" s="6" t="s">
        <v>23</v>
      </c>
      <c r="H743" s="6" t="s">
        <v>24</v>
      </c>
      <c r="I743" s="6" t="s">
        <v>25</v>
      </c>
      <c r="J743" s="6" t="s">
        <v>27</v>
      </c>
      <c r="K743" s="9">
        <v>11858</v>
      </c>
      <c r="L743" s="9">
        <v>135724.59999999998</v>
      </c>
      <c r="M743" s="9">
        <v>213041.3900000001</v>
      </c>
      <c r="N743" s="9">
        <v>224900</v>
      </c>
      <c r="O743" s="9">
        <v>158483.5</v>
      </c>
      <c r="P743" s="9" cm="1">
        <f t="array" ref="P743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1044.84915874084</v>
      </c>
      <c r="Q743" s="9" cm="1">
        <f t="array" ref="Q743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313.45474762225206</v>
      </c>
      <c r="R743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597.05666213762288</v>
      </c>
      <c r="S743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1955.3605685007151</v>
      </c>
    </row>
    <row r="744" spans="1:19" x14ac:dyDescent="0.25">
      <c r="A744">
        <v>2014</v>
      </c>
      <c r="B744">
        <v>5</v>
      </c>
      <c r="C744" s="38" t="s">
        <v>81</v>
      </c>
      <c r="D744" s="38">
        <f>DATE(План_Факт_Дебіторка[[#This Row],[Рік]],План_Факт_Дебіторка[[#This Row],[МісяцьНом]],1)</f>
        <v>41760</v>
      </c>
      <c r="E744" s="6" t="s">
        <v>6</v>
      </c>
      <c r="F744" s="6" t="s">
        <v>58</v>
      </c>
      <c r="G744" s="6" t="s">
        <v>59</v>
      </c>
      <c r="H744" s="6" t="s">
        <v>60</v>
      </c>
      <c r="I744" s="6" t="s">
        <v>61</v>
      </c>
      <c r="J744" s="6" t="s">
        <v>33</v>
      </c>
      <c r="K744" s="9">
        <v>20807</v>
      </c>
      <c r="L744" s="9">
        <v>237362.34000000003</v>
      </c>
      <c r="M744" s="9">
        <v>355940.71501000028</v>
      </c>
      <c r="N744" s="9">
        <v>362900</v>
      </c>
      <c r="O744" s="9">
        <v>266355.61</v>
      </c>
      <c r="P744" s="9" cm="1">
        <f t="array" ref="P744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1766.2567338154595</v>
      </c>
      <c r="Q744" s="9" cm="1">
        <f t="array" ref="Q744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0</v>
      </c>
      <c r="R744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785.00299280687079</v>
      </c>
      <c r="S744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2551.2597266223302</v>
      </c>
    </row>
    <row r="745" spans="1:19" x14ac:dyDescent="0.25">
      <c r="A745">
        <v>2014</v>
      </c>
      <c r="B745">
        <v>9</v>
      </c>
      <c r="C745" s="38" t="s">
        <v>85</v>
      </c>
      <c r="D745" s="38">
        <f>DATE(План_Факт_Дебіторка[[#This Row],[Рік]],План_Факт_Дебіторка[[#This Row],[МісяцьНом]],1)</f>
        <v>41883</v>
      </c>
      <c r="E745" s="6" t="s">
        <v>10</v>
      </c>
      <c r="F745" s="6" t="s">
        <v>22</v>
      </c>
      <c r="G745" s="6" t="s">
        <v>23</v>
      </c>
      <c r="H745" s="6" t="s">
        <v>24</v>
      </c>
      <c r="I745" s="6" t="s">
        <v>25</v>
      </c>
      <c r="J745" s="6" t="s">
        <v>27</v>
      </c>
      <c r="K745" s="9">
        <v>11653</v>
      </c>
      <c r="L745" s="9">
        <v>131712.17999999993</v>
      </c>
      <c r="M745" s="9">
        <v>204599.78667000012</v>
      </c>
      <c r="N745" s="9">
        <v>194000</v>
      </c>
      <c r="O745" s="9">
        <v>147773.67000000001</v>
      </c>
      <c r="P745" s="9" cm="1">
        <f t="array" ref="P745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1170.0186713690791</v>
      </c>
      <c r="Q745" s="9" cm="1">
        <f t="array" ref="Q745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585.00933568453956</v>
      </c>
      <c r="R745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668.58209792518801</v>
      </c>
      <c r="S745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2423.6101049788067</v>
      </c>
    </row>
    <row r="746" spans="1:19" x14ac:dyDescent="0.25">
      <c r="A746">
        <v>2015</v>
      </c>
      <c r="B746">
        <v>7</v>
      </c>
      <c r="C746" s="38" t="s">
        <v>92</v>
      </c>
      <c r="D746" s="38">
        <f>DATE(План_Факт_Дебіторка[[#This Row],[Рік]],План_Факт_Дебіторка[[#This Row],[МісяцьНом]],1)</f>
        <v>42186</v>
      </c>
      <c r="E746" s="6" t="s">
        <v>8</v>
      </c>
      <c r="F746" s="6" t="s">
        <v>42</v>
      </c>
      <c r="G746" s="6" t="s">
        <v>43</v>
      </c>
      <c r="H746" s="6" t="s">
        <v>44</v>
      </c>
      <c r="I746" s="6" t="s">
        <v>45</v>
      </c>
      <c r="J746" s="6" t="s">
        <v>34</v>
      </c>
      <c r="K746" s="9">
        <v>9091</v>
      </c>
      <c r="L746" s="9">
        <v>88800.390000000014</v>
      </c>
      <c r="M746" s="9">
        <v>122038.01785999996</v>
      </c>
      <c r="N746" s="9">
        <v>129800</v>
      </c>
      <c r="O746" s="9">
        <v>0</v>
      </c>
      <c r="P746" s="9" cm="1">
        <f t="array" ref="P746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391.97614538142443</v>
      </c>
      <c r="Q746" s="9" cm="1">
        <f t="array" ref="Q746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117.59284361442735</v>
      </c>
      <c r="R746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127.81830827655145</v>
      </c>
      <c r="S746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637.3872972724032</v>
      </c>
    </row>
    <row r="747" spans="1:19" x14ac:dyDescent="0.25">
      <c r="A747">
        <v>2014</v>
      </c>
      <c r="B747">
        <v>10</v>
      </c>
      <c r="C747" s="38" t="s">
        <v>62</v>
      </c>
      <c r="D747" s="38">
        <f>DATE(План_Факт_Дебіторка[[#This Row],[Рік]],План_Факт_Дебіторка[[#This Row],[МісяцьНом]],1)</f>
        <v>41913</v>
      </c>
      <c r="E747" s="6" t="s">
        <v>11</v>
      </c>
      <c r="F747" s="6" t="s">
        <v>22</v>
      </c>
      <c r="G747" s="6" t="s">
        <v>23</v>
      </c>
      <c r="H747" s="6" t="s">
        <v>24</v>
      </c>
      <c r="I747" s="6" t="s">
        <v>25</v>
      </c>
      <c r="J747" s="6" t="s">
        <v>27</v>
      </c>
      <c r="K747" s="9">
        <v>10676</v>
      </c>
      <c r="L747" s="9">
        <v>121518.64000000001</v>
      </c>
      <c r="M747" s="9">
        <v>188591.78000000026</v>
      </c>
      <c r="N747" s="9">
        <v>194800</v>
      </c>
      <c r="O747" s="9">
        <v>140356.51</v>
      </c>
      <c r="P747" s="9" cm="1">
        <f t="array" ref="P747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1133.0574132735578</v>
      </c>
      <c r="Q747" s="9" cm="1">
        <f t="array" ref="Q747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0</v>
      </c>
      <c r="R747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647.46137901346162</v>
      </c>
      <c r="S747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1780.5187922870196</v>
      </c>
    </row>
    <row r="748" spans="1:19" x14ac:dyDescent="0.25">
      <c r="A748">
        <v>2014</v>
      </c>
      <c r="B748">
        <v>5</v>
      </c>
      <c r="C748" s="38" t="s">
        <v>81</v>
      </c>
      <c r="D748" s="38">
        <f>DATE(План_Факт_Дебіторка[[#This Row],[Рік]],План_Факт_Дебіторка[[#This Row],[МісяцьНом]],1)</f>
        <v>41760</v>
      </c>
      <c r="E748" s="6" t="s">
        <v>6</v>
      </c>
      <c r="F748" s="6" t="s">
        <v>58</v>
      </c>
      <c r="G748" s="6" t="s">
        <v>59</v>
      </c>
      <c r="H748" s="6" t="s">
        <v>60</v>
      </c>
      <c r="I748" s="6" t="s">
        <v>61</v>
      </c>
      <c r="J748" s="6" t="s">
        <v>34</v>
      </c>
      <c r="K748" s="9">
        <v>8739</v>
      </c>
      <c r="L748" s="9">
        <v>89799.900000000009</v>
      </c>
      <c r="M748" s="9">
        <v>139022.1200000004</v>
      </c>
      <c r="N748" s="9">
        <v>132200</v>
      </c>
      <c r="O748" s="9">
        <v>23878.09</v>
      </c>
      <c r="P748" s="9" cm="1">
        <f t="array" ref="P748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689.85857825341157</v>
      </c>
      <c r="Q748" s="9" cm="1">
        <f t="array" ref="Q748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0</v>
      </c>
      <c r="R748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306.60381255707188</v>
      </c>
      <c r="S748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996.46239081048338</v>
      </c>
    </row>
    <row r="749" spans="1:19" x14ac:dyDescent="0.25">
      <c r="A749">
        <v>2014</v>
      </c>
      <c r="B749">
        <v>11</v>
      </c>
      <c r="C749" s="38" t="s">
        <v>66</v>
      </c>
      <c r="D749" s="38">
        <f>DATE(План_Факт_Дебіторка[[#This Row],[Рік]],План_Факт_Дебіторка[[#This Row],[МісяцьНом]],1)</f>
        <v>41944</v>
      </c>
      <c r="E749" s="6" t="s">
        <v>12</v>
      </c>
      <c r="F749" s="6" t="s">
        <v>22</v>
      </c>
      <c r="G749" s="6" t="s">
        <v>23</v>
      </c>
      <c r="H749" s="6" t="s">
        <v>24</v>
      </c>
      <c r="I749" s="6" t="s">
        <v>25</v>
      </c>
      <c r="J749" s="6" t="s">
        <v>27</v>
      </c>
      <c r="K749" s="9">
        <v>7110</v>
      </c>
      <c r="L749" s="9">
        <v>83765.260000000024</v>
      </c>
      <c r="M749" s="9">
        <v>129213.75500000005</v>
      </c>
      <c r="N749" s="9">
        <v>129100</v>
      </c>
      <c r="O749" s="9">
        <v>102754.17</v>
      </c>
      <c r="P749" s="9" cm="1">
        <f t="array" ref="P749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1201.7549826899408</v>
      </c>
      <c r="Q749" s="9" cm="1">
        <f t="array" ref="Q749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0</v>
      </c>
      <c r="R749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343.35856648284016</v>
      </c>
      <c r="S749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1545.1135491727809</v>
      </c>
    </row>
    <row r="750" spans="1:19" x14ac:dyDescent="0.25">
      <c r="A750">
        <v>2015</v>
      </c>
      <c r="B750">
        <v>7</v>
      </c>
      <c r="C750" s="38" t="s">
        <v>92</v>
      </c>
      <c r="D750" s="38">
        <f>DATE(План_Факт_Дебіторка[[#This Row],[Рік]],План_Факт_Дебіторка[[#This Row],[МісяцьНом]],1)</f>
        <v>42186</v>
      </c>
      <c r="E750" s="6" t="s">
        <v>8</v>
      </c>
      <c r="F750" s="6" t="s">
        <v>42</v>
      </c>
      <c r="G750" s="6" t="s">
        <v>43</v>
      </c>
      <c r="H750" s="6" t="s">
        <v>44</v>
      </c>
      <c r="I750" s="6" t="s">
        <v>45</v>
      </c>
      <c r="J750" s="6" t="s">
        <v>27</v>
      </c>
      <c r="K750" s="9">
        <v>16486</v>
      </c>
      <c r="L750" s="9">
        <v>166286.99000000002</v>
      </c>
      <c r="M750" s="9">
        <v>247124.82100000037</v>
      </c>
      <c r="N750" s="9">
        <v>263800</v>
      </c>
      <c r="O750" s="9">
        <v>105882.38</v>
      </c>
      <c r="P750" s="9" cm="1">
        <f t="array" ref="P750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793.7447400594375</v>
      </c>
      <c r="Q750" s="9" cm="1">
        <f t="array" ref="Q750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238.12342201783122</v>
      </c>
      <c r="R750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258.82980654112089</v>
      </c>
      <c r="S750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1290.6979686183895</v>
      </c>
    </row>
    <row r="751" spans="1:19" x14ac:dyDescent="0.25">
      <c r="A751">
        <v>2014</v>
      </c>
      <c r="B751">
        <v>12</v>
      </c>
      <c r="C751" s="38" t="s">
        <v>67</v>
      </c>
      <c r="D751" s="38">
        <f>DATE(План_Факт_Дебіторка[[#This Row],[Рік]],План_Факт_Дебіторка[[#This Row],[МісяцьНом]],1)</f>
        <v>41974</v>
      </c>
      <c r="E751" s="6" t="s">
        <v>13</v>
      </c>
      <c r="F751" s="6" t="s">
        <v>22</v>
      </c>
      <c r="G751" s="6" t="s">
        <v>23</v>
      </c>
      <c r="H751" s="6" t="s">
        <v>24</v>
      </c>
      <c r="I751" s="6" t="s">
        <v>25</v>
      </c>
      <c r="J751" s="6" t="s">
        <v>27</v>
      </c>
      <c r="K751" s="9">
        <v>8656</v>
      </c>
      <c r="L751" s="9">
        <v>98317.66</v>
      </c>
      <c r="M751" s="9">
        <v>151966.07442000002</v>
      </c>
      <c r="N751" s="9">
        <v>154000</v>
      </c>
      <c r="O751" s="9">
        <v>126331.97</v>
      </c>
      <c r="P751" s="9" cm="1">
        <f t="array" ref="P751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970.56409633008445</v>
      </c>
      <c r="Q751" s="9" cm="1">
        <f t="array" ref="Q751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0</v>
      </c>
      <c r="R751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277.30402752288126</v>
      </c>
      <c r="S751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1247.8681238529657</v>
      </c>
    </row>
    <row r="752" spans="1:19" x14ac:dyDescent="0.25">
      <c r="A752">
        <v>2014</v>
      </c>
      <c r="B752">
        <v>5</v>
      </c>
      <c r="C752" s="38" t="s">
        <v>81</v>
      </c>
      <c r="D752" s="38">
        <f>DATE(План_Факт_Дебіторка[[#This Row],[Рік]],План_Факт_Дебіторка[[#This Row],[МісяцьНом]],1)</f>
        <v>41760</v>
      </c>
      <c r="E752" s="6" t="s">
        <v>6</v>
      </c>
      <c r="F752" s="6" t="s">
        <v>58</v>
      </c>
      <c r="G752" s="6" t="s">
        <v>59</v>
      </c>
      <c r="H752" s="6" t="s">
        <v>60</v>
      </c>
      <c r="I752" s="6" t="s">
        <v>61</v>
      </c>
      <c r="J752" s="6" t="s">
        <v>35</v>
      </c>
      <c r="K752" s="9">
        <v>5511</v>
      </c>
      <c r="L752" s="9">
        <v>53495.39</v>
      </c>
      <c r="M752" s="9">
        <v>81572.739999999962</v>
      </c>
      <c r="N752" s="9">
        <v>82600</v>
      </c>
      <c r="O752" s="9">
        <v>70552.3</v>
      </c>
      <c r="P752" s="9" cm="1">
        <f t="array" ref="P752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404.78201915375058</v>
      </c>
      <c r="Q752" s="9" cm="1">
        <f t="array" ref="Q752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0</v>
      </c>
      <c r="R752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179.90311962388913</v>
      </c>
      <c r="S752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584.68513877763974</v>
      </c>
    </row>
    <row r="753" spans="1:19" x14ac:dyDescent="0.25">
      <c r="A753">
        <v>2015</v>
      </c>
      <c r="B753">
        <v>1</v>
      </c>
      <c r="C753" s="38" t="s">
        <v>86</v>
      </c>
      <c r="D753" s="38">
        <f>DATE(План_Факт_Дебіторка[[#This Row],[Рік]],План_Факт_Дебіторка[[#This Row],[МісяцьНом]],1)</f>
        <v>42005</v>
      </c>
      <c r="E753" s="6" t="s">
        <v>2</v>
      </c>
      <c r="F753" s="6" t="s">
        <v>22</v>
      </c>
      <c r="G753" s="6" t="s">
        <v>23</v>
      </c>
      <c r="H753" s="6" t="s">
        <v>24</v>
      </c>
      <c r="I753" s="6" t="s">
        <v>25</v>
      </c>
      <c r="J753" s="6" t="s">
        <v>27</v>
      </c>
      <c r="K753" s="9">
        <v>8592</v>
      </c>
      <c r="L753" s="9">
        <v>92138.239999999991</v>
      </c>
      <c r="M753" s="9">
        <v>147015.43427000006</v>
      </c>
      <c r="N753" s="9">
        <v>134700</v>
      </c>
      <c r="O753" s="9">
        <v>80340.759999999995</v>
      </c>
      <c r="P753" s="9" cm="1">
        <f t="array" ref="P753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1232.8630183441439</v>
      </c>
      <c r="Q753" s="9" cm="1">
        <f t="array" ref="Q753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369.85890550324319</v>
      </c>
      <c r="R753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486.6564546095305</v>
      </c>
      <c r="S753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2089.3783784569177</v>
      </c>
    </row>
    <row r="754" spans="1:19" x14ac:dyDescent="0.25">
      <c r="A754">
        <v>2015</v>
      </c>
      <c r="B754">
        <v>7</v>
      </c>
      <c r="C754" s="38" t="s">
        <v>92</v>
      </c>
      <c r="D754" s="38">
        <f>DATE(План_Факт_Дебіторка[[#This Row],[Рік]],План_Факт_Дебіторка[[#This Row],[МісяцьНом]],1)</f>
        <v>42186</v>
      </c>
      <c r="E754" s="6" t="s">
        <v>8</v>
      </c>
      <c r="F754" s="6" t="s">
        <v>42</v>
      </c>
      <c r="G754" s="6" t="s">
        <v>43</v>
      </c>
      <c r="H754" s="6" t="s">
        <v>44</v>
      </c>
      <c r="I754" s="6" t="s">
        <v>45</v>
      </c>
      <c r="J754" s="6" t="s">
        <v>35</v>
      </c>
      <c r="K754" s="9">
        <v>53409</v>
      </c>
      <c r="L754" s="9">
        <v>585839.83000000007</v>
      </c>
      <c r="M754" s="9">
        <v>895397.54915999994</v>
      </c>
      <c r="N754" s="9">
        <v>857400</v>
      </c>
      <c r="O754" s="9">
        <v>651407.65</v>
      </c>
      <c r="P754" s="9" cm="1">
        <f t="array" ref="P754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2875.9437924200274</v>
      </c>
      <c r="Q754" s="9" cm="1">
        <f t="array" ref="Q754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862.78313772600814</v>
      </c>
      <c r="R754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937.80775839783507</v>
      </c>
      <c r="S754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4676.5346885438703</v>
      </c>
    </row>
    <row r="755" spans="1:19" x14ac:dyDescent="0.25">
      <c r="A755">
        <v>2015</v>
      </c>
      <c r="B755">
        <v>2</v>
      </c>
      <c r="C755" s="38" t="s">
        <v>87</v>
      </c>
      <c r="D755" s="38">
        <f>DATE(План_Факт_Дебіторка[[#This Row],[Рік]],План_Факт_Дебіторка[[#This Row],[МісяцьНом]],1)</f>
        <v>42036</v>
      </c>
      <c r="E755" s="6" t="s">
        <v>3</v>
      </c>
      <c r="F755" s="6" t="s">
        <v>22</v>
      </c>
      <c r="G755" s="6" t="s">
        <v>23</v>
      </c>
      <c r="H755" s="6" t="s">
        <v>24</v>
      </c>
      <c r="I755" s="6" t="s">
        <v>25</v>
      </c>
      <c r="J755" s="6" t="s">
        <v>27</v>
      </c>
      <c r="K755" s="9">
        <v>10488</v>
      </c>
      <c r="L755" s="9">
        <v>112284.35999999997</v>
      </c>
      <c r="M755" s="9">
        <v>182414.11460000009</v>
      </c>
      <c r="N755" s="9">
        <v>171100</v>
      </c>
      <c r="O755" s="9">
        <v>137695.1</v>
      </c>
      <c r="P755" s="9" cm="1">
        <f t="array" ref="P755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1159.959554929048</v>
      </c>
      <c r="Q755" s="9" cm="1">
        <f t="array" ref="Q755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579.97977746452398</v>
      </c>
      <c r="R755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457.87877168251896</v>
      </c>
      <c r="S755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2197.818104076091</v>
      </c>
    </row>
    <row r="756" spans="1:19" x14ac:dyDescent="0.25">
      <c r="A756">
        <v>2015</v>
      </c>
      <c r="B756">
        <v>8</v>
      </c>
      <c r="C756" s="38" t="s">
        <v>93</v>
      </c>
      <c r="D756" s="38">
        <f>DATE(План_Факт_Дебіторка[[#This Row],[Рік]],План_Факт_Дебіторка[[#This Row],[МісяцьНом]],1)</f>
        <v>42217</v>
      </c>
      <c r="E756" s="6" t="s">
        <v>9</v>
      </c>
      <c r="F756" s="6" t="s">
        <v>42</v>
      </c>
      <c r="G756" s="6" t="s">
        <v>43</v>
      </c>
      <c r="H756" s="6" t="s">
        <v>44</v>
      </c>
      <c r="I756" s="6" t="s">
        <v>45</v>
      </c>
      <c r="J756" s="6" t="s">
        <v>26</v>
      </c>
      <c r="K756" s="9">
        <v>82</v>
      </c>
      <c r="L756" s="9">
        <v>736.9899999999999</v>
      </c>
      <c r="M756" s="9">
        <v>1116.4084799999998</v>
      </c>
      <c r="N756" s="9">
        <v>1100</v>
      </c>
      <c r="O756" s="9">
        <v>477.26</v>
      </c>
      <c r="P756" s="9" cm="1">
        <f t="array" ref="P756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4.8905543002842364</v>
      </c>
      <c r="Q756" s="9" cm="1">
        <f t="array" ref="Q756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0</v>
      </c>
      <c r="R756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1.5947459674839901</v>
      </c>
      <c r="S756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6.4853002677682268</v>
      </c>
    </row>
    <row r="757" spans="1:19" x14ac:dyDescent="0.25">
      <c r="A757">
        <v>2015</v>
      </c>
      <c r="B757">
        <v>3</v>
      </c>
      <c r="C757" s="38" t="s">
        <v>88</v>
      </c>
      <c r="D757" s="38">
        <f>DATE(План_Факт_Дебіторка[[#This Row],[Рік]],План_Факт_Дебіторка[[#This Row],[МісяцьНом]],1)</f>
        <v>42064</v>
      </c>
      <c r="E757" s="6" t="s">
        <v>4</v>
      </c>
      <c r="F757" s="6" t="s">
        <v>22</v>
      </c>
      <c r="G757" s="6" t="s">
        <v>23</v>
      </c>
      <c r="H757" s="6" t="s">
        <v>24</v>
      </c>
      <c r="I757" s="6" t="s">
        <v>25</v>
      </c>
      <c r="J757" s="6" t="s">
        <v>27</v>
      </c>
      <c r="K757" s="9">
        <v>22820</v>
      </c>
      <c r="L757" s="9">
        <v>240821.65000000005</v>
      </c>
      <c r="M757" s="9">
        <v>325207.04903000285</v>
      </c>
      <c r="N757" s="9">
        <v>327900</v>
      </c>
      <c r="O757" s="9">
        <v>249457.47</v>
      </c>
      <c r="P757" s="9" cm="1">
        <f t="array" ref="P757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1567.5959763049057</v>
      </c>
      <c r="Q757" s="9" cm="1">
        <f t="array" ref="Q757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0</v>
      </c>
      <c r="R757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618.78788538351534</v>
      </c>
      <c r="S757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2186.3838616884209</v>
      </c>
    </row>
    <row r="758" spans="1:19" x14ac:dyDescent="0.25">
      <c r="A758">
        <v>2015</v>
      </c>
      <c r="B758">
        <v>8</v>
      </c>
      <c r="C758" s="38" t="s">
        <v>93</v>
      </c>
      <c r="D758" s="38">
        <f>DATE(План_Факт_Дебіторка[[#This Row],[Рік]],План_Факт_Дебіторка[[#This Row],[МісяцьНом]],1)</f>
        <v>42217</v>
      </c>
      <c r="E758" s="6" t="s">
        <v>9</v>
      </c>
      <c r="F758" s="6" t="s">
        <v>42</v>
      </c>
      <c r="G758" s="6" t="s">
        <v>43</v>
      </c>
      <c r="H758" s="6" t="s">
        <v>44</v>
      </c>
      <c r="I758" s="6" t="s">
        <v>45</v>
      </c>
      <c r="J758" s="6" t="s">
        <v>32</v>
      </c>
      <c r="K758" s="9">
        <v>3259</v>
      </c>
      <c r="L758" s="9">
        <v>41089.479999999996</v>
      </c>
      <c r="M758" s="9">
        <v>61515.534119999997</v>
      </c>
      <c r="N758" s="9">
        <v>60100</v>
      </c>
      <c r="O758" s="9">
        <v>5259.58</v>
      </c>
      <c r="P758" s="9" cm="1">
        <f t="array" ref="P758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269.4757925207158</v>
      </c>
      <c r="Q758" s="9" cm="1">
        <f t="array" ref="Q758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0</v>
      </c>
      <c r="R758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87.872541039363853</v>
      </c>
      <c r="S758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357.34833356007965</v>
      </c>
    </row>
    <row r="759" spans="1:19" x14ac:dyDescent="0.25">
      <c r="A759">
        <v>2015</v>
      </c>
      <c r="B759">
        <v>4</v>
      </c>
      <c r="C759" s="38" t="s">
        <v>89</v>
      </c>
      <c r="D759" s="38">
        <f>DATE(План_Факт_Дебіторка[[#This Row],[Рік]],План_Факт_Дебіторка[[#This Row],[МісяцьНом]],1)</f>
        <v>42095</v>
      </c>
      <c r="E759" s="6" t="s">
        <v>5</v>
      </c>
      <c r="F759" s="6" t="s">
        <v>22</v>
      </c>
      <c r="G759" s="6" t="s">
        <v>23</v>
      </c>
      <c r="H759" s="6" t="s">
        <v>24</v>
      </c>
      <c r="I759" s="6" t="s">
        <v>25</v>
      </c>
      <c r="J759" s="6" t="s">
        <v>27</v>
      </c>
      <c r="K759" s="9">
        <v>7649</v>
      </c>
      <c r="L759" s="9">
        <v>83013.37</v>
      </c>
      <c r="M759" s="9">
        <v>136279.35570000013</v>
      </c>
      <c r="N759" s="9">
        <v>136700</v>
      </c>
      <c r="O759" s="9">
        <v>79842.42</v>
      </c>
      <c r="P759" s="9" cm="1">
        <f t="array" ref="P759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1211.8076352754968</v>
      </c>
      <c r="Q759" s="9" cm="1">
        <f t="array" ref="Q759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605.90381763774838</v>
      </c>
      <c r="R759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478.34511918769607</v>
      </c>
      <c r="S759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2296.0565721009411</v>
      </c>
    </row>
    <row r="760" spans="1:19" x14ac:dyDescent="0.25">
      <c r="A760">
        <v>2015</v>
      </c>
      <c r="B760">
        <v>8</v>
      </c>
      <c r="C760" s="38" t="s">
        <v>93</v>
      </c>
      <c r="D760" s="38">
        <f>DATE(План_Факт_Дебіторка[[#This Row],[Рік]],План_Факт_Дебіторка[[#This Row],[МісяцьНом]],1)</f>
        <v>42217</v>
      </c>
      <c r="E760" s="6" t="s">
        <v>9</v>
      </c>
      <c r="F760" s="6" t="s">
        <v>42</v>
      </c>
      <c r="G760" s="6" t="s">
        <v>43</v>
      </c>
      <c r="H760" s="6" t="s">
        <v>44</v>
      </c>
      <c r="I760" s="6" t="s">
        <v>45</v>
      </c>
      <c r="J760" s="6" t="s">
        <v>33</v>
      </c>
      <c r="K760" s="9">
        <v>51</v>
      </c>
      <c r="L760" s="9">
        <v>470.82</v>
      </c>
      <c r="M760" s="9">
        <v>773.42506000000003</v>
      </c>
      <c r="N760" s="9">
        <v>800</v>
      </c>
      <c r="O760" s="9">
        <v>462.89</v>
      </c>
      <c r="P760" s="9" cm="1">
        <f t="array" ref="P760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3.3880764262293979</v>
      </c>
      <c r="Q760" s="9" cm="1">
        <f t="array" ref="Q760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0</v>
      </c>
      <c r="R760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1.1048075302921949</v>
      </c>
      <c r="S760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4.4928839565215926</v>
      </c>
    </row>
    <row r="761" spans="1:19" x14ac:dyDescent="0.25">
      <c r="A761">
        <v>2015</v>
      </c>
      <c r="B761">
        <v>5</v>
      </c>
      <c r="C761" s="38" t="s">
        <v>90</v>
      </c>
      <c r="D761" s="38">
        <f>DATE(План_Факт_Дебіторка[[#This Row],[Рік]],План_Факт_Дебіторка[[#This Row],[МісяцьНом]],1)</f>
        <v>42125</v>
      </c>
      <c r="E761" s="6" t="s">
        <v>6</v>
      </c>
      <c r="F761" s="6" t="s">
        <v>22</v>
      </c>
      <c r="G761" s="6" t="s">
        <v>23</v>
      </c>
      <c r="H761" s="6" t="s">
        <v>24</v>
      </c>
      <c r="I761" s="6" t="s">
        <v>25</v>
      </c>
      <c r="J761" s="6" t="s">
        <v>27</v>
      </c>
      <c r="K761" s="9">
        <v>19925</v>
      </c>
      <c r="L761" s="9">
        <v>205909.30000000002</v>
      </c>
      <c r="M761" s="9">
        <v>281995.97633999976</v>
      </c>
      <c r="N761" s="9">
        <v>273900</v>
      </c>
      <c r="O761" s="9">
        <v>205855.84</v>
      </c>
      <c r="P761" s="9" cm="1">
        <f t="array" ref="P761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1275.7244759516066</v>
      </c>
      <c r="Q761" s="9" cm="1">
        <f t="array" ref="Q761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0</v>
      </c>
      <c r="R761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503.57545103352891</v>
      </c>
      <c r="S761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1779.2999269851355</v>
      </c>
    </row>
    <row r="762" spans="1:19" x14ac:dyDescent="0.25">
      <c r="A762">
        <v>2015</v>
      </c>
      <c r="B762">
        <v>8</v>
      </c>
      <c r="C762" s="38" t="s">
        <v>93</v>
      </c>
      <c r="D762" s="38">
        <f>DATE(План_Факт_Дебіторка[[#This Row],[Рік]],План_Факт_Дебіторка[[#This Row],[МісяцьНом]],1)</f>
        <v>42217</v>
      </c>
      <c r="E762" s="6" t="s">
        <v>9</v>
      </c>
      <c r="F762" s="6" t="s">
        <v>42</v>
      </c>
      <c r="G762" s="6" t="s">
        <v>43</v>
      </c>
      <c r="H762" s="6" t="s">
        <v>44</v>
      </c>
      <c r="I762" s="6" t="s">
        <v>45</v>
      </c>
      <c r="J762" s="6" t="s">
        <v>34</v>
      </c>
      <c r="K762" s="9">
        <v>4411</v>
      </c>
      <c r="L762" s="9">
        <v>46828.68</v>
      </c>
      <c r="M762" s="9">
        <v>74912.817480000216</v>
      </c>
      <c r="N762" s="9">
        <v>75500</v>
      </c>
      <c r="O762" s="9">
        <v>0</v>
      </c>
      <c r="P762" s="9" cm="1">
        <f t="array" ref="P762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328.16411576632169</v>
      </c>
      <c r="Q762" s="9" cm="1">
        <f t="array" ref="Q762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0</v>
      </c>
      <c r="R762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107.0100377498875</v>
      </c>
      <c r="S762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435.17415351620917</v>
      </c>
    </row>
    <row r="763" spans="1:19" x14ac:dyDescent="0.25">
      <c r="A763">
        <v>2015</v>
      </c>
      <c r="B763">
        <v>6</v>
      </c>
      <c r="C763" s="38" t="s">
        <v>91</v>
      </c>
      <c r="D763" s="38">
        <f>DATE(План_Факт_Дебіторка[[#This Row],[Рік]],План_Факт_Дебіторка[[#This Row],[МісяцьНом]],1)</f>
        <v>42156</v>
      </c>
      <c r="E763" s="6" t="s">
        <v>7</v>
      </c>
      <c r="F763" s="6" t="s">
        <v>22</v>
      </c>
      <c r="G763" s="6" t="s">
        <v>23</v>
      </c>
      <c r="H763" s="6" t="s">
        <v>24</v>
      </c>
      <c r="I763" s="6" t="s">
        <v>25</v>
      </c>
      <c r="J763" s="6" t="s">
        <v>27</v>
      </c>
      <c r="K763" s="9">
        <v>5302</v>
      </c>
      <c r="L763" s="9">
        <v>57614.570000000014</v>
      </c>
      <c r="M763" s="9">
        <v>93415.401529999945</v>
      </c>
      <c r="N763" s="9">
        <v>97200</v>
      </c>
      <c r="O763" s="9">
        <v>62316.27</v>
      </c>
      <c r="P763" s="9" cm="1">
        <f t="array" ref="P763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1285.1981274353366</v>
      </c>
      <c r="Q763" s="9" cm="1">
        <f t="array" ref="Q763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0</v>
      </c>
      <c r="R763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0</v>
      </c>
      <c r="S763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1285.1981274353366</v>
      </c>
    </row>
    <row r="764" spans="1:19" x14ac:dyDescent="0.25">
      <c r="A764">
        <v>2015</v>
      </c>
      <c r="B764">
        <v>8</v>
      </c>
      <c r="C764" s="38" t="s">
        <v>93</v>
      </c>
      <c r="D764" s="38">
        <f>DATE(План_Факт_Дебіторка[[#This Row],[Рік]],План_Факт_Дебіторка[[#This Row],[МісяцьНом]],1)</f>
        <v>42217</v>
      </c>
      <c r="E764" s="6" t="s">
        <v>9</v>
      </c>
      <c r="F764" s="6" t="s">
        <v>42</v>
      </c>
      <c r="G764" s="6" t="s">
        <v>43</v>
      </c>
      <c r="H764" s="6" t="s">
        <v>44</v>
      </c>
      <c r="I764" s="6" t="s">
        <v>45</v>
      </c>
      <c r="J764" s="6" t="s">
        <v>27</v>
      </c>
      <c r="K764" s="9">
        <v>9221</v>
      </c>
      <c r="L764" s="9">
        <v>97919.89999999998</v>
      </c>
      <c r="M764" s="9">
        <v>159857.46032000033</v>
      </c>
      <c r="N764" s="9">
        <v>172200</v>
      </c>
      <c r="O764" s="9">
        <v>65404.53</v>
      </c>
      <c r="P764" s="9" cm="1">
        <f t="array" ref="P764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700.2737833024114</v>
      </c>
      <c r="Q764" s="9" cm="1">
        <f t="array" ref="Q764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0</v>
      </c>
      <c r="R764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228.35014672904717</v>
      </c>
      <c r="S764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928.6239300314586</v>
      </c>
    </row>
    <row r="765" spans="1:19" x14ac:dyDescent="0.25">
      <c r="A765">
        <v>2015</v>
      </c>
      <c r="B765">
        <v>7</v>
      </c>
      <c r="C765" s="38" t="s">
        <v>92</v>
      </c>
      <c r="D765" s="38">
        <f>DATE(План_Факт_Дебіторка[[#This Row],[Рік]],План_Факт_Дебіторка[[#This Row],[МісяцьНом]],1)</f>
        <v>42186</v>
      </c>
      <c r="E765" s="6" t="s">
        <v>8</v>
      </c>
      <c r="F765" s="6" t="s">
        <v>22</v>
      </c>
      <c r="G765" s="6" t="s">
        <v>23</v>
      </c>
      <c r="H765" s="6" t="s">
        <v>24</v>
      </c>
      <c r="I765" s="6" t="s">
        <v>25</v>
      </c>
      <c r="J765" s="6" t="s">
        <v>27</v>
      </c>
      <c r="K765" s="9">
        <v>20201</v>
      </c>
      <c r="L765" s="9">
        <v>209085.55999999994</v>
      </c>
      <c r="M765" s="9">
        <v>277935.36678999948</v>
      </c>
      <c r="N765" s="9">
        <v>279000</v>
      </c>
      <c r="O765" s="9">
        <v>163582.98000000001</v>
      </c>
      <c r="P765" s="9" cm="1">
        <f t="array" ref="P765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1319.5307617737246</v>
      </c>
      <c r="Q765" s="9" cm="1">
        <f t="array" ref="Q765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0</v>
      </c>
      <c r="R765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520.86740596331242</v>
      </c>
      <c r="S765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1840.3981677370371</v>
      </c>
    </row>
    <row r="766" spans="1:19" x14ac:dyDescent="0.25">
      <c r="A766">
        <v>2015</v>
      </c>
      <c r="B766">
        <v>8</v>
      </c>
      <c r="C766" s="38" t="s">
        <v>93</v>
      </c>
      <c r="D766" s="38">
        <f>DATE(План_Факт_Дебіторка[[#This Row],[Рік]],План_Факт_Дебіторка[[#This Row],[МісяцьНом]],1)</f>
        <v>42217</v>
      </c>
      <c r="E766" s="6" t="s">
        <v>9</v>
      </c>
      <c r="F766" s="6" t="s">
        <v>42</v>
      </c>
      <c r="G766" s="6" t="s">
        <v>43</v>
      </c>
      <c r="H766" s="6" t="s">
        <v>44</v>
      </c>
      <c r="I766" s="6" t="s">
        <v>45</v>
      </c>
      <c r="J766" s="6" t="s">
        <v>35</v>
      </c>
      <c r="K766" s="9">
        <v>43467</v>
      </c>
      <c r="L766" s="9">
        <v>490391.26000000013</v>
      </c>
      <c r="M766" s="9">
        <v>751905.52994000015</v>
      </c>
      <c r="N766" s="9">
        <v>813100</v>
      </c>
      <c r="O766" s="9">
        <v>519829.63</v>
      </c>
      <c r="P766" s="9" cm="1">
        <f t="array" ref="P766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3293.8076776840376</v>
      </c>
      <c r="Q766" s="9" cm="1">
        <f t="array" ref="Q766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0</v>
      </c>
      <c r="R766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1074.0677209839253</v>
      </c>
      <c r="S766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4367.8753986679631</v>
      </c>
    </row>
    <row r="767" spans="1:19" x14ac:dyDescent="0.25">
      <c r="A767">
        <v>2015</v>
      </c>
      <c r="B767">
        <v>8</v>
      </c>
      <c r="C767" s="38" t="s">
        <v>93</v>
      </c>
      <c r="D767" s="38">
        <f>DATE(План_Факт_Дебіторка[[#This Row],[Рік]],План_Факт_Дебіторка[[#This Row],[МісяцьНом]],1)</f>
        <v>42217</v>
      </c>
      <c r="E767" s="6" t="s">
        <v>9</v>
      </c>
      <c r="F767" s="6" t="s">
        <v>22</v>
      </c>
      <c r="G767" s="6" t="s">
        <v>23</v>
      </c>
      <c r="H767" s="6" t="s">
        <v>24</v>
      </c>
      <c r="I767" s="6" t="s">
        <v>25</v>
      </c>
      <c r="J767" s="6" t="s">
        <v>27</v>
      </c>
      <c r="K767" s="9">
        <v>6861</v>
      </c>
      <c r="L767" s="9">
        <v>76958.059999999983</v>
      </c>
      <c r="M767" s="9">
        <v>123871.26826999996</v>
      </c>
      <c r="N767" s="9">
        <v>117600</v>
      </c>
      <c r="O767" s="9">
        <v>71259.960000000006</v>
      </c>
      <c r="P767" s="9" cm="1">
        <f t="array" ref="P767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1669.9100152311023</v>
      </c>
      <c r="Q767" s="9" cm="1">
        <f t="array" ref="Q767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834.95500761555115</v>
      </c>
      <c r="R767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659.17500601227732</v>
      </c>
      <c r="S767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3164.0400288589308</v>
      </c>
    </row>
    <row r="768" spans="1:19" x14ac:dyDescent="0.25">
      <c r="A768">
        <v>2015</v>
      </c>
      <c r="B768">
        <v>9</v>
      </c>
      <c r="C768" s="38" t="s">
        <v>94</v>
      </c>
      <c r="D768" s="38">
        <f>DATE(План_Факт_Дебіторка[[#This Row],[Рік]],План_Факт_Дебіторка[[#This Row],[МісяцьНом]],1)</f>
        <v>42248</v>
      </c>
      <c r="E768" s="6" t="s">
        <v>10</v>
      </c>
      <c r="F768" s="6" t="s">
        <v>22</v>
      </c>
      <c r="G768" s="6" t="s">
        <v>23</v>
      </c>
      <c r="H768" s="6" t="s">
        <v>24</v>
      </c>
      <c r="I768" s="6" t="s">
        <v>25</v>
      </c>
      <c r="J768" s="6" t="s">
        <v>27</v>
      </c>
      <c r="K768" s="9">
        <v>11739</v>
      </c>
      <c r="L768" s="9">
        <v>124839.08999999994</v>
      </c>
      <c r="M768" s="9">
        <v>174132.10043999983</v>
      </c>
      <c r="N768" s="9">
        <v>170600</v>
      </c>
      <c r="O768" s="9">
        <v>96665.32</v>
      </c>
      <c r="P768" s="9" cm="1">
        <f t="array" ref="P768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1497.4772786488616</v>
      </c>
      <c r="Q768" s="9" cm="1">
        <f t="array" ref="Q768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449.24318359465849</v>
      </c>
      <c r="R768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591.1094520982349</v>
      </c>
      <c r="S768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2537.8299143417553</v>
      </c>
    </row>
    <row r="769" spans="1:19" x14ac:dyDescent="0.25">
      <c r="A769">
        <v>2015</v>
      </c>
      <c r="B769">
        <v>9</v>
      </c>
      <c r="C769" s="38" t="s">
        <v>94</v>
      </c>
      <c r="D769" s="38">
        <f>DATE(План_Факт_Дебіторка[[#This Row],[Рік]],План_Факт_Дебіторка[[#This Row],[МісяцьНом]],1)</f>
        <v>42248</v>
      </c>
      <c r="E769" s="6" t="s">
        <v>10</v>
      </c>
      <c r="F769" s="6" t="s">
        <v>42</v>
      </c>
      <c r="G769" s="6" t="s">
        <v>43</v>
      </c>
      <c r="H769" s="6" t="s">
        <v>44</v>
      </c>
      <c r="I769" s="6" t="s">
        <v>45</v>
      </c>
      <c r="J769" s="6" t="s">
        <v>26</v>
      </c>
      <c r="K769" s="9">
        <v>41</v>
      </c>
      <c r="L769" s="9">
        <v>364.7</v>
      </c>
      <c r="M769" s="9">
        <v>540.50832000000003</v>
      </c>
      <c r="N769" s="9">
        <v>500</v>
      </c>
      <c r="O769" s="9">
        <v>218.91</v>
      </c>
      <c r="P769" s="9" cm="1">
        <f t="array" ref="P769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3.0750501830382109</v>
      </c>
      <c r="Q769" s="9" cm="1">
        <f t="array" ref="Q769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0</v>
      </c>
      <c r="R769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1.0027337553385469</v>
      </c>
      <c r="S769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4.0777839383767578</v>
      </c>
    </row>
    <row r="770" spans="1:19" x14ac:dyDescent="0.25">
      <c r="A770">
        <v>2015</v>
      </c>
      <c r="B770">
        <v>10</v>
      </c>
      <c r="C770" s="38" t="s">
        <v>68</v>
      </c>
      <c r="D770" s="38">
        <f>DATE(План_Факт_Дебіторка[[#This Row],[Рік]],План_Факт_Дебіторка[[#This Row],[МісяцьНом]],1)</f>
        <v>42278</v>
      </c>
      <c r="E770" s="6" t="s">
        <v>11</v>
      </c>
      <c r="F770" s="6" t="s">
        <v>22</v>
      </c>
      <c r="G770" s="6" t="s">
        <v>23</v>
      </c>
      <c r="H770" s="6" t="s">
        <v>24</v>
      </c>
      <c r="I770" s="6" t="s">
        <v>25</v>
      </c>
      <c r="J770" s="6" t="s">
        <v>27</v>
      </c>
      <c r="K770" s="9">
        <v>18732</v>
      </c>
      <c r="L770" s="9">
        <v>199254.38</v>
      </c>
      <c r="M770" s="9">
        <v>262239.98500999989</v>
      </c>
      <c r="N770" s="9">
        <v>251400</v>
      </c>
      <c r="O770" s="9">
        <v>157662.56</v>
      </c>
      <c r="P770" s="9" cm="1">
        <f t="array" ref="P770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1587.7409205392496</v>
      </c>
      <c r="Q770" s="9" cm="1">
        <f t="array" ref="Q770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793.8704602696248</v>
      </c>
      <c r="R770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626.73983705496687</v>
      </c>
      <c r="S770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3008.3512178638412</v>
      </c>
    </row>
    <row r="771" spans="1:19" x14ac:dyDescent="0.25">
      <c r="A771">
        <v>2015</v>
      </c>
      <c r="B771">
        <v>11</v>
      </c>
      <c r="C771" s="38" t="s">
        <v>69</v>
      </c>
      <c r="D771" s="38">
        <f>DATE(План_Факт_Дебіторка[[#This Row],[Рік]],План_Факт_Дебіторка[[#This Row],[МісяцьНом]],1)</f>
        <v>42309</v>
      </c>
      <c r="E771" s="6" t="s">
        <v>12</v>
      </c>
      <c r="F771" s="6" t="s">
        <v>22</v>
      </c>
      <c r="G771" s="6" t="s">
        <v>23</v>
      </c>
      <c r="H771" s="6" t="s">
        <v>24</v>
      </c>
      <c r="I771" s="6" t="s">
        <v>25</v>
      </c>
      <c r="J771" s="6" t="s">
        <v>27</v>
      </c>
      <c r="K771" s="9">
        <v>8197</v>
      </c>
      <c r="L771" s="9">
        <v>82026.149999999994</v>
      </c>
      <c r="M771" s="9">
        <v>118955.67624999997</v>
      </c>
      <c r="N771" s="9">
        <v>117700</v>
      </c>
      <c r="O771" s="9">
        <v>69041.070000000007</v>
      </c>
      <c r="P771" s="9" cm="1">
        <f t="array" ref="P771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1525.8134446484769</v>
      </c>
      <c r="Q771" s="9" cm="1">
        <f t="array" ref="Q771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457.74403339454312</v>
      </c>
      <c r="R771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602.29478078229363</v>
      </c>
      <c r="S771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2585.8522588253136</v>
      </c>
    </row>
    <row r="772" spans="1:19" x14ac:dyDescent="0.25">
      <c r="A772">
        <v>2015</v>
      </c>
      <c r="B772">
        <v>9</v>
      </c>
      <c r="C772" s="38" t="s">
        <v>94</v>
      </c>
      <c r="D772" s="38">
        <f>DATE(План_Факт_Дебіторка[[#This Row],[Рік]],План_Факт_Дебіторка[[#This Row],[МісяцьНом]],1)</f>
        <v>42248</v>
      </c>
      <c r="E772" s="6" t="s">
        <v>10</v>
      </c>
      <c r="F772" s="6" t="s">
        <v>42</v>
      </c>
      <c r="G772" s="6" t="s">
        <v>43</v>
      </c>
      <c r="H772" s="6" t="s">
        <v>44</v>
      </c>
      <c r="I772" s="6" t="s">
        <v>45</v>
      </c>
      <c r="J772" s="6" t="s">
        <v>32</v>
      </c>
      <c r="K772" s="9">
        <v>8340</v>
      </c>
      <c r="L772" s="9">
        <v>87807.12000000001</v>
      </c>
      <c r="M772" s="9">
        <v>127400.32608000012</v>
      </c>
      <c r="N772" s="9">
        <v>120700</v>
      </c>
      <c r="O772" s="9">
        <v>10319.43</v>
      </c>
      <c r="P772" s="9" cm="1">
        <f t="array" ref="P772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724.80363675332887</v>
      </c>
      <c r="Q772" s="9" cm="1">
        <f t="array" ref="Q772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0</v>
      </c>
      <c r="R772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236.34901198478119</v>
      </c>
      <c r="S772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961.15264873811009</v>
      </c>
    </row>
    <row r="773" spans="1:19" x14ac:dyDescent="0.25">
      <c r="A773">
        <v>2015</v>
      </c>
      <c r="B773">
        <v>12</v>
      </c>
      <c r="C773" s="38" t="s">
        <v>70</v>
      </c>
      <c r="D773" s="38">
        <f>DATE(План_Факт_Дебіторка[[#This Row],[Рік]],План_Факт_Дебіторка[[#This Row],[МісяцьНом]],1)</f>
        <v>42339</v>
      </c>
      <c r="E773" s="6" t="s">
        <v>13</v>
      </c>
      <c r="F773" s="6" t="s">
        <v>22</v>
      </c>
      <c r="G773" s="6" t="s">
        <v>23</v>
      </c>
      <c r="H773" s="6" t="s">
        <v>24</v>
      </c>
      <c r="I773" s="6" t="s">
        <v>25</v>
      </c>
      <c r="J773" s="6" t="s">
        <v>27</v>
      </c>
      <c r="K773" s="9">
        <v>8889</v>
      </c>
      <c r="L773" s="9">
        <v>95508.89999999998</v>
      </c>
      <c r="M773" s="9">
        <v>142755.79250999982</v>
      </c>
      <c r="N773" s="9">
        <v>144600</v>
      </c>
      <c r="O773" s="9">
        <v>90563.18</v>
      </c>
      <c r="P773" s="9" cm="1">
        <f t="array" ref="P773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1381.1571249730296</v>
      </c>
      <c r="Q773" s="9" cm="1">
        <f t="array" ref="Q773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414.34713749190877</v>
      </c>
      <c r="R773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0</v>
      </c>
      <c r="S773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1795.5042624649384</v>
      </c>
    </row>
    <row r="774" spans="1:19" x14ac:dyDescent="0.25">
      <c r="A774">
        <v>2016</v>
      </c>
      <c r="B774">
        <v>1</v>
      </c>
      <c r="C774" s="38" t="s">
        <v>95</v>
      </c>
      <c r="D774" s="38">
        <f>DATE(План_Факт_Дебіторка[[#This Row],[Рік]],План_Факт_Дебіторка[[#This Row],[МісяцьНом]],1)</f>
        <v>42370</v>
      </c>
      <c r="E774" s="6" t="s">
        <v>2</v>
      </c>
      <c r="F774" s="6" t="s">
        <v>22</v>
      </c>
      <c r="G774" s="6" t="s">
        <v>23</v>
      </c>
      <c r="H774" s="6" t="s">
        <v>24</v>
      </c>
      <c r="I774" s="6" t="s">
        <v>25</v>
      </c>
      <c r="J774" s="6" t="s">
        <v>27</v>
      </c>
      <c r="K774" s="9">
        <v>6568</v>
      </c>
      <c r="L774" s="9">
        <v>66301.659999999989</v>
      </c>
      <c r="M774" s="9">
        <v>98836.001560000048</v>
      </c>
      <c r="N774" s="9">
        <v>100700</v>
      </c>
      <c r="O774" s="9">
        <v>34646.910000000003</v>
      </c>
      <c r="P774" s="9" cm="1">
        <f t="array" ref="P774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1636.2079993936002</v>
      </c>
      <c r="Q774" s="9" cm="1">
        <f t="array" ref="Q774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0</v>
      </c>
      <c r="R774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0</v>
      </c>
      <c r="S774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1636.2079993936002</v>
      </c>
    </row>
    <row r="775" spans="1:19" x14ac:dyDescent="0.25">
      <c r="A775">
        <v>2015</v>
      </c>
      <c r="B775">
        <v>9</v>
      </c>
      <c r="C775" s="38" t="s">
        <v>94</v>
      </c>
      <c r="D775" s="38">
        <f>DATE(План_Факт_Дебіторка[[#This Row],[Рік]],План_Факт_Дебіторка[[#This Row],[МісяцьНом]],1)</f>
        <v>42248</v>
      </c>
      <c r="E775" s="6" t="s">
        <v>10</v>
      </c>
      <c r="F775" s="6" t="s">
        <v>42</v>
      </c>
      <c r="G775" s="6" t="s">
        <v>43</v>
      </c>
      <c r="H775" s="6" t="s">
        <v>44</v>
      </c>
      <c r="I775" s="6" t="s">
        <v>45</v>
      </c>
      <c r="J775" s="6" t="s">
        <v>33</v>
      </c>
      <c r="K775" s="9">
        <v>24</v>
      </c>
      <c r="L775" s="9">
        <v>217.26000000000002</v>
      </c>
      <c r="M775" s="9">
        <v>343.16666000000004</v>
      </c>
      <c r="N775" s="9">
        <v>300</v>
      </c>
      <c r="O775" s="9">
        <v>176.68</v>
      </c>
      <c r="P775" s="9" cm="1">
        <f t="array" ref="P775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1.9523375711323212</v>
      </c>
      <c r="Q775" s="9" cm="1">
        <f t="array" ref="Q775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0</v>
      </c>
      <c r="R775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0.63663181667358304</v>
      </c>
      <c r="S775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2.5889693878059044</v>
      </c>
    </row>
    <row r="776" spans="1:19" x14ac:dyDescent="0.25">
      <c r="A776">
        <v>2016</v>
      </c>
      <c r="B776">
        <v>2</v>
      </c>
      <c r="C776" s="38" t="s">
        <v>96</v>
      </c>
      <c r="D776" s="38">
        <f>DATE(План_Факт_Дебіторка[[#This Row],[Рік]],План_Факт_Дебіторка[[#This Row],[МісяцьНом]],1)</f>
        <v>42401</v>
      </c>
      <c r="E776" s="6" t="s">
        <v>3</v>
      </c>
      <c r="F776" s="6" t="s">
        <v>22</v>
      </c>
      <c r="G776" s="6" t="s">
        <v>23</v>
      </c>
      <c r="H776" s="6" t="s">
        <v>24</v>
      </c>
      <c r="I776" s="6" t="s">
        <v>25</v>
      </c>
      <c r="J776" s="6" t="s">
        <v>27</v>
      </c>
      <c r="K776" s="9">
        <v>14143</v>
      </c>
      <c r="L776" s="9">
        <v>146343.7399999999</v>
      </c>
      <c r="M776" s="9">
        <v>198193.60093000004</v>
      </c>
      <c r="N776" s="9">
        <v>199600</v>
      </c>
      <c r="O776" s="9">
        <v>83938.49</v>
      </c>
      <c r="P776" s="9" cm="1">
        <f t="array" ref="P776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1760.4913832358718</v>
      </c>
      <c r="Q776" s="9" cm="1">
        <f t="array" ref="Q776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528.14741497076159</v>
      </c>
      <c r="R776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0</v>
      </c>
      <c r="S776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2288.6387982066335</v>
      </c>
    </row>
    <row r="777" spans="1:19" x14ac:dyDescent="0.25">
      <c r="A777">
        <v>2016</v>
      </c>
      <c r="B777">
        <v>3</v>
      </c>
      <c r="C777" s="38" t="s">
        <v>97</v>
      </c>
      <c r="D777" s="38">
        <f>DATE(План_Факт_Дебіторка[[#This Row],[Рік]],План_Факт_Дебіторка[[#This Row],[МісяцьНом]],1)</f>
        <v>42430</v>
      </c>
      <c r="E777" s="6" t="s">
        <v>4</v>
      </c>
      <c r="F777" s="6" t="s">
        <v>22</v>
      </c>
      <c r="G777" s="6" t="s">
        <v>23</v>
      </c>
      <c r="H777" s="6" t="s">
        <v>24</v>
      </c>
      <c r="I777" s="6" t="s">
        <v>25</v>
      </c>
      <c r="J777" s="6" t="s">
        <v>27</v>
      </c>
      <c r="K777" s="9">
        <v>27451</v>
      </c>
      <c r="L777" s="9">
        <v>284369.01</v>
      </c>
      <c r="M777" s="9">
        <v>384817.76028000074</v>
      </c>
      <c r="N777" s="9">
        <v>397400</v>
      </c>
      <c r="O777" s="9">
        <v>174709.49</v>
      </c>
      <c r="P777" s="9" cm="1">
        <f t="array" ref="P777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1920.8179402440223</v>
      </c>
      <c r="Q777" s="9" cm="1">
        <f t="array" ref="Q777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0</v>
      </c>
      <c r="R777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0</v>
      </c>
      <c r="S777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1920.8179402440223</v>
      </c>
    </row>
    <row r="778" spans="1:19" x14ac:dyDescent="0.25">
      <c r="A778">
        <v>2015</v>
      </c>
      <c r="B778">
        <v>9</v>
      </c>
      <c r="C778" s="38" t="s">
        <v>94</v>
      </c>
      <c r="D778" s="38">
        <f>DATE(План_Факт_Дебіторка[[#This Row],[Рік]],План_Факт_Дебіторка[[#This Row],[МісяцьНом]],1)</f>
        <v>42248</v>
      </c>
      <c r="E778" s="6" t="s">
        <v>10</v>
      </c>
      <c r="F778" s="6" t="s">
        <v>42</v>
      </c>
      <c r="G778" s="6" t="s">
        <v>43</v>
      </c>
      <c r="H778" s="6" t="s">
        <v>44</v>
      </c>
      <c r="I778" s="6" t="s">
        <v>45</v>
      </c>
      <c r="J778" s="6" t="s">
        <v>34</v>
      </c>
      <c r="K778" s="9">
        <v>3923</v>
      </c>
      <c r="L778" s="9">
        <v>39529.43</v>
      </c>
      <c r="M778" s="9">
        <v>60251.437670000072</v>
      </c>
      <c r="N778" s="9">
        <v>63200</v>
      </c>
      <c r="O778" s="9">
        <v>0</v>
      </c>
      <c r="P778" s="9" cm="1">
        <f t="array" ref="P778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342.78139221880809</v>
      </c>
      <c r="Q778" s="9" cm="1">
        <f t="array" ref="Q778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0</v>
      </c>
      <c r="R778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111.77654094091569</v>
      </c>
      <c r="S778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454.5579331597238</v>
      </c>
    </row>
    <row r="779" spans="1:19" x14ac:dyDescent="0.25">
      <c r="A779">
        <v>2016</v>
      </c>
      <c r="B779">
        <v>4</v>
      </c>
      <c r="C779" s="38" t="s">
        <v>98</v>
      </c>
      <c r="D779" s="38">
        <f>DATE(План_Факт_Дебіторка[[#This Row],[Рік]],План_Факт_Дебіторка[[#This Row],[МісяцьНом]],1)</f>
        <v>42461</v>
      </c>
      <c r="E779" s="6" t="s">
        <v>5</v>
      </c>
      <c r="F779" s="6" t="s">
        <v>22</v>
      </c>
      <c r="G779" s="6" t="s">
        <v>23</v>
      </c>
      <c r="H779" s="6" t="s">
        <v>24</v>
      </c>
      <c r="I779" s="6" t="s">
        <v>25</v>
      </c>
      <c r="J779" s="6" t="s">
        <v>27</v>
      </c>
      <c r="K779" s="9">
        <v>7038</v>
      </c>
      <c r="L779" s="9">
        <v>87469.439999999973</v>
      </c>
      <c r="M779" s="9">
        <v>134496.00822999995</v>
      </c>
      <c r="N779" s="9">
        <v>132700</v>
      </c>
      <c r="O779" s="9">
        <v>38034.199999999997</v>
      </c>
      <c r="P779" s="9" cm="1">
        <f t="array" ref="P779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1357.7998034056659</v>
      </c>
      <c r="Q779" s="9" cm="1">
        <f t="array" ref="Q779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0</v>
      </c>
      <c r="R779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0</v>
      </c>
      <c r="S779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1357.7998034056659</v>
      </c>
    </row>
    <row r="780" spans="1:19" x14ac:dyDescent="0.25">
      <c r="A780">
        <v>2016</v>
      </c>
      <c r="B780">
        <v>5</v>
      </c>
      <c r="C780" s="38" t="s">
        <v>99</v>
      </c>
      <c r="D780" s="38">
        <f>DATE(План_Факт_Дебіторка[[#This Row],[Рік]],План_Факт_Дебіторка[[#This Row],[МісяцьНом]],1)</f>
        <v>42491</v>
      </c>
      <c r="E780" s="6" t="s">
        <v>6</v>
      </c>
      <c r="F780" s="6" t="s">
        <v>22</v>
      </c>
      <c r="G780" s="6" t="s">
        <v>23</v>
      </c>
      <c r="H780" s="6" t="s">
        <v>24</v>
      </c>
      <c r="I780" s="6" t="s">
        <v>25</v>
      </c>
      <c r="J780" s="6" t="s">
        <v>27</v>
      </c>
      <c r="K780" s="9">
        <v>8306</v>
      </c>
      <c r="L780" s="9">
        <v>91211.109999999942</v>
      </c>
      <c r="M780" s="9">
        <v>142971.78928000014</v>
      </c>
      <c r="N780" s="9">
        <v>142100</v>
      </c>
      <c r="O780" s="9">
        <v>51062.94</v>
      </c>
      <c r="P780" s="9" cm="1">
        <f t="array" ref="P780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1051.2085444475733</v>
      </c>
      <c r="Q780" s="9" cm="1">
        <f t="array" ref="Q780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0</v>
      </c>
      <c r="R780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0</v>
      </c>
      <c r="S780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1051.2085444475733</v>
      </c>
    </row>
    <row r="781" spans="1:19" x14ac:dyDescent="0.25">
      <c r="A781">
        <v>2015</v>
      </c>
      <c r="B781">
        <v>9</v>
      </c>
      <c r="C781" s="38" t="s">
        <v>94</v>
      </c>
      <c r="D781" s="38">
        <f>DATE(План_Факт_Дебіторка[[#This Row],[Рік]],План_Факт_Дебіторка[[#This Row],[МісяцьНом]],1)</f>
        <v>42248</v>
      </c>
      <c r="E781" s="6" t="s">
        <v>10</v>
      </c>
      <c r="F781" s="6" t="s">
        <v>42</v>
      </c>
      <c r="G781" s="6" t="s">
        <v>43</v>
      </c>
      <c r="H781" s="6" t="s">
        <v>44</v>
      </c>
      <c r="I781" s="6" t="s">
        <v>45</v>
      </c>
      <c r="J781" s="6" t="s">
        <v>27</v>
      </c>
      <c r="K781" s="9">
        <v>8272</v>
      </c>
      <c r="L781" s="9">
        <v>85180.88</v>
      </c>
      <c r="M781" s="9">
        <v>133906.62679000027</v>
      </c>
      <c r="N781" s="9">
        <v>122300</v>
      </c>
      <c r="O781" s="9">
        <v>53700.05</v>
      </c>
      <c r="P781" s="9" cm="1">
        <f t="array" ref="P781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761.81916537495613</v>
      </c>
      <c r="Q781" s="9" cm="1">
        <f t="array" ref="Q781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0</v>
      </c>
      <c r="R781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248.41929305705091</v>
      </c>
      <c r="S781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1010.2384584320071</v>
      </c>
    </row>
    <row r="782" spans="1:19" x14ac:dyDescent="0.25">
      <c r="A782">
        <v>2016</v>
      </c>
      <c r="B782">
        <v>6</v>
      </c>
      <c r="C782" s="38" t="s">
        <v>100</v>
      </c>
      <c r="D782" s="38">
        <f>DATE(План_Факт_Дебіторка[[#This Row],[Рік]],План_Факт_Дебіторка[[#This Row],[МісяцьНом]],1)</f>
        <v>42522</v>
      </c>
      <c r="E782" s="6" t="s">
        <v>7</v>
      </c>
      <c r="F782" s="6" t="s">
        <v>22</v>
      </c>
      <c r="G782" s="6" t="s">
        <v>23</v>
      </c>
      <c r="H782" s="6" t="s">
        <v>24</v>
      </c>
      <c r="I782" s="6" t="s">
        <v>25</v>
      </c>
      <c r="J782" s="6" t="s">
        <v>27</v>
      </c>
      <c r="K782" s="9">
        <v>15280</v>
      </c>
      <c r="L782" s="9">
        <v>169395.55999999994</v>
      </c>
      <c r="M782" s="9">
        <v>247344.79096000025</v>
      </c>
      <c r="N782" s="9">
        <v>244600</v>
      </c>
      <c r="O782" s="9">
        <v>73543.179999999993</v>
      </c>
      <c r="P782" s="9" cm="1">
        <f t="array" ref="P782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1295.2941257486448</v>
      </c>
      <c r="Q782" s="9" cm="1">
        <f t="array" ref="Q782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388.58823772459345</v>
      </c>
      <c r="R782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647.64706287432239</v>
      </c>
      <c r="S782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2331.5294263475607</v>
      </c>
    </row>
    <row r="783" spans="1:19" x14ac:dyDescent="0.25">
      <c r="A783">
        <v>2014</v>
      </c>
      <c r="B783">
        <v>6</v>
      </c>
      <c r="C783" s="38" t="s">
        <v>82</v>
      </c>
      <c r="D783" s="38">
        <f>DATE(План_Факт_Дебіторка[[#This Row],[Рік]],План_Факт_Дебіторка[[#This Row],[МісяцьНом]],1)</f>
        <v>41791</v>
      </c>
      <c r="E783" s="6" t="s">
        <v>7</v>
      </c>
      <c r="F783" s="6" t="s">
        <v>22</v>
      </c>
      <c r="G783" s="6" t="s">
        <v>23</v>
      </c>
      <c r="H783" s="6" t="s">
        <v>24</v>
      </c>
      <c r="I783" s="6" t="s">
        <v>25</v>
      </c>
      <c r="J783" s="6" t="s">
        <v>35</v>
      </c>
      <c r="K783" s="9">
        <v>9360</v>
      </c>
      <c r="L783" s="9">
        <v>95009.87</v>
      </c>
      <c r="M783" s="9">
        <v>141637.59332999997</v>
      </c>
      <c r="N783" s="9">
        <v>144900</v>
      </c>
      <c r="O783" s="9">
        <v>167655.03</v>
      </c>
      <c r="P783" s="9" cm="1">
        <f t="array" ref="P783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735.72892439337716</v>
      </c>
      <c r="Q783" s="9" cm="1">
        <f t="array" ref="Q783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367.86446219668858</v>
      </c>
      <c r="R783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210.20826411239349</v>
      </c>
      <c r="S783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1313.801650702459</v>
      </c>
    </row>
    <row r="784" spans="1:19" x14ac:dyDescent="0.25">
      <c r="A784">
        <v>2016</v>
      </c>
      <c r="B784">
        <v>7</v>
      </c>
      <c r="C784" s="38" t="s">
        <v>101</v>
      </c>
      <c r="D784" s="38">
        <f>DATE(План_Факт_Дебіторка[[#This Row],[Рік]],План_Факт_Дебіторка[[#This Row],[МісяцьНом]],1)</f>
        <v>42552</v>
      </c>
      <c r="E784" s="6" t="s">
        <v>8</v>
      </c>
      <c r="F784" s="6" t="s">
        <v>22</v>
      </c>
      <c r="G784" s="6" t="s">
        <v>23</v>
      </c>
      <c r="H784" s="6" t="s">
        <v>24</v>
      </c>
      <c r="I784" s="6" t="s">
        <v>25</v>
      </c>
      <c r="J784" s="6" t="s">
        <v>27</v>
      </c>
      <c r="K784" s="9">
        <v>12569</v>
      </c>
      <c r="L784" s="9">
        <v>137118.77000000005</v>
      </c>
      <c r="M784" s="9">
        <v>217970.67373999977</v>
      </c>
      <c r="N784" s="9">
        <v>206400</v>
      </c>
      <c r="O784" s="9">
        <v>52289.56</v>
      </c>
      <c r="P784" s="9" cm="1">
        <f t="array" ref="P784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1682.3360390812843</v>
      </c>
      <c r="Q784" s="9" cm="1">
        <f t="array" ref="Q784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841.16801954064215</v>
      </c>
      <c r="R784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801.11239956251632</v>
      </c>
      <c r="S784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3324.6164581844428</v>
      </c>
    </row>
    <row r="785" spans="1:19" x14ac:dyDescent="0.25">
      <c r="A785">
        <v>2015</v>
      </c>
      <c r="B785">
        <v>9</v>
      </c>
      <c r="C785" s="38" t="s">
        <v>94</v>
      </c>
      <c r="D785" s="38">
        <f>DATE(План_Факт_Дебіторка[[#This Row],[Рік]],План_Факт_Дебіторка[[#This Row],[МісяцьНом]],1)</f>
        <v>42248</v>
      </c>
      <c r="E785" s="6" t="s">
        <v>10</v>
      </c>
      <c r="F785" s="6" t="s">
        <v>42</v>
      </c>
      <c r="G785" s="6" t="s">
        <v>43</v>
      </c>
      <c r="H785" s="6" t="s">
        <v>44</v>
      </c>
      <c r="I785" s="6" t="s">
        <v>45</v>
      </c>
      <c r="J785" s="6" t="s">
        <v>35</v>
      </c>
      <c r="K785" s="9">
        <v>27276</v>
      </c>
      <c r="L785" s="9">
        <v>314591.75999999995</v>
      </c>
      <c r="M785" s="9">
        <v>486110.03087000019</v>
      </c>
      <c r="N785" s="9">
        <v>522000</v>
      </c>
      <c r="O785" s="9">
        <v>316988.11</v>
      </c>
      <c r="P785" s="9" cm="1">
        <f t="array" ref="P785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2765.5684178987367</v>
      </c>
      <c r="Q785" s="9" cm="1">
        <f t="array" ref="Q785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0</v>
      </c>
      <c r="R785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901.81578844524029</v>
      </c>
      <c r="S785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3667.384206343977</v>
      </c>
    </row>
    <row r="786" spans="1:19" x14ac:dyDescent="0.25">
      <c r="A786">
        <v>2016</v>
      </c>
      <c r="B786">
        <v>8</v>
      </c>
      <c r="C786" s="38" t="s">
        <v>102</v>
      </c>
      <c r="D786" s="38">
        <f>DATE(План_Факт_Дебіторка[[#This Row],[Рік]],План_Факт_Дебіторка[[#This Row],[МісяцьНом]],1)</f>
        <v>42583</v>
      </c>
      <c r="E786" s="6" t="s">
        <v>9</v>
      </c>
      <c r="F786" s="6" t="s">
        <v>22</v>
      </c>
      <c r="G786" s="6" t="s">
        <v>23</v>
      </c>
      <c r="H786" s="6" t="s">
        <v>24</v>
      </c>
      <c r="I786" s="6" t="s">
        <v>25</v>
      </c>
      <c r="J786" s="6" t="s">
        <v>27</v>
      </c>
      <c r="K786" s="9">
        <v>12573</v>
      </c>
      <c r="L786" s="9">
        <v>146204.96000000005</v>
      </c>
      <c r="M786" s="9">
        <v>219546.71443999984</v>
      </c>
      <c r="N786" s="9">
        <v>225500</v>
      </c>
      <c r="O786" s="9">
        <v>32595.8</v>
      </c>
      <c r="P786" s="9" cm="1">
        <f t="array" ref="P786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1416.5230455347973</v>
      </c>
      <c r="Q786" s="9" cm="1">
        <f t="array" ref="Q786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424.95691366043917</v>
      </c>
      <c r="R786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1349.0695671759975</v>
      </c>
      <c r="S786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3190.5495263712337</v>
      </c>
    </row>
    <row r="787" spans="1:19" x14ac:dyDescent="0.25">
      <c r="A787">
        <v>2014</v>
      </c>
      <c r="B787">
        <v>6</v>
      </c>
      <c r="C787" s="38" t="s">
        <v>82</v>
      </c>
      <c r="D787" s="38">
        <f>DATE(План_Факт_Дебіторка[[#This Row],[Рік]],План_Факт_Дебіторка[[#This Row],[МісяцьНом]],1)</f>
        <v>41791</v>
      </c>
      <c r="E787" s="6" t="s">
        <v>7</v>
      </c>
      <c r="F787" s="6" t="s">
        <v>22</v>
      </c>
      <c r="G787" s="6" t="s">
        <v>36</v>
      </c>
      <c r="H787" s="6" t="s">
        <v>37</v>
      </c>
      <c r="I787" s="6" t="s">
        <v>38</v>
      </c>
      <c r="J787" s="6" t="s">
        <v>26</v>
      </c>
      <c r="K787" s="9">
        <v>341</v>
      </c>
      <c r="L787" s="9">
        <v>4028.1299999999997</v>
      </c>
      <c r="M787" s="9">
        <v>6296.57</v>
      </c>
      <c r="N787" s="9">
        <v>6000</v>
      </c>
      <c r="O787" s="9">
        <v>6065.66</v>
      </c>
      <c r="P787" s="9" cm="1">
        <f t="array" ref="P787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34.998397059621738</v>
      </c>
      <c r="Q787" s="9" cm="1">
        <f t="array" ref="Q787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10.499519117886519</v>
      </c>
      <c r="R787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17.499198529810869</v>
      </c>
      <c r="S787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62.997114707319128</v>
      </c>
    </row>
    <row r="788" spans="1:19" x14ac:dyDescent="0.25">
      <c r="A788">
        <v>2016</v>
      </c>
      <c r="B788">
        <v>9</v>
      </c>
      <c r="C788" s="38" t="s">
        <v>103</v>
      </c>
      <c r="D788" s="38">
        <f>DATE(План_Факт_Дебіторка[[#This Row],[Рік]],План_Факт_Дебіторка[[#This Row],[МісяцьНом]],1)</f>
        <v>42614</v>
      </c>
      <c r="E788" s="6" t="s">
        <v>10</v>
      </c>
      <c r="F788" s="6" t="s">
        <v>22</v>
      </c>
      <c r="G788" s="6" t="s">
        <v>23</v>
      </c>
      <c r="H788" s="6" t="s">
        <v>24</v>
      </c>
      <c r="I788" s="6" t="s">
        <v>25</v>
      </c>
      <c r="J788" s="6" t="s">
        <v>27</v>
      </c>
      <c r="K788" s="9">
        <v>18305</v>
      </c>
      <c r="L788" s="9">
        <v>228085.88</v>
      </c>
      <c r="M788" s="9">
        <v>344572.67260000011</v>
      </c>
      <c r="N788" s="9">
        <v>329200</v>
      </c>
      <c r="O788" s="9">
        <v>58404.45</v>
      </c>
      <c r="P788" s="9" cm="1">
        <f t="array" ref="P788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1616.1808336362005</v>
      </c>
      <c r="Q788" s="9" cm="1">
        <f t="array" ref="Q788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808.09041681810027</v>
      </c>
      <c r="R788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1539.2198415582861</v>
      </c>
      <c r="S788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3963.4910920125867</v>
      </c>
    </row>
    <row r="789" spans="1:19" x14ac:dyDescent="0.25">
      <c r="A789">
        <v>2015</v>
      </c>
      <c r="B789">
        <v>10</v>
      </c>
      <c r="C789" s="38" t="s">
        <v>68</v>
      </c>
      <c r="D789" s="38">
        <f>DATE(План_Факт_Дебіторка[[#This Row],[Рік]],План_Факт_Дебіторка[[#This Row],[МісяцьНом]],1)</f>
        <v>42278</v>
      </c>
      <c r="E789" s="6" t="s">
        <v>11</v>
      </c>
      <c r="F789" s="6" t="s">
        <v>42</v>
      </c>
      <c r="G789" s="6" t="s">
        <v>43</v>
      </c>
      <c r="H789" s="6" t="s">
        <v>44</v>
      </c>
      <c r="I789" s="6" t="s">
        <v>45</v>
      </c>
      <c r="J789" s="6" t="s">
        <v>26</v>
      </c>
      <c r="K789" s="9">
        <v>38</v>
      </c>
      <c r="L789" s="9">
        <v>330.70999999999992</v>
      </c>
      <c r="M789" s="9">
        <v>528.9916199999999</v>
      </c>
      <c r="N789" s="9">
        <v>400</v>
      </c>
      <c r="O789" s="9">
        <v>226.14</v>
      </c>
      <c r="P789" s="9" cm="1">
        <f t="array" ref="P789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2.9251252202140079</v>
      </c>
      <c r="Q789" s="9" cm="1">
        <f t="array" ref="Q789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0</v>
      </c>
      <c r="R789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0.95384518050456779</v>
      </c>
      <c r="S789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3.8789704007185755</v>
      </c>
    </row>
    <row r="790" spans="1:19" x14ac:dyDescent="0.25">
      <c r="A790">
        <v>2016</v>
      </c>
      <c r="B790">
        <v>10</v>
      </c>
      <c r="C790" s="38" t="s">
        <v>71</v>
      </c>
      <c r="D790" s="38">
        <f>DATE(План_Факт_Дебіторка[[#This Row],[Рік]],План_Факт_Дебіторка[[#This Row],[МісяцьНом]],1)</f>
        <v>42644</v>
      </c>
      <c r="E790" s="6" t="s">
        <v>11</v>
      </c>
      <c r="F790" s="6" t="s">
        <v>22</v>
      </c>
      <c r="G790" s="6" t="s">
        <v>23</v>
      </c>
      <c r="H790" s="6" t="s">
        <v>24</v>
      </c>
      <c r="I790" s="6" t="s">
        <v>25</v>
      </c>
      <c r="J790" s="6" t="s">
        <v>27</v>
      </c>
      <c r="K790" s="9">
        <v>11915</v>
      </c>
      <c r="L790" s="9">
        <v>138011.60999999999</v>
      </c>
      <c r="M790" s="9">
        <v>201273.74736000015</v>
      </c>
      <c r="N790" s="9">
        <v>202900</v>
      </c>
      <c r="O790" s="9">
        <v>42046.36</v>
      </c>
      <c r="P790" s="9" cm="1">
        <f t="array" ref="P790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1389.8174873332935</v>
      </c>
      <c r="Q790" s="9" cm="1">
        <f t="array" ref="Q790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694.90874366664673</v>
      </c>
      <c r="R790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1323.6357022221844</v>
      </c>
      <c r="S790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3408.3619332221242</v>
      </c>
    </row>
    <row r="791" spans="1:19" x14ac:dyDescent="0.25">
      <c r="A791">
        <v>2014</v>
      </c>
      <c r="B791">
        <v>6</v>
      </c>
      <c r="C791" s="38" t="s">
        <v>82</v>
      </c>
      <c r="D791" s="38">
        <f>DATE(План_Факт_Дебіторка[[#This Row],[Рік]],План_Факт_Дебіторка[[#This Row],[МісяцьНом]],1)</f>
        <v>41791</v>
      </c>
      <c r="E791" s="6" t="s">
        <v>7</v>
      </c>
      <c r="F791" s="6" t="s">
        <v>22</v>
      </c>
      <c r="G791" s="6" t="s">
        <v>36</v>
      </c>
      <c r="H791" s="6" t="s">
        <v>37</v>
      </c>
      <c r="I791" s="6" t="s">
        <v>38</v>
      </c>
      <c r="J791" s="6" t="s">
        <v>27</v>
      </c>
      <c r="K791" s="9">
        <v>17065</v>
      </c>
      <c r="L791" s="9">
        <v>199885.66999999995</v>
      </c>
      <c r="M791" s="9">
        <v>307447.45999999932</v>
      </c>
      <c r="N791" s="9">
        <v>286800</v>
      </c>
      <c r="O791" s="9">
        <v>228876.07</v>
      </c>
      <c r="P791" s="9" cm="1">
        <f t="array" ref="P791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1708.8936166916508</v>
      </c>
      <c r="Q791" s="9" cm="1">
        <f t="array" ref="Q791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512.66808500749516</v>
      </c>
      <c r="R791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854.44680834582539</v>
      </c>
      <c r="S791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3076.0085100449714</v>
      </c>
    </row>
    <row r="792" spans="1:19" x14ac:dyDescent="0.25">
      <c r="A792">
        <v>2016</v>
      </c>
      <c r="B792">
        <v>11</v>
      </c>
      <c r="C792" s="38" t="s">
        <v>72</v>
      </c>
      <c r="D792" s="38">
        <f>DATE(План_Факт_Дебіторка[[#This Row],[Рік]],План_Факт_Дебіторка[[#This Row],[МісяцьНом]],1)</f>
        <v>42675</v>
      </c>
      <c r="E792" s="6" t="s">
        <v>12</v>
      </c>
      <c r="F792" s="6" t="s">
        <v>22</v>
      </c>
      <c r="G792" s="6" t="s">
        <v>23</v>
      </c>
      <c r="H792" s="6" t="s">
        <v>24</v>
      </c>
      <c r="I792" s="6" t="s">
        <v>25</v>
      </c>
      <c r="J792" s="6" t="s">
        <v>27</v>
      </c>
      <c r="K792" s="9">
        <v>11220</v>
      </c>
      <c r="L792" s="9">
        <v>143611.07999999999</v>
      </c>
      <c r="M792" s="9">
        <v>224046.33335</v>
      </c>
      <c r="N792" s="9">
        <v>211800</v>
      </c>
      <c r="O792" s="9">
        <v>49503.41</v>
      </c>
      <c r="P792" s="9" cm="1">
        <f t="array" ref="P792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2233.2884520503276</v>
      </c>
      <c r="Q792" s="9" cm="1">
        <f t="array" ref="Q792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1674.9663390377457</v>
      </c>
      <c r="R792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2126.9413829050741</v>
      </c>
      <c r="S792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6035.1961739931467</v>
      </c>
    </row>
    <row r="793" spans="1:19" x14ac:dyDescent="0.25">
      <c r="A793">
        <v>2015</v>
      </c>
      <c r="B793">
        <v>10</v>
      </c>
      <c r="C793" s="38" t="s">
        <v>68</v>
      </c>
      <c r="D793" s="38">
        <f>DATE(План_Факт_Дебіторка[[#This Row],[Рік]],План_Факт_Дебіторка[[#This Row],[МісяцьНом]],1)</f>
        <v>42278</v>
      </c>
      <c r="E793" s="6" t="s">
        <v>11</v>
      </c>
      <c r="F793" s="6" t="s">
        <v>42</v>
      </c>
      <c r="G793" s="6" t="s">
        <v>43</v>
      </c>
      <c r="H793" s="6" t="s">
        <v>44</v>
      </c>
      <c r="I793" s="6" t="s">
        <v>45</v>
      </c>
      <c r="J793" s="6" t="s">
        <v>32</v>
      </c>
      <c r="K793" s="9">
        <v>4231</v>
      </c>
      <c r="L793" s="9">
        <v>45062.580000000009</v>
      </c>
      <c r="M793" s="9">
        <v>43982.827770000004</v>
      </c>
      <c r="N793" s="9">
        <v>45700</v>
      </c>
      <c r="O793" s="9">
        <v>3760.53</v>
      </c>
      <c r="P793" s="9" cm="1">
        <f t="array" ref="P793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243.20853847619756</v>
      </c>
      <c r="Q793" s="9" cm="1">
        <f t="array" ref="Q793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0</v>
      </c>
      <c r="R793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79.307132111803554</v>
      </c>
      <c r="S793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322.51567058800111</v>
      </c>
    </row>
    <row r="794" spans="1:19" x14ac:dyDescent="0.25">
      <c r="A794">
        <v>2014</v>
      </c>
      <c r="B794">
        <v>6</v>
      </c>
      <c r="C794" s="38" t="s">
        <v>82</v>
      </c>
      <c r="D794" s="38">
        <f>DATE(План_Факт_Дебіторка[[#This Row],[Рік]],План_Факт_Дебіторка[[#This Row],[МісяцьНом]],1)</f>
        <v>41791</v>
      </c>
      <c r="E794" s="6" t="s">
        <v>7</v>
      </c>
      <c r="F794" s="6" t="s">
        <v>22</v>
      </c>
      <c r="G794" s="6" t="s">
        <v>36</v>
      </c>
      <c r="H794" s="6" t="s">
        <v>37</v>
      </c>
      <c r="I794" s="6" t="s">
        <v>38</v>
      </c>
      <c r="J794" s="6" t="s">
        <v>32</v>
      </c>
      <c r="K794" s="9">
        <v>81</v>
      </c>
      <c r="L794" s="9">
        <v>912.70999999999992</v>
      </c>
      <c r="M794" s="9">
        <v>1417.07</v>
      </c>
      <c r="N794" s="9">
        <v>1500</v>
      </c>
      <c r="O794" s="9">
        <v>165.79</v>
      </c>
      <c r="P794" s="9" cm="1">
        <f t="array" ref="P794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7.8765388967768439</v>
      </c>
      <c r="Q794" s="9" cm="1">
        <f t="array" ref="Q794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2.3629616690330533</v>
      </c>
      <c r="R794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3.938269448388422</v>
      </c>
      <c r="S794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14.17777001419832</v>
      </c>
    </row>
    <row r="795" spans="1:19" x14ac:dyDescent="0.25">
      <c r="A795">
        <v>2015</v>
      </c>
      <c r="B795">
        <v>10</v>
      </c>
      <c r="C795" s="38" t="s">
        <v>68</v>
      </c>
      <c r="D795" s="38">
        <f>DATE(План_Факт_Дебіторка[[#This Row],[Рік]],План_Факт_Дебіторка[[#This Row],[МісяцьНом]],1)</f>
        <v>42278</v>
      </c>
      <c r="E795" s="6" t="s">
        <v>11</v>
      </c>
      <c r="F795" s="6" t="s">
        <v>42</v>
      </c>
      <c r="G795" s="6" t="s">
        <v>43</v>
      </c>
      <c r="H795" s="6" t="s">
        <v>44</v>
      </c>
      <c r="I795" s="6" t="s">
        <v>45</v>
      </c>
      <c r="J795" s="6" t="s">
        <v>33</v>
      </c>
      <c r="K795" s="9">
        <v>52</v>
      </c>
      <c r="L795" s="9">
        <v>535.6</v>
      </c>
      <c r="M795" s="9">
        <v>698.49833000000001</v>
      </c>
      <c r="N795" s="9">
        <v>600</v>
      </c>
      <c r="O795" s="9">
        <v>374.26</v>
      </c>
      <c r="P795" s="9" cm="1">
        <f t="array" ref="P795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3.8624337401797919</v>
      </c>
      <c r="Q795" s="9" cm="1">
        <f t="array" ref="Q795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0</v>
      </c>
      <c r="R795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1.2594892631021062</v>
      </c>
      <c r="S795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5.1219230032818981</v>
      </c>
    </row>
    <row r="796" spans="1:19" x14ac:dyDescent="0.25">
      <c r="A796">
        <v>2014</v>
      </c>
      <c r="B796">
        <v>6</v>
      </c>
      <c r="C796" s="38" t="s">
        <v>82</v>
      </c>
      <c r="D796" s="38">
        <f>DATE(План_Факт_Дебіторка[[#This Row],[Рік]],План_Факт_Дебіторка[[#This Row],[МісяцьНом]],1)</f>
        <v>41791</v>
      </c>
      <c r="E796" s="6" t="s">
        <v>7</v>
      </c>
      <c r="F796" s="6" t="s">
        <v>22</v>
      </c>
      <c r="G796" s="6" t="s">
        <v>36</v>
      </c>
      <c r="H796" s="6" t="s">
        <v>37</v>
      </c>
      <c r="I796" s="6" t="s">
        <v>38</v>
      </c>
      <c r="J796" s="6" t="s">
        <v>33</v>
      </c>
      <c r="K796" s="9">
        <v>125</v>
      </c>
      <c r="L796" s="9">
        <v>1560.19</v>
      </c>
      <c r="M796" s="9">
        <v>2522.48</v>
      </c>
      <c r="N796" s="9">
        <v>2600</v>
      </c>
      <c r="O796" s="9">
        <v>1601.1</v>
      </c>
      <c r="P796" s="9" cm="1">
        <f t="array" ref="P796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14.020769500689205</v>
      </c>
      <c r="Q796" s="9" cm="1">
        <f t="array" ref="Q796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4.2062308502067616</v>
      </c>
      <c r="R796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7.0103847503446026</v>
      </c>
      <c r="S796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25.237385101240569</v>
      </c>
    </row>
    <row r="797" spans="1:19" x14ac:dyDescent="0.25">
      <c r="A797">
        <v>2015</v>
      </c>
      <c r="B797">
        <v>10</v>
      </c>
      <c r="C797" s="38" t="s">
        <v>68</v>
      </c>
      <c r="D797" s="38">
        <f>DATE(План_Факт_Дебіторка[[#This Row],[Рік]],План_Факт_Дебіторка[[#This Row],[МісяцьНом]],1)</f>
        <v>42278</v>
      </c>
      <c r="E797" s="6" t="s">
        <v>11</v>
      </c>
      <c r="F797" s="6" t="s">
        <v>42</v>
      </c>
      <c r="G797" s="6" t="s">
        <v>43</v>
      </c>
      <c r="H797" s="6" t="s">
        <v>44</v>
      </c>
      <c r="I797" s="6" t="s">
        <v>45</v>
      </c>
      <c r="J797" s="6" t="s">
        <v>34</v>
      </c>
      <c r="K797" s="9">
        <v>5441</v>
      </c>
      <c r="L797" s="9">
        <v>58073.220000000008</v>
      </c>
      <c r="M797" s="9">
        <v>79373.2288999999</v>
      </c>
      <c r="N797" s="9">
        <v>83800</v>
      </c>
      <c r="O797" s="9">
        <v>11.58</v>
      </c>
      <c r="P797" s="9" cm="1">
        <f t="array" ref="P797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438.90418087380874</v>
      </c>
      <c r="Q797" s="9" cm="1">
        <f t="array" ref="Q797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0</v>
      </c>
      <c r="R797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143.1209285458072</v>
      </c>
      <c r="S797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582.025109419616</v>
      </c>
    </row>
    <row r="798" spans="1:19" x14ac:dyDescent="0.25">
      <c r="A798">
        <v>2014</v>
      </c>
      <c r="B798">
        <v>6</v>
      </c>
      <c r="C798" s="38" t="s">
        <v>82</v>
      </c>
      <c r="D798" s="38">
        <f>DATE(План_Факт_Дебіторка[[#This Row],[Рік]],План_Факт_Дебіторка[[#This Row],[МісяцьНом]],1)</f>
        <v>41791</v>
      </c>
      <c r="E798" s="6" t="s">
        <v>7</v>
      </c>
      <c r="F798" s="6" t="s">
        <v>22</v>
      </c>
      <c r="G798" s="6" t="s">
        <v>36</v>
      </c>
      <c r="H798" s="6" t="s">
        <v>37</v>
      </c>
      <c r="I798" s="6" t="s">
        <v>38</v>
      </c>
      <c r="J798" s="6" t="s">
        <v>34</v>
      </c>
      <c r="K798" s="9">
        <v>14717</v>
      </c>
      <c r="L798" s="9">
        <v>158357.13999999996</v>
      </c>
      <c r="M798" s="9">
        <v>242420.32999999958</v>
      </c>
      <c r="N798" s="9">
        <v>254900</v>
      </c>
      <c r="O798" s="9">
        <v>53767.99</v>
      </c>
      <c r="P798" s="9" cm="1">
        <f t="array" ref="P798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1347.451543406095</v>
      </c>
      <c r="Q798" s="9" cm="1">
        <f t="array" ref="Q798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404.23546302182854</v>
      </c>
      <c r="R798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673.72577170304749</v>
      </c>
      <c r="S798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2425.4127781309708</v>
      </c>
    </row>
    <row r="799" spans="1:19" x14ac:dyDescent="0.25">
      <c r="A799">
        <v>2015</v>
      </c>
      <c r="B799">
        <v>10</v>
      </c>
      <c r="C799" s="38" t="s">
        <v>68</v>
      </c>
      <c r="D799" s="38">
        <f>DATE(План_Факт_Дебіторка[[#This Row],[Рік]],План_Факт_Дебіторка[[#This Row],[МісяцьНом]],1)</f>
        <v>42278</v>
      </c>
      <c r="E799" s="6" t="s">
        <v>11</v>
      </c>
      <c r="F799" s="6" t="s">
        <v>42</v>
      </c>
      <c r="G799" s="6" t="s">
        <v>43</v>
      </c>
      <c r="H799" s="6" t="s">
        <v>44</v>
      </c>
      <c r="I799" s="6" t="s">
        <v>45</v>
      </c>
      <c r="J799" s="6" t="s">
        <v>27</v>
      </c>
      <c r="K799" s="9">
        <v>9125</v>
      </c>
      <c r="L799" s="9">
        <v>98262.25</v>
      </c>
      <c r="M799" s="9">
        <v>144311.11506000013</v>
      </c>
      <c r="N799" s="9">
        <v>144400</v>
      </c>
      <c r="O799" s="9">
        <v>59515.01</v>
      </c>
      <c r="P799" s="9" cm="1">
        <f t="array" ref="P799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797.98633146440397</v>
      </c>
      <c r="Q799" s="9" cm="1">
        <f t="array" ref="Q799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0</v>
      </c>
      <c r="R799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260.2129341731752</v>
      </c>
      <c r="S799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1058.1992656375792</v>
      </c>
    </row>
    <row r="800" spans="1:19" x14ac:dyDescent="0.25">
      <c r="A800">
        <v>2014</v>
      </c>
      <c r="B800">
        <v>7</v>
      </c>
      <c r="C800" s="38" t="s">
        <v>83</v>
      </c>
      <c r="D800" s="38">
        <f>DATE(План_Факт_Дебіторка[[#This Row],[Рік]],План_Факт_Дебіторка[[#This Row],[МісяцьНом]],1)</f>
        <v>41821</v>
      </c>
      <c r="E800" s="6" t="s">
        <v>8</v>
      </c>
      <c r="F800" s="6" t="s">
        <v>22</v>
      </c>
      <c r="G800" s="6" t="s">
        <v>23</v>
      </c>
      <c r="H800" s="6" t="s">
        <v>24</v>
      </c>
      <c r="I800" s="6" t="s">
        <v>25</v>
      </c>
      <c r="J800" s="6" t="s">
        <v>35</v>
      </c>
      <c r="K800" s="9">
        <v>10586</v>
      </c>
      <c r="L800" s="9">
        <v>110020.31000000004</v>
      </c>
      <c r="M800" s="9">
        <v>163393.54999999999</v>
      </c>
      <c r="N800" s="9">
        <v>158500</v>
      </c>
      <c r="O800" s="9">
        <v>202317.65</v>
      </c>
      <c r="P800" s="9" cm="1">
        <f t="array" ref="P800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862.87922372025037</v>
      </c>
      <c r="Q800" s="9" cm="1">
        <f t="array" ref="Q800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431.43961186012518</v>
      </c>
      <c r="R800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246.53692106292866</v>
      </c>
      <c r="S800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1540.8557566433042</v>
      </c>
    </row>
    <row r="801" spans="1:19" x14ac:dyDescent="0.25">
      <c r="A801">
        <v>2014</v>
      </c>
      <c r="B801">
        <v>6</v>
      </c>
      <c r="C801" s="38" t="s">
        <v>82</v>
      </c>
      <c r="D801" s="38">
        <f>DATE(План_Факт_Дебіторка[[#This Row],[Рік]],План_Факт_Дебіторка[[#This Row],[МісяцьНом]],1)</f>
        <v>41791</v>
      </c>
      <c r="E801" s="6" t="s">
        <v>7</v>
      </c>
      <c r="F801" s="6" t="s">
        <v>22</v>
      </c>
      <c r="G801" s="6" t="s">
        <v>36</v>
      </c>
      <c r="H801" s="6" t="s">
        <v>37</v>
      </c>
      <c r="I801" s="6" t="s">
        <v>38</v>
      </c>
      <c r="J801" s="6" t="s">
        <v>35</v>
      </c>
      <c r="K801" s="9">
        <v>10332</v>
      </c>
      <c r="L801" s="9">
        <v>107137.65000000002</v>
      </c>
      <c r="M801" s="9">
        <v>159537.04833000005</v>
      </c>
      <c r="N801" s="9">
        <v>155900</v>
      </c>
      <c r="O801" s="9">
        <v>168894.59</v>
      </c>
      <c r="P801" s="9" cm="1">
        <f t="array" ref="P801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886.75913444516686</v>
      </c>
      <c r="Q801" s="9" cm="1">
        <f t="array" ref="Q801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266.02774033355007</v>
      </c>
      <c r="R801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443.37956722258343</v>
      </c>
      <c r="S801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1596.1664420013003</v>
      </c>
    </row>
    <row r="802" spans="1:19" x14ac:dyDescent="0.25">
      <c r="A802">
        <v>2014</v>
      </c>
      <c r="B802">
        <v>8</v>
      </c>
      <c r="C802" s="38" t="s">
        <v>84</v>
      </c>
      <c r="D802" s="38">
        <f>DATE(План_Факт_Дебіторка[[#This Row],[Рік]],План_Факт_Дебіторка[[#This Row],[МісяцьНом]],1)</f>
        <v>41852</v>
      </c>
      <c r="E802" s="6" t="s">
        <v>9</v>
      </c>
      <c r="F802" s="6" t="s">
        <v>22</v>
      </c>
      <c r="G802" s="6" t="s">
        <v>23</v>
      </c>
      <c r="H802" s="6" t="s">
        <v>24</v>
      </c>
      <c r="I802" s="6" t="s">
        <v>25</v>
      </c>
      <c r="J802" s="6" t="s">
        <v>35</v>
      </c>
      <c r="K802" s="9">
        <v>7914</v>
      </c>
      <c r="L802" s="9">
        <v>84654.709999999977</v>
      </c>
      <c r="M802" s="9">
        <v>128816.7366699999</v>
      </c>
      <c r="N802" s="9">
        <v>128300</v>
      </c>
      <c r="O802" s="9">
        <v>149930.42000000001</v>
      </c>
      <c r="P802" s="9" cm="1">
        <f t="array" ref="P802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631.77422444244121</v>
      </c>
      <c r="Q802" s="9" cm="1">
        <f t="array" ref="Q802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189.53226733273237</v>
      </c>
      <c r="R802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361.01384253853786</v>
      </c>
      <c r="S802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1182.3203343137113</v>
      </c>
    </row>
    <row r="803" spans="1:19" x14ac:dyDescent="0.25">
      <c r="A803">
        <v>2015</v>
      </c>
      <c r="B803">
        <v>10</v>
      </c>
      <c r="C803" s="38" t="s">
        <v>68</v>
      </c>
      <c r="D803" s="38">
        <f>DATE(План_Факт_Дебіторка[[#This Row],[Рік]],План_Факт_Дебіторка[[#This Row],[МісяцьНом]],1)</f>
        <v>42278</v>
      </c>
      <c r="E803" s="6" t="s">
        <v>11</v>
      </c>
      <c r="F803" s="6" t="s">
        <v>42</v>
      </c>
      <c r="G803" s="6" t="s">
        <v>43</v>
      </c>
      <c r="H803" s="6" t="s">
        <v>44</v>
      </c>
      <c r="I803" s="6" t="s">
        <v>45</v>
      </c>
      <c r="J803" s="6" t="s">
        <v>35</v>
      </c>
      <c r="K803" s="9">
        <v>31596</v>
      </c>
      <c r="L803" s="9">
        <v>365840.33000000007</v>
      </c>
      <c r="M803" s="9">
        <v>562988.17027000105</v>
      </c>
      <c r="N803" s="9">
        <v>557000</v>
      </c>
      <c r="O803" s="9">
        <v>384033.49</v>
      </c>
      <c r="P803" s="9" cm="1">
        <f t="array" ref="P803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3113.1133902251959</v>
      </c>
      <c r="Q803" s="9" cm="1">
        <f t="array" ref="Q803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0</v>
      </c>
      <c r="R803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1015.1456707256074</v>
      </c>
      <c r="S803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4128.2590609508034</v>
      </c>
    </row>
    <row r="804" spans="1:19" x14ac:dyDescent="0.25">
      <c r="A804">
        <v>2014</v>
      </c>
      <c r="B804">
        <v>9</v>
      </c>
      <c r="C804" s="38" t="s">
        <v>85</v>
      </c>
      <c r="D804" s="38">
        <f>DATE(План_Факт_Дебіторка[[#This Row],[Рік]],План_Факт_Дебіторка[[#This Row],[МісяцьНом]],1)</f>
        <v>41883</v>
      </c>
      <c r="E804" s="6" t="s">
        <v>10</v>
      </c>
      <c r="F804" s="6" t="s">
        <v>22</v>
      </c>
      <c r="G804" s="6" t="s">
        <v>23</v>
      </c>
      <c r="H804" s="6" t="s">
        <v>24</v>
      </c>
      <c r="I804" s="6" t="s">
        <v>25</v>
      </c>
      <c r="J804" s="6" t="s">
        <v>35</v>
      </c>
      <c r="K804" s="9">
        <v>5991</v>
      </c>
      <c r="L804" s="9">
        <v>65643.99000000002</v>
      </c>
      <c r="M804" s="9">
        <v>99147.510000000024</v>
      </c>
      <c r="N804" s="9">
        <v>102500</v>
      </c>
      <c r="O804" s="9">
        <v>107009.62</v>
      </c>
      <c r="P804" s="9" cm="1">
        <f t="array" ref="P804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566.9822036855619</v>
      </c>
      <c r="Q804" s="9" cm="1">
        <f t="array" ref="Q804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283.49110184278095</v>
      </c>
      <c r="R804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323.98983067746394</v>
      </c>
      <c r="S804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1174.4631362058067</v>
      </c>
    </row>
    <row r="805" spans="1:19" x14ac:dyDescent="0.25">
      <c r="A805">
        <v>2014</v>
      </c>
      <c r="B805">
        <v>6</v>
      </c>
      <c r="C805" s="38" t="s">
        <v>82</v>
      </c>
      <c r="D805" s="38">
        <f>DATE(План_Факт_Дебіторка[[#This Row],[Рік]],План_Факт_Дебіторка[[#This Row],[МісяцьНом]],1)</f>
        <v>41791</v>
      </c>
      <c r="E805" s="6" t="s">
        <v>7</v>
      </c>
      <c r="F805" s="6" t="s">
        <v>22</v>
      </c>
      <c r="G805" s="6" t="s">
        <v>39</v>
      </c>
      <c r="H805" s="6" t="s">
        <v>40</v>
      </c>
      <c r="I805" s="6" t="s">
        <v>41</v>
      </c>
      <c r="J805" s="6" t="s">
        <v>26</v>
      </c>
      <c r="K805" s="9">
        <v>60</v>
      </c>
      <c r="L805" s="9">
        <v>575.7399999999999</v>
      </c>
      <c r="M805" s="9">
        <v>975.30166999999994</v>
      </c>
      <c r="N805" s="9">
        <v>800</v>
      </c>
      <c r="O805" s="9">
        <v>584.33000000000004</v>
      </c>
      <c r="P805" s="9" cm="1">
        <f t="array" ref="P805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3.9517502704774468</v>
      </c>
      <c r="Q805" s="9" cm="1">
        <f t="array" ref="Q805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0</v>
      </c>
      <c r="R805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3.9517502704774468</v>
      </c>
      <c r="S805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7.9035005409548935</v>
      </c>
    </row>
    <row r="806" spans="1:19" x14ac:dyDescent="0.25">
      <c r="A806">
        <v>2014</v>
      </c>
      <c r="B806">
        <v>10</v>
      </c>
      <c r="C806" s="38" t="s">
        <v>62</v>
      </c>
      <c r="D806" s="38">
        <f>DATE(План_Факт_Дебіторка[[#This Row],[Рік]],План_Факт_Дебіторка[[#This Row],[МісяцьНом]],1)</f>
        <v>41913</v>
      </c>
      <c r="E806" s="6" t="s">
        <v>11</v>
      </c>
      <c r="F806" s="6" t="s">
        <v>22</v>
      </c>
      <c r="G806" s="6" t="s">
        <v>23</v>
      </c>
      <c r="H806" s="6" t="s">
        <v>24</v>
      </c>
      <c r="I806" s="6" t="s">
        <v>25</v>
      </c>
      <c r="J806" s="6" t="s">
        <v>35</v>
      </c>
      <c r="K806" s="9">
        <v>6024</v>
      </c>
      <c r="L806" s="9">
        <v>66574.37000000001</v>
      </c>
      <c r="M806" s="9">
        <v>99925.79</v>
      </c>
      <c r="N806" s="9">
        <v>107300</v>
      </c>
      <c r="O806" s="9">
        <v>111768.12</v>
      </c>
      <c r="P806" s="9" cm="1">
        <f t="array" ref="P806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600.35308610331049</v>
      </c>
      <c r="Q806" s="9" cm="1">
        <f t="array" ref="Q806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0</v>
      </c>
      <c r="R806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343.05890634474889</v>
      </c>
      <c r="S806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943.41199244805944</v>
      </c>
    </row>
    <row r="807" spans="1:19" x14ac:dyDescent="0.25">
      <c r="A807">
        <v>2015</v>
      </c>
      <c r="B807">
        <v>11</v>
      </c>
      <c r="C807" s="38" t="s">
        <v>69</v>
      </c>
      <c r="D807" s="38">
        <f>DATE(План_Факт_Дебіторка[[#This Row],[Рік]],План_Факт_Дебіторка[[#This Row],[МісяцьНом]],1)</f>
        <v>42309</v>
      </c>
      <c r="E807" s="6" t="s">
        <v>12</v>
      </c>
      <c r="F807" s="6" t="s">
        <v>42</v>
      </c>
      <c r="G807" s="6" t="s">
        <v>43</v>
      </c>
      <c r="H807" s="6" t="s">
        <v>44</v>
      </c>
      <c r="I807" s="6" t="s">
        <v>45</v>
      </c>
      <c r="J807" s="6" t="s">
        <v>26</v>
      </c>
      <c r="K807" s="9">
        <v>19</v>
      </c>
      <c r="L807" s="9">
        <v>188.91000000000003</v>
      </c>
      <c r="M807" s="9">
        <v>286.22505000000001</v>
      </c>
      <c r="N807" s="9">
        <v>300</v>
      </c>
      <c r="O807" s="9">
        <v>128.80000000000001</v>
      </c>
      <c r="P807" s="9" cm="1">
        <f t="array" ref="P807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1.9077142747958415</v>
      </c>
      <c r="Q807" s="9" cm="1">
        <f t="array" ref="Q807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0</v>
      </c>
      <c r="R807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0.62208074178125272</v>
      </c>
      <c r="S807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2.5297950165770944</v>
      </c>
    </row>
    <row r="808" spans="1:19" x14ac:dyDescent="0.25">
      <c r="A808">
        <v>2014</v>
      </c>
      <c r="B808">
        <v>11</v>
      </c>
      <c r="C808" s="38" t="s">
        <v>66</v>
      </c>
      <c r="D808" s="38">
        <f>DATE(План_Факт_Дебіторка[[#This Row],[Рік]],План_Факт_Дебіторка[[#This Row],[МісяцьНом]],1)</f>
        <v>41944</v>
      </c>
      <c r="E808" s="6" t="s">
        <v>12</v>
      </c>
      <c r="F808" s="6" t="s">
        <v>22</v>
      </c>
      <c r="G808" s="6" t="s">
        <v>23</v>
      </c>
      <c r="H808" s="6" t="s">
        <v>24</v>
      </c>
      <c r="I808" s="6" t="s">
        <v>25</v>
      </c>
      <c r="J808" s="6" t="s">
        <v>35</v>
      </c>
      <c r="K808" s="9">
        <v>5366</v>
      </c>
      <c r="L808" s="9">
        <v>62288.660000000011</v>
      </c>
      <c r="M808" s="9">
        <v>91434.28</v>
      </c>
      <c r="N808" s="9">
        <v>88500</v>
      </c>
      <c r="O808" s="9">
        <v>105092.8</v>
      </c>
      <c r="P808" s="9" cm="1">
        <f t="array" ref="P808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850.3862578613797</v>
      </c>
      <c r="Q808" s="9" cm="1">
        <f t="array" ref="Q808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0</v>
      </c>
      <c r="R808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242.9675022461085</v>
      </c>
      <c r="S808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1093.3537601074881</v>
      </c>
    </row>
    <row r="809" spans="1:19" x14ac:dyDescent="0.25">
      <c r="A809">
        <v>2014</v>
      </c>
      <c r="B809">
        <v>6</v>
      </c>
      <c r="C809" s="38" t="s">
        <v>82</v>
      </c>
      <c r="D809" s="38">
        <f>DATE(План_Факт_Дебіторка[[#This Row],[Рік]],План_Факт_Дебіторка[[#This Row],[МісяцьНом]],1)</f>
        <v>41791</v>
      </c>
      <c r="E809" s="6" t="s">
        <v>7</v>
      </c>
      <c r="F809" s="6" t="s">
        <v>22</v>
      </c>
      <c r="G809" s="6" t="s">
        <v>39</v>
      </c>
      <c r="H809" s="6" t="s">
        <v>40</v>
      </c>
      <c r="I809" s="6" t="s">
        <v>41</v>
      </c>
      <c r="J809" s="6" t="s">
        <v>27</v>
      </c>
      <c r="K809" s="9">
        <v>23174</v>
      </c>
      <c r="L809" s="9">
        <v>247426.8000000001</v>
      </c>
      <c r="M809" s="9">
        <v>387467.39957999962</v>
      </c>
      <c r="N809" s="9">
        <v>411900</v>
      </c>
      <c r="O809" s="9">
        <v>200526.25</v>
      </c>
      <c r="P809" s="9" cm="1">
        <f t="array" ref="P809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1569.9495327342734</v>
      </c>
      <c r="Q809" s="9" cm="1">
        <f t="array" ref="Q809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0</v>
      </c>
      <c r="R809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1569.9495327342734</v>
      </c>
      <c r="S809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3139.8990654685467</v>
      </c>
    </row>
    <row r="810" spans="1:19" x14ac:dyDescent="0.25">
      <c r="A810">
        <v>2014</v>
      </c>
      <c r="B810">
        <v>12</v>
      </c>
      <c r="C810" s="38" t="s">
        <v>67</v>
      </c>
      <c r="D810" s="38">
        <f>DATE(План_Факт_Дебіторка[[#This Row],[Рік]],План_Факт_Дебіторка[[#This Row],[МісяцьНом]],1)</f>
        <v>41974</v>
      </c>
      <c r="E810" s="6" t="s">
        <v>13</v>
      </c>
      <c r="F810" s="6" t="s">
        <v>22</v>
      </c>
      <c r="G810" s="6" t="s">
        <v>23</v>
      </c>
      <c r="H810" s="6" t="s">
        <v>24</v>
      </c>
      <c r="I810" s="6" t="s">
        <v>25</v>
      </c>
      <c r="J810" s="6" t="s">
        <v>35</v>
      </c>
      <c r="K810" s="9">
        <v>8287</v>
      </c>
      <c r="L810" s="9">
        <v>90150.869999999966</v>
      </c>
      <c r="M810" s="9">
        <v>134992.46328999999</v>
      </c>
      <c r="N810" s="9">
        <v>137000</v>
      </c>
      <c r="O810" s="9">
        <v>167806.01</v>
      </c>
      <c r="P810" s="9" cm="1">
        <f t="array" ref="P810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862.15846954317158</v>
      </c>
      <c r="Q810" s="9" cm="1">
        <f t="array" ref="Q810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0</v>
      </c>
      <c r="R810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246.33099129804904</v>
      </c>
      <c r="S810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1108.4894608412205</v>
      </c>
    </row>
    <row r="811" spans="1:19" x14ac:dyDescent="0.25">
      <c r="A811">
        <v>2015</v>
      </c>
      <c r="B811">
        <v>11</v>
      </c>
      <c r="C811" s="38" t="s">
        <v>69</v>
      </c>
      <c r="D811" s="38">
        <f>DATE(План_Факт_Дебіторка[[#This Row],[Рік]],План_Факт_Дебіторка[[#This Row],[МісяцьНом]],1)</f>
        <v>42309</v>
      </c>
      <c r="E811" s="6" t="s">
        <v>12</v>
      </c>
      <c r="F811" s="6" t="s">
        <v>42</v>
      </c>
      <c r="G811" s="6" t="s">
        <v>43</v>
      </c>
      <c r="H811" s="6" t="s">
        <v>44</v>
      </c>
      <c r="I811" s="6" t="s">
        <v>45</v>
      </c>
      <c r="J811" s="6" t="s">
        <v>32</v>
      </c>
      <c r="K811" s="9">
        <v>4371</v>
      </c>
      <c r="L811" s="9">
        <v>46594.55</v>
      </c>
      <c r="M811" s="9">
        <v>66993.284499999994</v>
      </c>
      <c r="N811" s="9">
        <v>72500</v>
      </c>
      <c r="O811" s="9">
        <v>6029.4</v>
      </c>
      <c r="P811" s="9" cm="1">
        <f t="array" ref="P811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446.51593267643415</v>
      </c>
      <c r="Q811" s="9" cm="1">
        <f t="array" ref="Q811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0</v>
      </c>
      <c r="R811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145.60302152492417</v>
      </c>
      <c r="S811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592.11895420135829</v>
      </c>
    </row>
    <row r="812" spans="1:19" x14ac:dyDescent="0.25">
      <c r="A812">
        <v>2015</v>
      </c>
      <c r="B812">
        <v>1</v>
      </c>
      <c r="C812" s="38" t="s">
        <v>86</v>
      </c>
      <c r="D812" s="38">
        <f>DATE(План_Факт_Дебіторка[[#This Row],[Рік]],План_Факт_Дебіторка[[#This Row],[МісяцьНом]],1)</f>
        <v>42005</v>
      </c>
      <c r="E812" s="6" t="s">
        <v>2</v>
      </c>
      <c r="F812" s="6" t="s">
        <v>22</v>
      </c>
      <c r="G812" s="6" t="s">
        <v>23</v>
      </c>
      <c r="H812" s="6" t="s">
        <v>24</v>
      </c>
      <c r="I812" s="6" t="s">
        <v>25</v>
      </c>
      <c r="J812" s="6" t="s">
        <v>35</v>
      </c>
      <c r="K812" s="9">
        <v>6727</v>
      </c>
      <c r="L812" s="9">
        <v>70011.949999999983</v>
      </c>
      <c r="M812" s="9">
        <v>107575.20911</v>
      </c>
      <c r="N812" s="9">
        <v>106000</v>
      </c>
      <c r="O812" s="9">
        <v>87832.24</v>
      </c>
      <c r="P812" s="9" cm="1">
        <f t="array" ref="P812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902.11954724960856</v>
      </c>
      <c r="Q812" s="9" cm="1">
        <f t="array" ref="Q812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270.63586417488256</v>
      </c>
      <c r="R812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356.09982128274021</v>
      </c>
      <c r="S812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1528.8552327072312</v>
      </c>
    </row>
    <row r="813" spans="1:19" x14ac:dyDescent="0.25">
      <c r="A813">
        <v>2014</v>
      </c>
      <c r="B813">
        <v>6</v>
      </c>
      <c r="C813" s="38" t="s">
        <v>82</v>
      </c>
      <c r="D813" s="38">
        <f>DATE(План_Факт_Дебіторка[[#This Row],[Рік]],План_Факт_Дебіторка[[#This Row],[МісяцьНом]],1)</f>
        <v>41791</v>
      </c>
      <c r="E813" s="6" t="s">
        <v>7</v>
      </c>
      <c r="F813" s="6" t="s">
        <v>22</v>
      </c>
      <c r="G813" s="6" t="s">
        <v>39</v>
      </c>
      <c r="H813" s="6" t="s">
        <v>40</v>
      </c>
      <c r="I813" s="6" t="s">
        <v>41</v>
      </c>
      <c r="J813" s="6" t="s">
        <v>32</v>
      </c>
      <c r="K813" s="9">
        <v>11209</v>
      </c>
      <c r="L813" s="9">
        <v>106805.62</v>
      </c>
      <c r="M813" s="9">
        <v>153972.88333999997</v>
      </c>
      <c r="N813" s="9">
        <v>155200</v>
      </c>
      <c r="O813" s="9">
        <v>36445.9</v>
      </c>
      <c r="P813" s="9" cm="1">
        <f t="array" ref="P813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623.87095408648008</v>
      </c>
      <c r="Q813" s="9" cm="1">
        <f t="array" ref="Q813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0</v>
      </c>
      <c r="R813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623.87095408648008</v>
      </c>
      <c r="S813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1247.7419081729602</v>
      </c>
    </row>
    <row r="814" spans="1:19" x14ac:dyDescent="0.25">
      <c r="A814">
        <v>2015</v>
      </c>
      <c r="B814">
        <v>2</v>
      </c>
      <c r="C814" s="38" t="s">
        <v>87</v>
      </c>
      <c r="D814" s="38">
        <f>DATE(План_Факт_Дебіторка[[#This Row],[Рік]],План_Факт_Дебіторка[[#This Row],[МісяцьНом]],1)</f>
        <v>42036</v>
      </c>
      <c r="E814" s="6" t="s">
        <v>3</v>
      </c>
      <c r="F814" s="6" t="s">
        <v>22</v>
      </c>
      <c r="G814" s="6" t="s">
        <v>23</v>
      </c>
      <c r="H814" s="6" t="s">
        <v>24</v>
      </c>
      <c r="I814" s="6" t="s">
        <v>25</v>
      </c>
      <c r="J814" s="6" t="s">
        <v>35</v>
      </c>
      <c r="K814" s="9">
        <v>8630</v>
      </c>
      <c r="L814" s="9">
        <v>86742.15</v>
      </c>
      <c r="M814" s="9">
        <v>138515.18166999996</v>
      </c>
      <c r="N814" s="9">
        <v>142300</v>
      </c>
      <c r="O814" s="9">
        <v>157481.94</v>
      </c>
      <c r="P814" s="9" cm="1">
        <f t="array" ref="P814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880.80908011517056</v>
      </c>
      <c r="Q814" s="9" cm="1">
        <f t="array" ref="Q814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440.40454005758528</v>
      </c>
      <c r="R814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347.68779478230414</v>
      </c>
      <c r="S814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1668.9014149550599</v>
      </c>
    </row>
    <row r="815" spans="1:19" x14ac:dyDescent="0.25">
      <c r="A815">
        <v>2015</v>
      </c>
      <c r="B815">
        <v>11</v>
      </c>
      <c r="C815" s="38" t="s">
        <v>69</v>
      </c>
      <c r="D815" s="38">
        <f>DATE(План_Факт_Дебіторка[[#This Row],[Рік]],План_Факт_Дебіторка[[#This Row],[МісяцьНом]],1)</f>
        <v>42309</v>
      </c>
      <c r="E815" s="6" t="s">
        <v>12</v>
      </c>
      <c r="F815" s="6" t="s">
        <v>42</v>
      </c>
      <c r="G815" s="6" t="s">
        <v>43</v>
      </c>
      <c r="H815" s="6" t="s">
        <v>44</v>
      </c>
      <c r="I815" s="6" t="s">
        <v>45</v>
      </c>
      <c r="J815" s="6" t="s">
        <v>33</v>
      </c>
      <c r="K815" s="9">
        <v>11</v>
      </c>
      <c r="L815" s="9">
        <v>95.65</v>
      </c>
      <c r="M815" s="9">
        <v>124.79999000000001</v>
      </c>
      <c r="N815" s="9">
        <v>100</v>
      </c>
      <c r="O815" s="9">
        <v>78.62</v>
      </c>
      <c r="P815" s="9" cm="1">
        <f t="array" ref="P815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0.83180253586252606</v>
      </c>
      <c r="Q815" s="9" cm="1">
        <f t="array" ref="Q815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0</v>
      </c>
      <c r="R815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0.27123995734647588</v>
      </c>
      <c r="S815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1.1030424932090019</v>
      </c>
    </row>
    <row r="816" spans="1:19" x14ac:dyDescent="0.25">
      <c r="A816">
        <v>2015</v>
      </c>
      <c r="B816">
        <v>3</v>
      </c>
      <c r="C816" s="38" t="s">
        <v>88</v>
      </c>
      <c r="D816" s="38">
        <f>DATE(План_Факт_Дебіторка[[#This Row],[Рік]],План_Факт_Дебіторка[[#This Row],[МісяцьНом]],1)</f>
        <v>42064</v>
      </c>
      <c r="E816" s="6" t="s">
        <v>4</v>
      </c>
      <c r="F816" s="6" t="s">
        <v>22</v>
      </c>
      <c r="G816" s="6" t="s">
        <v>23</v>
      </c>
      <c r="H816" s="6" t="s">
        <v>24</v>
      </c>
      <c r="I816" s="6" t="s">
        <v>25</v>
      </c>
      <c r="J816" s="6" t="s">
        <v>35</v>
      </c>
      <c r="K816" s="9">
        <v>9171</v>
      </c>
      <c r="L816" s="9">
        <v>96412.44</v>
      </c>
      <c r="M816" s="9">
        <v>146265.87505000003</v>
      </c>
      <c r="N816" s="9">
        <v>141700</v>
      </c>
      <c r="O816" s="9">
        <v>157312.9</v>
      </c>
      <c r="P816" s="9" cm="1">
        <f t="array" ref="P816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705.04559443895323</v>
      </c>
      <c r="Q816" s="9" cm="1">
        <f t="array" ref="Q816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0</v>
      </c>
      <c r="R816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278.30747148906045</v>
      </c>
      <c r="S816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983.35306592801362</v>
      </c>
    </row>
    <row r="817" spans="1:19" x14ac:dyDescent="0.25">
      <c r="A817">
        <v>2014</v>
      </c>
      <c r="B817">
        <v>6</v>
      </c>
      <c r="C817" s="38" t="s">
        <v>82</v>
      </c>
      <c r="D817" s="38">
        <f>DATE(План_Факт_Дебіторка[[#This Row],[Рік]],План_Факт_Дебіторка[[#This Row],[МісяцьНом]],1)</f>
        <v>41791</v>
      </c>
      <c r="E817" s="6" t="s">
        <v>7</v>
      </c>
      <c r="F817" s="6" t="s">
        <v>22</v>
      </c>
      <c r="G817" s="6" t="s">
        <v>39</v>
      </c>
      <c r="H817" s="6" t="s">
        <v>40</v>
      </c>
      <c r="I817" s="6" t="s">
        <v>41</v>
      </c>
      <c r="J817" s="6" t="s">
        <v>33</v>
      </c>
      <c r="K817" s="9">
        <v>159</v>
      </c>
      <c r="L817" s="9">
        <v>1514.7600000000002</v>
      </c>
      <c r="M817" s="9">
        <v>2322.5715699999996</v>
      </c>
      <c r="N817" s="9">
        <v>2400</v>
      </c>
      <c r="O817" s="9">
        <v>1784.74</v>
      </c>
      <c r="P817" s="9" cm="1">
        <f t="array" ref="P817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9.410650173449131</v>
      </c>
      <c r="Q817" s="9" cm="1">
        <f t="array" ref="Q817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0</v>
      </c>
      <c r="R817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9.410650173449131</v>
      </c>
      <c r="S817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18.821300346898262</v>
      </c>
    </row>
    <row r="818" spans="1:19" x14ac:dyDescent="0.25">
      <c r="A818">
        <v>2015</v>
      </c>
      <c r="B818">
        <v>4</v>
      </c>
      <c r="C818" s="38" t="s">
        <v>89</v>
      </c>
      <c r="D818" s="38">
        <f>DATE(План_Факт_Дебіторка[[#This Row],[Рік]],План_Факт_Дебіторка[[#This Row],[МісяцьНом]],1)</f>
        <v>42095</v>
      </c>
      <c r="E818" s="6" t="s">
        <v>5</v>
      </c>
      <c r="F818" s="6" t="s">
        <v>22</v>
      </c>
      <c r="G818" s="6" t="s">
        <v>23</v>
      </c>
      <c r="H818" s="6" t="s">
        <v>24</v>
      </c>
      <c r="I818" s="6" t="s">
        <v>25</v>
      </c>
      <c r="J818" s="6" t="s">
        <v>35</v>
      </c>
      <c r="K818" s="9">
        <v>11105</v>
      </c>
      <c r="L818" s="9">
        <v>107711.07000000002</v>
      </c>
      <c r="M818" s="9">
        <v>162820.09003000008</v>
      </c>
      <c r="N818" s="9">
        <v>157900</v>
      </c>
      <c r="O818" s="9">
        <v>153713.82999999999</v>
      </c>
      <c r="P818" s="9" cm="1">
        <f t="array" ref="P818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1447.8101049211059</v>
      </c>
      <c r="Q818" s="9" cm="1">
        <f t="array" ref="Q818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723.90505246055295</v>
      </c>
      <c r="R818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571.50398878464694</v>
      </c>
      <c r="S818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2743.219146166306</v>
      </c>
    </row>
    <row r="819" spans="1:19" x14ac:dyDescent="0.25">
      <c r="A819">
        <v>2015</v>
      </c>
      <c r="B819">
        <v>11</v>
      </c>
      <c r="C819" s="38" t="s">
        <v>69</v>
      </c>
      <c r="D819" s="38">
        <f>DATE(План_Факт_Дебіторка[[#This Row],[Рік]],План_Факт_Дебіторка[[#This Row],[МісяцьНом]],1)</f>
        <v>42309</v>
      </c>
      <c r="E819" s="6" t="s">
        <v>12</v>
      </c>
      <c r="F819" s="6" t="s">
        <v>42</v>
      </c>
      <c r="G819" s="6" t="s">
        <v>43</v>
      </c>
      <c r="H819" s="6" t="s">
        <v>44</v>
      </c>
      <c r="I819" s="6" t="s">
        <v>45</v>
      </c>
      <c r="J819" s="6" t="s">
        <v>34</v>
      </c>
      <c r="K819" s="9">
        <v>2727</v>
      </c>
      <c r="L819" s="9">
        <v>28729.3</v>
      </c>
      <c r="M819" s="9">
        <v>43820.118109999989</v>
      </c>
      <c r="N819" s="9">
        <v>47100</v>
      </c>
      <c r="O819" s="9">
        <v>36.57</v>
      </c>
      <c r="P819" s="9" cm="1">
        <f t="array" ref="P819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292.06480998671066</v>
      </c>
      <c r="Q819" s="9" cm="1">
        <f t="array" ref="Q819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0</v>
      </c>
      <c r="R819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95.238524995666523</v>
      </c>
      <c r="S819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387.30333498237718</v>
      </c>
    </row>
    <row r="820" spans="1:19" x14ac:dyDescent="0.25">
      <c r="A820">
        <v>2015</v>
      </c>
      <c r="B820">
        <v>5</v>
      </c>
      <c r="C820" s="38" t="s">
        <v>90</v>
      </c>
      <c r="D820" s="38">
        <f>DATE(План_Факт_Дебіторка[[#This Row],[Рік]],План_Факт_Дебіторка[[#This Row],[МісяцьНом]],1)</f>
        <v>42125</v>
      </c>
      <c r="E820" s="6" t="s">
        <v>6</v>
      </c>
      <c r="F820" s="6" t="s">
        <v>22</v>
      </c>
      <c r="G820" s="6" t="s">
        <v>23</v>
      </c>
      <c r="H820" s="6" t="s">
        <v>24</v>
      </c>
      <c r="I820" s="6" t="s">
        <v>25</v>
      </c>
      <c r="J820" s="6" t="s">
        <v>35</v>
      </c>
      <c r="K820" s="9">
        <v>13181</v>
      </c>
      <c r="L820" s="9">
        <v>129622.17999999998</v>
      </c>
      <c r="M820" s="9">
        <v>179100.85680999988</v>
      </c>
      <c r="N820" s="9">
        <v>178800</v>
      </c>
      <c r="O820" s="9">
        <v>190682.84</v>
      </c>
      <c r="P820" s="9" cm="1">
        <f t="array" ref="P820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810.23619436662</v>
      </c>
      <c r="Q820" s="9" cm="1">
        <f t="array" ref="Q820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0</v>
      </c>
      <c r="R820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319.8300767236658</v>
      </c>
      <c r="S820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1130.0662710902857</v>
      </c>
    </row>
    <row r="821" spans="1:19" x14ac:dyDescent="0.25">
      <c r="A821">
        <v>2014</v>
      </c>
      <c r="B821">
        <v>6</v>
      </c>
      <c r="C821" s="38" t="s">
        <v>82</v>
      </c>
      <c r="D821" s="38">
        <f>DATE(План_Факт_Дебіторка[[#This Row],[Рік]],План_Факт_Дебіторка[[#This Row],[МісяцьНом]],1)</f>
        <v>41791</v>
      </c>
      <c r="E821" s="6" t="s">
        <v>7</v>
      </c>
      <c r="F821" s="6" t="s">
        <v>22</v>
      </c>
      <c r="G821" s="6" t="s">
        <v>39</v>
      </c>
      <c r="H821" s="6" t="s">
        <v>40</v>
      </c>
      <c r="I821" s="6" t="s">
        <v>41</v>
      </c>
      <c r="J821" s="6" t="s">
        <v>34</v>
      </c>
      <c r="K821" s="9">
        <v>6474</v>
      </c>
      <c r="L821" s="9">
        <v>69513.139999999985</v>
      </c>
      <c r="M821" s="9">
        <v>104606.35586000004</v>
      </c>
      <c r="N821" s="9">
        <v>110500</v>
      </c>
      <c r="O821" s="9">
        <v>21489.09</v>
      </c>
      <c r="P821" s="9" cm="1">
        <f t="array" ref="P821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423.84649568314103</v>
      </c>
      <c r="Q821" s="9" cm="1">
        <f t="array" ref="Q821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0</v>
      </c>
      <c r="R821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423.84649568314103</v>
      </c>
      <c r="S821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847.69299136628206</v>
      </c>
    </row>
    <row r="822" spans="1:19" x14ac:dyDescent="0.25">
      <c r="A822">
        <v>2015</v>
      </c>
      <c r="B822">
        <v>6</v>
      </c>
      <c r="C822" s="38" t="s">
        <v>91</v>
      </c>
      <c r="D822" s="38">
        <f>DATE(План_Факт_Дебіторка[[#This Row],[Рік]],План_Факт_Дебіторка[[#This Row],[МісяцьНом]],1)</f>
        <v>42156</v>
      </c>
      <c r="E822" s="6" t="s">
        <v>7</v>
      </c>
      <c r="F822" s="6" t="s">
        <v>22</v>
      </c>
      <c r="G822" s="6" t="s">
        <v>23</v>
      </c>
      <c r="H822" s="6" t="s">
        <v>24</v>
      </c>
      <c r="I822" s="6" t="s">
        <v>25</v>
      </c>
      <c r="J822" s="6" t="s">
        <v>35</v>
      </c>
      <c r="K822" s="9">
        <v>8682</v>
      </c>
      <c r="L822" s="9">
        <v>85206.319999999992</v>
      </c>
      <c r="M822" s="9">
        <v>125924.29962000001</v>
      </c>
      <c r="N822" s="9">
        <v>128400</v>
      </c>
      <c r="O822" s="9">
        <v>125226.83</v>
      </c>
      <c r="P822" s="9" cm="1">
        <f t="array" ref="P822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1732.4517308664228</v>
      </c>
      <c r="Q822" s="9" cm="1">
        <f t="array" ref="Q822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0</v>
      </c>
      <c r="R822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0</v>
      </c>
      <c r="S822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1732.4517308664228</v>
      </c>
    </row>
    <row r="823" spans="1:19" x14ac:dyDescent="0.25">
      <c r="A823">
        <v>2015</v>
      </c>
      <c r="B823">
        <v>11</v>
      </c>
      <c r="C823" s="38" t="s">
        <v>69</v>
      </c>
      <c r="D823" s="38">
        <f>DATE(План_Факт_Дебіторка[[#This Row],[Рік]],План_Факт_Дебіторка[[#This Row],[МісяцьНом]],1)</f>
        <v>42309</v>
      </c>
      <c r="E823" s="6" t="s">
        <v>12</v>
      </c>
      <c r="F823" s="6" t="s">
        <v>42</v>
      </c>
      <c r="G823" s="6" t="s">
        <v>43</v>
      </c>
      <c r="H823" s="6" t="s">
        <v>44</v>
      </c>
      <c r="I823" s="6" t="s">
        <v>45</v>
      </c>
      <c r="J823" s="6" t="s">
        <v>27</v>
      </c>
      <c r="K823" s="9">
        <v>6451</v>
      </c>
      <c r="L823" s="9">
        <v>66523.72</v>
      </c>
      <c r="M823" s="9">
        <v>103324.82345000013</v>
      </c>
      <c r="N823" s="9">
        <v>109700</v>
      </c>
      <c r="O823" s="9">
        <v>45864.66</v>
      </c>
      <c r="P823" s="9" cm="1">
        <f t="array" ref="P823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688.66872636174003</v>
      </c>
      <c r="Q823" s="9" cm="1">
        <f t="array" ref="Q823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0</v>
      </c>
      <c r="R823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224.5658890310022</v>
      </c>
      <c r="S823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913.23461539274217</v>
      </c>
    </row>
    <row r="824" spans="1:19" x14ac:dyDescent="0.25">
      <c r="A824">
        <v>2015</v>
      </c>
      <c r="B824">
        <v>7</v>
      </c>
      <c r="C824" s="38" t="s">
        <v>92</v>
      </c>
      <c r="D824" s="38">
        <f>DATE(План_Факт_Дебіторка[[#This Row],[Рік]],План_Факт_Дебіторка[[#This Row],[МісяцьНом]],1)</f>
        <v>42186</v>
      </c>
      <c r="E824" s="6" t="s">
        <v>8</v>
      </c>
      <c r="F824" s="6" t="s">
        <v>22</v>
      </c>
      <c r="G824" s="6" t="s">
        <v>23</v>
      </c>
      <c r="H824" s="6" t="s">
        <v>24</v>
      </c>
      <c r="I824" s="6" t="s">
        <v>25</v>
      </c>
      <c r="J824" s="6" t="s">
        <v>35</v>
      </c>
      <c r="K824" s="9">
        <v>18414</v>
      </c>
      <c r="L824" s="9">
        <v>180703.37</v>
      </c>
      <c r="M824" s="9">
        <v>246034.90171000006</v>
      </c>
      <c r="N824" s="9">
        <v>254800</v>
      </c>
      <c r="O824" s="9">
        <v>226041.76</v>
      </c>
      <c r="P824" s="9" cm="1">
        <f t="array" ref="P824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1168.0795611794781</v>
      </c>
      <c r="Q824" s="9" cm="1">
        <f t="array" ref="Q824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0</v>
      </c>
      <c r="R824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461.08403730768873</v>
      </c>
      <c r="S824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1629.1635984871668</v>
      </c>
    </row>
    <row r="825" spans="1:19" x14ac:dyDescent="0.25">
      <c r="A825">
        <v>2014</v>
      </c>
      <c r="B825">
        <v>6</v>
      </c>
      <c r="C825" s="38" t="s">
        <v>82</v>
      </c>
      <c r="D825" s="38">
        <f>DATE(План_Факт_Дебіторка[[#This Row],[Рік]],План_Факт_Дебіторка[[#This Row],[МісяцьНом]],1)</f>
        <v>41791</v>
      </c>
      <c r="E825" s="6" t="s">
        <v>7</v>
      </c>
      <c r="F825" s="6" t="s">
        <v>22</v>
      </c>
      <c r="G825" s="6" t="s">
        <v>39</v>
      </c>
      <c r="H825" s="6" t="s">
        <v>40</v>
      </c>
      <c r="I825" s="6" t="s">
        <v>41</v>
      </c>
      <c r="J825" s="6" t="s">
        <v>35</v>
      </c>
      <c r="K825" s="9">
        <v>6451</v>
      </c>
      <c r="L825" s="9">
        <v>61973.87999999999</v>
      </c>
      <c r="M825" s="9">
        <v>91062.854269999865</v>
      </c>
      <c r="N825" s="9">
        <v>87100</v>
      </c>
      <c r="O825" s="9">
        <v>64574.99</v>
      </c>
      <c r="P825" s="9" cm="1">
        <f t="array" ref="P825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368.97061705217862</v>
      </c>
      <c r="Q825" s="9" cm="1">
        <f t="array" ref="Q825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0</v>
      </c>
      <c r="R825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368.97061705217862</v>
      </c>
      <c r="S825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737.94123410435725</v>
      </c>
    </row>
    <row r="826" spans="1:19" x14ac:dyDescent="0.25">
      <c r="A826">
        <v>2015</v>
      </c>
      <c r="B826">
        <v>8</v>
      </c>
      <c r="C826" s="38" t="s">
        <v>93</v>
      </c>
      <c r="D826" s="38">
        <f>DATE(План_Факт_Дебіторка[[#This Row],[Рік]],План_Факт_Дебіторка[[#This Row],[МісяцьНом]],1)</f>
        <v>42217</v>
      </c>
      <c r="E826" s="6" t="s">
        <v>9</v>
      </c>
      <c r="F826" s="6" t="s">
        <v>22</v>
      </c>
      <c r="G826" s="6" t="s">
        <v>23</v>
      </c>
      <c r="H826" s="6" t="s">
        <v>24</v>
      </c>
      <c r="I826" s="6" t="s">
        <v>25</v>
      </c>
      <c r="J826" s="6" t="s">
        <v>35</v>
      </c>
      <c r="K826" s="9">
        <v>6776</v>
      </c>
      <c r="L826" s="9">
        <v>68077.059999999983</v>
      </c>
      <c r="M826" s="9">
        <v>105707.17717000001</v>
      </c>
      <c r="N826" s="9">
        <v>104500</v>
      </c>
      <c r="O826" s="9">
        <v>90970.32</v>
      </c>
      <c r="P826" s="9" cm="1">
        <f t="array" ref="P826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1425.0396908283114</v>
      </c>
      <c r="Q826" s="9" cm="1">
        <f t="array" ref="Q826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712.51984541415572</v>
      </c>
      <c r="R826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562.51566743222827</v>
      </c>
      <c r="S826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2700.0752036746958</v>
      </c>
    </row>
    <row r="827" spans="1:19" x14ac:dyDescent="0.25">
      <c r="A827">
        <v>2015</v>
      </c>
      <c r="B827">
        <v>11</v>
      </c>
      <c r="C827" s="38" t="s">
        <v>69</v>
      </c>
      <c r="D827" s="38">
        <f>DATE(План_Факт_Дебіторка[[#This Row],[Рік]],План_Факт_Дебіторка[[#This Row],[МісяцьНом]],1)</f>
        <v>42309</v>
      </c>
      <c r="E827" s="6" t="s">
        <v>12</v>
      </c>
      <c r="F827" s="6" t="s">
        <v>42</v>
      </c>
      <c r="G827" s="6" t="s">
        <v>43</v>
      </c>
      <c r="H827" s="6" t="s">
        <v>44</v>
      </c>
      <c r="I827" s="6" t="s">
        <v>45</v>
      </c>
      <c r="J827" s="6" t="s">
        <v>35</v>
      </c>
      <c r="K827" s="9">
        <v>27641</v>
      </c>
      <c r="L827" s="9">
        <v>308641.11</v>
      </c>
      <c r="M827" s="9">
        <v>475614.49479999987</v>
      </c>
      <c r="N827" s="9">
        <v>521700</v>
      </c>
      <c r="O827" s="9">
        <v>343188.1</v>
      </c>
      <c r="P827" s="9" cm="1">
        <f t="array" ref="P827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3170.0110141644568</v>
      </c>
      <c r="Q827" s="9" cm="1">
        <f t="array" ref="Q827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0</v>
      </c>
      <c r="R827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1033.6992437492795</v>
      </c>
      <c r="S827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4203.7102579137363</v>
      </c>
    </row>
    <row r="828" spans="1:19" x14ac:dyDescent="0.25">
      <c r="A828">
        <v>2015</v>
      </c>
      <c r="B828">
        <v>9</v>
      </c>
      <c r="C828" s="38" t="s">
        <v>94</v>
      </c>
      <c r="D828" s="38">
        <f>DATE(План_Факт_Дебіторка[[#This Row],[Рік]],План_Факт_Дебіторка[[#This Row],[МісяцьНом]],1)</f>
        <v>42248</v>
      </c>
      <c r="E828" s="6" t="s">
        <v>10</v>
      </c>
      <c r="F828" s="6" t="s">
        <v>22</v>
      </c>
      <c r="G828" s="6" t="s">
        <v>23</v>
      </c>
      <c r="H828" s="6" t="s">
        <v>24</v>
      </c>
      <c r="I828" s="6" t="s">
        <v>25</v>
      </c>
      <c r="J828" s="6" t="s">
        <v>35</v>
      </c>
      <c r="K828" s="9">
        <v>10197</v>
      </c>
      <c r="L828" s="9">
        <v>104114.13</v>
      </c>
      <c r="M828" s="9">
        <v>145195.66757999998</v>
      </c>
      <c r="N828" s="9">
        <v>148800</v>
      </c>
      <c r="O828" s="9">
        <v>118141.33</v>
      </c>
      <c r="P828" s="9" cm="1">
        <f t="array" ref="P828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1248.6337246831829</v>
      </c>
      <c r="Q828" s="9" cm="1">
        <f t="array" ref="Q828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374.59011740495487</v>
      </c>
      <c r="R828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492.88173342757221</v>
      </c>
      <c r="S828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2116.1055755157099</v>
      </c>
    </row>
    <row r="829" spans="1:19" x14ac:dyDescent="0.25">
      <c r="A829">
        <v>2015</v>
      </c>
      <c r="B829">
        <v>12</v>
      </c>
      <c r="C829" s="38" t="s">
        <v>70</v>
      </c>
      <c r="D829" s="38">
        <f>DATE(План_Факт_Дебіторка[[#This Row],[Рік]],План_Факт_Дебіторка[[#This Row],[МісяцьНом]],1)</f>
        <v>42339</v>
      </c>
      <c r="E829" s="6" t="s">
        <v>13</v>
      </c>
      <c r="F829" s="6" t="s">
        <v>42</v>
      </c>
      <c r="G829" s="6" t="s">
        <v>43</v>
      </c>
      <c r="H829" s="6" t="s">
        <v>44</v>
      </c>
      <c r="I829" s="6" t="s">
        <v>45</v>
      </c>
      <c r="J829" s="6" t="s">
        <v>32</v>
      </c>
      <c r="K829" s="9">
        <v>1824</v>
      </c>
      <c r="L829" s="9">
        <v>22891.120000000003</v>
      </c>
      <c r="M829" s="9">
        <v>33095.723109999999</v>
      </c>
      <c r="N829" s="9">
        <v>34400</v>
      </c>
      <c r="O829" s="9">
        <v>3276.48</v>
      </c>
      <c r="P829" s="9" cm="1">
        <f t="array" ref="P829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161.45287924275303</v>
      </c>
      <c r="Q829" s="9" cm="1">
        <f t="array" ref="Q829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0</v>
      </c>
      <c r="R829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52.64767801394121</v>
      </c>
      <c r="S829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214.10055725669423</v>
      </c>
    </row>
    <row r="830" spans="1:19" x14ac:dyDescent="0.25">
      <c r="A830">
        <v>2015</v>
      </c>
      <c r="B830">
        <v>10</v>
      </c>
      <c r="C830" s="38" t="s">
        <v>68</v>
      </c>
      <c r="D830" s="38">
        <f>DATE(План_Факт_Дебіторка[[#This Row],[Рік]],План_Факт_Дебіторка[[#This Row],[МісяцьНом]],1)</f>
        <v>42278</v>
      </c>
      <c r="E830" s="6" t="s">
        <v>11</v>
      </c>
      <c r="F830" s="6" t="s">
        <v>22</v>
      </c>
      <c r="G830" s="6" t="s">
        <v>23</v>
      </c>
      <c r="H830" s="6" t="s">
        <v>24</v>
      </c>
      <c r="I830" s="6" t="s">
        <v>25</v>
      </c>
      <c r="J830" s="6" t="s">
        <v>35</v>
      </c>
      <c r="K830" s="9">
        <v>11720</v>
      </c>
      <c r="L830" s="9">
        <v>118582.23999999998</v>
      </c>
      <c r="M830" s="9">
        <v>162675.50798000005</v>
      </c>
      <c r="N830" s="9">
        <v>167300</v>
      </c>
      <c r="O830" s="9">
        <v>140083.65</v>
      </c>
      <c r="P830" s="9" cm="1">
        <f t="array" ref="P830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984.92440342195027</v>
      </c>
      <c r="Q830" s="9" cm="1">
        <f t="array" ref="Q830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492.46220171097514</v>
      </c>
      <c r="R830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388.78594871919091</v>
      </c>
      <c r="S830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1866.1725538521164</v>
      </c>
    </row>
    <row r="831" spans="1:19" x14ac:dyDescent="0.25">
      <c r="A831">
        <v>2015</v>
      </c>
      <c r="B831">
        <v>12</v>
      </c>
      <c r="C831" s="38" t="s">
        <v>70</v>
      </c>
      <c r="D831" s="38">
        <f>DATE(План_Факт_Дебіторка[[#This Row],[Рік]],План_Факт_Дебіторка[[#This Row],[МісяцьНом]],1)</f>
        <v>42339</v>
      </c>
      <c r="E831" s="6" t="s">
        <v>13</v>
      </c>
      <c r="F831" s="6" t="s">
        <v>42</v>
      </c>
      <c r="G831" s="6" t="s">
        <v>43</v>
      </c>
      <c r="H831" s="6" t="s">
        <v>44</v>
      </c>
      <c r="I831" s="6" t="s">
        <v>45</v>
      </c>
      <c r="J831" s="6" t="s">
        <v>34</v>
      </c>
      <c r="K831" s="9">
        <v>3531</v>
      </c>
      <c r="L831" s="9">
        <v>38200.740000000005</v>
      </c>
      <c r="M831" s="9">
        <v>57131.054209999791</v>
      </c>
      <c r="N831" s="9">
        <v>59100</v>
      </c>
      <c r="O831" s="9">
        <v>0</v>
      </c>
      <c r="P831" s="9" cm="1">
        <f t="array" ref="P831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278.70589700429343</v>
      </c>
      <c r="Q831" s="9" cm="1">
        <f t="array" ref="Q831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0</v>
      </c>
      <c r="R831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90.882357718791326</v>
      </c>
      <c r="S831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369.58825472308479</v>
      </c>
    </row>
    <row r="832" spans="1:19" x14ac:dyDescent="0.25">
      <c r="A832">
        <v>2015</v>
      </c>
      <c r="B832">
        <v>11</v>
      </c>
      <c r="C832" s="38" t="s">
        <v>69</v>
      </c>
      <c r="D832" s="38">
        <f>DATE(План_Факт_Дебіторка[[#This Row],[Рік]],План_Факт_Дебіторка[[#This Row],[МісяцьНом]],1)</f>
        <v>42309</v>
      </c>
      <c r="E832" s="6" t="s">
        <v>12</v>
      </c>
      <c r="F832" s="6" t="s">
        <v>22</v>
      </c>
      <c r="G832" s="6" t="s">
        <v>23</v>
      </c>
      <c r="H832" s="6" t="s">
        <v>24</v>
      </c>
      <c r="I832" s="6" t="s">
        <v>25</v>
      </c>
      <c r="J832" s="6" t="s">
        <v>35</v>
      </c>
      <c r="K832" s="9">
        <v>6838</v>
      </c>
      <c r="L832" s="9">
        <v>69462.310000000012</v>
      </c>
      <c r="M832" s="9">
        <v>102574.62630000002</v>
      </c>
      <c r="N832" s="9">
        <v>94100</v>
      </c>
      <c r="O832" s="9">
        <v>91989.33</v>
      </c>
      <c r="P832" s="9" cm="1">
        <f t="array" ref="P832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1315.6979878741458</v>
      </c>
      <c r="Q832" s="9" cm="1">
        <f t="array" ref="Q832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394.70939636224375</v>
      </c>
      <c r="R832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519.35446889768912</v>
      </c>
      <c r="S832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2229.7618531340786</v>
      </c>
    </row>
    <row r="833" spans="1:19" x14ac:dyDescent="0.25">
      <c r="A833">
        <v>2015</v>
      </c>
      <c r="B833">
        <v>12</v>
      </c>
      <c r="C833" s="38" t="s">
        <v>70</v>
      </c>
      <c r="D833" s="38">
        <f>DATE(План_Факт_Дебіторка[[#This Row],[Рік]],План_Факт_Дебіторка[[#This Row],[МісяцьНом]],1)</f>
        <v>42339</v>
      </c>
      <c r="E833" s="6" t="s">
        <v>13</v>
      </c>
      <c r="F833" s="6" t="s">
        <v>42</v>
      </c>
      <c r="G833" s="6" t="s">
        <v>43</v>
      </c>
      <c r="H833" s="6" t="s">
        <v>44</v>
      </c>
      <c r="I833" s="6" t="s">
        <v>45</v>
      </c>
      <c r="J833" s="6" t="s">
        <v>27</v>
      </c>
      <c r="K833" s="9">
        <v>6802</v>
      </c>
      <c r="L833" s="9">
        <v>72884.38</v>
      </c>
      <c r="M833" s="9">
        <v>113928.40702999999</v>
      </c>
      <c r="N833" s="9">
        <v>119800</v>
      </c>
      <c r="O833" s="9">
        <v>57044.98</v>
      </c>
      <c r="P833" s="9" cm="1">
        <f t="array" ref="P833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555.78387821887372</v>
      </c>
      <c r="Q833" s="9" cm="1">
        <f t="array" ref="Q833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0</v>
      </c>
      <c r="R833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181.23387333224144</v>
      </c>
      <c r="S833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737.01775155111523</v>
      </c>
    </row>
    <row r="834" spans="1:19" x14ac:dyDescent="0.25">
      <c r="A834">
        <v>2015</v>
      </c>
      <c r="B834">
        <v>12</v>
      </c>
      <c r="C834" s="38" t="s">
        <v>70</v>
      </c>
      <c r="D834" s="38">
        <f>DATE(План_Факт_Дебіторка[[#This Row],[Рік]],План_Факт_Дебіторка[[#This Row],[МісяцьНом]],1)</f>
        <v>42339</v>
      </c>
      <c r="E834" s="6" t="s">
        <v>13</v>
      </c>
      <c r="F834" s="6" t="s">
        <v>22</v>
      </c>
      <c r="G834" s="6" t="s">
        <v>23</v>
      </c>
      <c r="H834" s="6" t="s">
        <v>24</v>
      </c>
      <c r="I834" s="6" t="s">
        <v>25</v>
      </c>
      <c r="J834" s="6" t="s">
        <v>35</v>
      </c>
      <c r="K834" s="9">
        <v>12999</v>
      </c>
      <c r="L834" s="9">
        <v>129566.98</v>
      </c>
      <c r="M834" s="9">
        <v>194952.09284999999</v>
      </c>
      <c r="N834" s="9">
        <v>193100</v>
      </c>
      <c r="O834" s="9">
        <v>195611.81</v>
      </c>
      <c r="P834" s="9" cm="1">
        <f t="array" ref="P834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1886.1544413290258</v>
      </c>
      <c r="Q834" s="9" cm="1">
        <f t="array" ref="Q834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565.84633239870777</v>
      </c>
      <c r="R834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0</v>
      </c>
      <c r="S834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2452.0007737277338</v>
      </c>
    </row>
    <row r="835" spans="1:19" x14ac:dyDescent="0.25">
      <c r="A835">
        <v>2015</v>
      </c>
      <c r="B835">
        <v>12</v>
      </c>
      <c r="C835" s="38" t="s">
        <v>70</v>
      </c>
      <c r="D835" s="38">
        <f>DATE(План_Факт_Дебіторка[[#This Row],[Рік]],План_Факт_Дебіторка[[#This Row],[МісяцьНом]],1)</f>
        <v>42339</v>
      </c>
      <c r="E835" s="6" t="s">
        <v>13</v>
      </c>
      <c r="F835" s="6" t="s">
        <v>42</v>
      </c>
      <c r="G835" s="6" t="s">
        <v>43</v>
      </c>
      <c r="H835" s="6" t="s">
        <v>44</v>
      </c>
      <c r="I835" s="6" t="s">
        <v>45</v>
      </c>
      <c r="J835" s="6" t="s">
        <v>35</v>
      </c>
      <c r="K835" s="9">
        <v>44816</v>
      </c>
      <c r="L835" s="9">
        <v>482415.30999999994</v>
      </c>
      <c r="M835" s="9">
        <v>738784.49576000019</v>
      </c>
      <c r="N835" s="9">
        <v>792700</v>
      </c>
      <c r="O835" s="9">
        <v>587038.71999999997</v>
      </c>
      <c r="P835" s="9" cm="1">
        <f t="array" ref="P835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3604.0573455340796</v>
      </c>
      <c r="Q835" s="9" cm="1">
        <f t="array" ref="Q835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0</v>
      </c>
      <c r="R835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1175.2360909350261</v>
      </c>
      <c r="S835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4779.2934364691055</v>
      </c>
    </row>
    <row r="836" spans="1:19" x14ac:dyDescent="0.25">
      <c r="A836">
        <v>2016</v>
      </c>
      <c r="B836">
        <v>1</v>
      </c>
      <c r="C836" s="38" t="s">
        <v>95</v>
      </c>
      <c r="D836" s="38">
        <f>DATE(План_Факт_Дебіторка[[#This Row],[Рік]],План_Факт_Дебіторка[[#This Row],[МісяцьНом]],1)</f>
        <v>42370</v>
      </c>
      <c r="E836" s="6" t="s">
        <v>2</v>
      </c>
      <c r="F836" s="6" t="s">
        <v>22</v>
      </c>
      <c r="G836" s="6" t="s">
        <v>23</v>
      </c>
      <c r="H836" s="6" t="s">
        <v>24</v>
      </c>
      <c r="I836" s="6" t="s">
        <v>25</v>
      </c>
      <c r="J836" s="6" t="s">
        <v>35</v>
      </c>
      <c r="K836" s="9">
        <v>5448</v>
      </c>
      <c r="L836" s="9">
        <v>51455.44999999999</v>
      </c>
      <c r="M836" s="9">
        <v>71764.86804000003</v>
      </c>
      <c r="N836" s="9">
        <v>71000</v>
      </c>
      <c r="O836" s="9">
        <v>39441.269999999997</v>
      </c>
      <c r="P836" s="9" cm="1">
        <f t="array" ref="P836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1188.0514115212466</v>
      </c>
      <c r="Q836" s="9" cm="1">
        <f t="array" ref="Q836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0</v>
      </c>
      <c r="R836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0</v>
      </c>
      <c r="S836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1188.0514115212466</v>
      </c>
    </row>
    <row r="837" spans="1:19" x14ac:dyDescent="0.25">
      <c r="A837">
        <v>2016</v>
      </c>
      <c r="B837">
        <v>1</v>
      </c>
      <c r="C837" s="38" t="s">
        <v>95</v>
      </c>
      <c r="D837" s="38">
        <f>DATE(План_Факт_Дебіторка[[#This Row],[Рік]],План_Факт_Дебіторка[[#This Row],[МісяцьНом]],1)</f>
        <v>42370</v>
      </c>
      <c r="E837" s="6" t="s">
        <v>2</v>
      </c>
      <c r="F837" s="6" t="s">
        <v>42</v>
      </c>
      <c r="G837" s="6" t="s">
        <v>43</v>
      </c>
      <c r="H837" s="6" t="s">
        <v>44</v>
      </c>
      <c r="I837" s="6" t="s">
        <v>45</v>
      </c>
      <c r="J837" s="6" t="s">
        <v>26</v>
      </c>
      <c r="K837" s="9">
        <v>47</v>
      </c>
      <c r="L837" s="9">
        <v>403.67</v>
      </c>
      <c r="M837" s="9">
        <v>578.58668999999998</v>
      </c>
      <c r="N837" s="9">
        <v>500</v>
      </c>
      <c r="O837" s="9">
        <v>156.22</v>
      </c>
      <c r="P837" s="9" cm="1">
        <f t="array" ref="P837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6.0549720745651152</v>
      </c>
      <c r="Q837" s="9" cm="1">
        <f t="array" ref="Q837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0</v>
      </c>
      <c r="R837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0</v>
      </c>
      <c r="S837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6.0549720745651152</v>
      </c>
    </row>
    <row r="838" spans="1:19" x14ac:dyDescent="0.25">
      <c r="A838">
        <v>2016</v>
      </c>
      <c r="B838">
        <v>2</v>
      </c>
      <c r="C838" s="38" t="s">
        <v>96</v>
      </c>
      <c r="D838" s="38">
        <f>DATE(План_Факт_Дебіторка[[#This Row],[Рік]],План_Факт_Дебіторка[[#This Row],[МісяцьНом]],1)</f>
        <v>42401</v>
      </c>
      <c r="E838" s="6" t="s">
        <v>3</v>
      </c>
      <c r="F838" s="6" t="s">
        <v>22</v>
      </c>
      <c r="G838" s="6" t="s">
        <v>23</v>
      </c>
      <c r="H838" s="6" t="s">
        <v>24</v>
      </c>
      <c r="I838" s="6" t="s">
        <v>25</v>
      </c>
      <c r="J838" s="6" t="s">
        <v>35</v>
      </c>
      <c r="K838" s="9">
        <v>13242</v>
      </c>
      <c r="L838" s="9">
        <v>131684.50999999998</v>
      </c>
      <c r="M838" s="9">
        <v>187645.88498000009</v>
      </c>
      <c r="N838" s="9">
        <v>185600</v>
      </c>
      <c r="O838" s="9">
        <v>110560.66</v>
      </c>
      <c r="P838" s="9" cm="1">
        <f t="array" ref="P838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1666.7993419405884</v>
      </c>
      <c r="Q838" s="9" cm="1">
        <f t="array" ref="Q838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500.03980258217655</v>
      </c>
      <c r="R838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0</v>
      </c>
      <c r="S838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2166.8391445227649</v>
      </c>
    </row>
    <row r="839" spans="1:19" x14ac:dyDescent="0.25">
      <c r="A839">
        <v>2016</v>
      </c>
      <c r="B839">
        <v>1</v>
      </c>
      <c r="C839" s="38" t="s">
        <v>95</v>
      </c>
      <c r="D839" s="38">
        <f>DATE(План_Факт_Дебіторка[[#This Row],[Рік]],План_Факт_Дебіторка[[#This Row],[МісяцьНом]],1)</f>
        <v>42370</v>
      </c>
      <c r="E839" s="6" t="s">
        <v>2</v>
      </c>
      <c r="F839" s="6" t="s">
        <v>42</v>
      </c>
      <c r="G839" s="6" t="s">
        <v>43</v>
      </c>
      <c r="H839" s="6" t="s">
        <v>44</v>
      </c>
      <c r="I839" s="6" t="s">
        <v>45</v>
      </c>
      <c r="J839" s="6" t="s">
        <v>32</v>
      </c>
      <c r="K839" s="9">
        <v>1375</v>
      </c>
      <c r="L839" s="9">
        <v>13359.999999999996</v>
      </c>
      <c r="M839" s="9">
        <v>17774.999720000003</v>
      </c>
      <c r="N839" s="9">
        <v>19000</v>
      </c>
      <c r="O839" s="9">
        <v>959.85</v>
      </c>
      <c r="P839" s="9" cm="1">
        <f t="array" ref="P839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186.01728797114703</v>
      </c>
      <c r="Q839" s="9" cm="1">
        <f t="array" ref="Q839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0</v>
      </c>
      <c r="R839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0</v>
      </c>
      <c r="S839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186.01728797114703</v>
      </c>
    </row>
    <row r="840" spans="1:19" x14ac:dyDescent="0.25">
      <c r="A840">
        <v>2016</v>
      </c>
      <c r="B840">
        <v>3</v>
      </c>
      <c r="C840" s="38" t="s">
        <v>97</v>
      </c>
      <c r="D840" s="38">
        <f>DATE(План_Факт_Дебіторка[[#This Row],[Рік]],План_Факт_Дебіторка[[#This Row],[МісяцьНом]],1)</f>
        <v>42430</v>
      </c>
      <c r="E840" s="6" t="s">
        <v>4</v>
      </c>
      <c r="F840" s="6" t="s">
        <v>22</v>
      </c>
      <c r="G840" s="6" t="s">
        <v>23</v>
      </c>
      <c r="H840" s="6" t="s">
        <v>24</v>
      </c>
      <c r="I840" s="6" t="s">
        <v>25</v>
      </c>
      <c r="J840" s="6" t="s">
        <v>35</v>
      </c>
      <c r="K840" s="9">
        <v>19165</v>
      </c>
      <c r="L840" s="9">
        <v>192650.66</v>
      </c>
      <c r="M840" s="9">
        <v>259541.38365000009</v>
      </c>
      <c r="N840" s="9">
        <v>278400</v>
      </c>
      <c r="O840" s="9">
        <v>164598.41</v>
      </c>
      <c r="P840" s="9" cm="1">
        <f t="array" ref="P840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1295.5008770591448</v>
      </c>
      <c r="Q840" s="9" cm="1">
        <f t="array" ref="Q840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0</v>
      </c>
      <c r="R840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0</v>
      </c>
      <c r="S840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1295.5008770591448</v>
      </c>
    </row>
    <row r="841" spans="1:19" x14ac:dyDescent="0.25">
      <c r="A841">
        <v>2016</v>
      </c>
      <c r="B841">
        <v>1</v>
      </c>
      <c r="C841" s="38" t="s">
        <v>95</v>
      </c>
      <c r="D841" s="38">
        <f>DATE(План_Факт_Дебіторка[[#This Row],[Рік]],План_Факт_Дебіторка[[#This Row],[МісяцьНом]],1)</f>
        <v>42370</v>
      </c>
      <c r="E841" s="6" t="s">
        <v>2</v>
      </c>
      <c r="F841" s="6" t="s">
        <v>42</v>
      </c>
      <c r="G841" s="6" t="s">
        <v>43</v>
      </c>
      <c r="H841" s="6" t="s">
        <v>44</v>
      </c>
      <c r="I841" s="6" t="s">
        <v>45</v>
      </c>
      <c r="J841" s="6" t="s">
        <v>33</v>
      </c>
      <c r="K841" s="9">
        <v>6</v>
      </c>
      <c r="L841" s="9">
        <v>47.519999999999996</v>
      </c>
      <c r="M841" s="9">
        <v>79.266669999999991</v>
      </c>
      <c r="N841" s="9">
        <v>0</v>
      </c>
      <c r="O841" s="9">
        <v>29.96</v>
      </c>
      <c r="P841" s="9" cm="1">
        <f t="array" ref="P841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0.82953424541060283</v>
      </c>
      <c r="Q841" s="9" cm="1">
        <f t="array" ref="Q841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0</v>
      </c>
      <c r="R841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0</v>
      </c>
      <c r="S841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0.82953424541060283</v>
      </c>
    </row>
    <row r="842" spans="1:19" x14ac:dyDescent="0.25">
      <c r="A842">
        <v>2016</v>
      </c>
      <c r="B842">
        <v>4</v>
      </c>
      <c r="C842" s="38" t="s">
        <v>98</v>
      </c>
      <c r="D842" s="38">
        <f>DATE(План_Факт_Дебіторка[[#This Row],[Рік]],План_Факт_Дебіторка[[#This Row],[МісяцьНом]],1)</f>
        <v>42461</v>
      </c>
      <c r="E842" s="6" t="s">
        <v>5</v>
      </c>
      <c r="F842" s="6" t="s">
        <v>22</v>
      </c>
      <c r="G842" s="6" t="s">
        <v>23</v>
      </c>
      <c r="H842" s="6" t="s">
        <v>24</v>
      </c>
      <c r="I842" s="6" t="s">
        <v>25</v>
      </c>
      <c r="J842" s="6" t="s">
        <v>35</v>
      </c>
      <c r="K842" s="9">
        <v>12198</v>
      </c>
      <c r="L842" s="9">
        <v>130063.92</v>
      </c>
      <c r="M842" s="9">
        <v>190012.05922</v>
      </c>
      <c r="N842" s="9">
        <v>199900</v>
      </c>
      <c r="O842" s="9">
        <v>85750.7</v>
      </c>
      <c r="P842" s="9" cm="1">
        <f t="array" ref="P842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1918.2601777475952</v>
      </c>
      <c r="Q842" s="9" cm="1">
        <f t="array" ref="Q842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0</v>
      </c>
      <c r="R842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0</v>
      </c>
      <c r="S842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1918.2601777475952</v>
      </c>
    </row>
    <row r="843" spans="1:19" x14ac:dyDescent="0.25">
      <c r="A843">
        <v>2016</v>
      </c>
      <c r="B843">
        <v>1</v>
      </c>
      <c r="C843" s="38" t="s">
        <v>95</v>
      </c>
      <c r="D843" s="38">
        <f>DATE(План_Факт_Дебіторка[[#This Row],[Рік]],План_Факт_Дебіторка[[#This Row],[МісяцьНом]],1)</f>
        <v>42370</v>
      </c>
      <c r="E843" s="6" t="s">
        <v>2</v>
      </c>
      <c r="F843" s="6" t="s">
        <v>42</v>
      </c>
      <c r="G843" s="6" t="s">
        <v>43</v>
      </c>
      <c r="H843" s="6" t="s">
        <v>44</v>
      </c>
      <c r="I843" s="6" t="s">
        <v>45</v>
      </c>
      <c r="J843" s="6" t="s">
        <v>34</v>
      </c>
      <c r="K843" s="9">
        <v>3181</v>
      </c>
      <c r="L843" s="9">
        <v>30460.530000000006</v>
      </c>
      <c r="M843" s="9">
        <v>45567.449320000094</v>
      </c>
      <c r="N843" s="9">
        <v>44200</v>
      </c>
      <c r="O843" s="9">
        <v>0</v>
      </c>
      <c r="P843" s="9" cm="1">
        <f t="array" ref="P843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476.86826868029357</v>
      </c>
      <c r="Q843" s="9" cm="1">
        <f t="array" ref="Q843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0</v>
      </c>
      <c r="R843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0</v>
      </c>
      <c r="S843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476.86826868029357</v>
      </c>
    </row>
    <row r="844" spans="1:19" x14ac:dyDescent="0.25">
      <c r="A844">
        <v>2016</v>
      </c>
      <c r="B844">
        <v>5</v>
      </c>
      <c r="C844" s="38" t="s">
        <v>99</v>
      </c>
      <c r="D844" s="38">
        <f>DATE(План_Факт_Дебіторка[[#This Row],[Рік]],План_Факт_Дебіторка[[#This Row],[МісяцьНом]],1)</f>
        <v>42491</v>
      </c>
      <c r="E844" s="6" t="s">
        <v>6</v>
      </c>
      <c r="F844" s="6" t="s">
        <v>22</v>
      </c>
      <c r="G844" s="6" t="s">
        <v>23</v>
      </c>
      <c r="H844" s="6" t="s">
        <v>24</v>
      </c>
      <c r="I844" s="6" t="s">
        <v>25</v>
      </c>
      <c r="J844" s="6" t="s">
        <v>35</v>
      </c>
      <c r="K844" s="9">
        <v>16127</v>
      </c>
      <c r="L844" s="9">
        <v>170810.37000000005</v>
      </c>
      <c r="M844" s="9">
        <v>247270.57391000006</v>
      </c>
      <c r="N844" s="9">
        <v>249900</v>
      </c>
      <c r="O844" s="9">
        <v>131808.64000000001</v>
      </c>
      <c r="P844" s="9" cm="1">
        <f t="array" ref="P844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1818.0715328083845</v>
      </c>
      <c r="Q844" s="9" cm="1">
        <f t="array" ref="Q844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0</v>
      </c>
      <c r="R844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0</v>
      </c>
      <c r="S844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1818.0715328083845</v>
      </c>
    </row>
    <row r="845" spans="1:19" x14ac:dyDescent="0.25">
      <c r="A845">
        <v>2016</v>
      </c>
      <c r="B845">
        <v>1</v>
      </c>
      <c r="C845" s="38" t="s">
        <v>95</v>
      </c>
      <c r="D845" s="38">
        <f>DATE(План_Факт_Дебіторка[[#This Row],[Рік]],План_Факт_Дебіторка[[#This Row],[МісяцьНом]],1)</f>
        <v>42370</v>
      </c>
      <c r="E845" s="6" t="s">
        <v>2</v>
      </c>
      <c r="F845" s="6" t="s">
        <v>42</v>
      </c>
      <c r="G845" s="6" t="s">
        <v>43</v>
      </c>
      <c r="H845" s="6" t="s">
        <v>44</v>
      </c>
      <c r="I845" s="6" t="s">
        <v>45</v>
      </c>
      <c r="J845" s="6" t="s">
        <v>27</v>
      </c>
      <c r="K845" s="9">
        <v>6415</v>
      </c>
      <c r="L845" s="9">
        <v>64184.939999999995</v>
      </c>
      <c r="M845" s="9">
        <v>100037.23147000017</v>
      </c>
      <c r="N845" s="9">
        <v>90500</v>
      </c>
      <c r="O845" s="9">
        <v>26677.57</v>
      </c>
      <c r="P845" s="9" cm="1">
        <f t="array" ref="P845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1046.9004099760014</v>
      </c>
      <c r="Q845" s="9" cm="1">
        <f t="array" ref="Q845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0</v>
      </c>
      <c r="R845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0</v>
      </c>
      <c r="S845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1046.9004099760014</v>
      </c>
    </row>
    <row r="846" spans="1:19" x14ac:dyDescent="0.25">
      <c r="A846">
        <v>2016</v>
      </c>
      <c r="B846">
        <v>6</v>
      </c>
      <c r="C846" s="38" t="s">
        <v>100</v>
      </c>
      <c r="D846" s="38">
        <f>DATE(План_Факт_Дебіторка[[#This Row],[Рік]],План_Факт_Дебіторка[[#This Row],[МісяцьНом]],1)</f>
        <v>42522</v>
      </c>
      <c r="E846" s="6" t="s">
        <v>7</v>
      </c>
      <c r="F846" s="6" t="s">
        <v>22</v>
      </c>
      <c r="G846" s="6" t="s">
        <v>23</v>
      </c>
      <c r="H846" s="6" t="s">
        <v>24</v>
      </c>
      <c r="I846" s="6" t="s">
        <v>25</v>
      </c>
      <c r="J846" s="6" t="s">
        <v>35</v>
      </c>
      <c r="K846" s="9">
        <v>16057</v>
      </c>
      <c r="L846" s="9">
        <v>176013.66000000003</v>
      </c>
      <c r="M846" s="9">
        <v>252293.66422999994</v>
      </c>
      <c r="N846" s="9">
        <v>247600</v>
      </c>
      <c r="O846" s="9">
        <v>114390.6</v>
      </c>
      <c r="P846" s="9" cm="1">
        <f t="array" ref="P846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1321.2103637693667</v>
      </c>
      <c r="Q846" s="9" cm="1">
        <f t="array" ref="Q846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396.36310913081002</v>
      </c>
      <c r="R846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660.60518188468336</v>
      </c>
      <c r="S846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2378.1786547848601</v>
      </c>
    </row>
    <row r="847" spans="1:19" x14ac:dyDescent="0.25">
      <c r="A847">
        <v>2016</v>
      </c>
      <c r="B847">
        <v>1</v>
      </c>
      <c r="C847" s="38" t="s">
        <v>95</v>
      </c>
      <c r="D847" s="38">
        <f>DATE(План_Факт_Дебіторка[[#This Row],[Рік]],План_Факт_Дебіторка[[#This Row],[МісяцьНом]],1)</f>
        <v>42370</v>
      </c>
      <c r="E847" s="6" t="s">
        <v>2</v>
      </c>
      <c r="F847" s="6" t="s">
        <v>42</v>
      </c>
      <c r="G847" s="6" t="s">
        <v>43</v>
      </c>
      <c r="H847" s="6" t="s">
        <v>44</v>
      </c>
      <c r="I847" s="6" t="s">
        <v>45</v>
      </c>
      <c r="J847" s="6" t="s">
        <v>35</v>
      </c>
      <c r="K847" s="9">
        <v>19058</v>
      </c>
      <c r="L847" s="9">
        <v>204817.43</v>
      </c>
      <c r="M847" s="9">
        <v>313740.63163999974</v>
      </c>
      <c r="N847" s="9">
        <v>342000</v>
      </c>
      <c r="O847" s="9">
        <v>136364.88</v>
      </c>
      <c r="P847" s="9" cm="1">
        <f t="array" ref="P847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3283.3295270525819</v>
      </c>
      <c r="Q847" s="9" cm="1">
        <f t="array" ref="Q847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0</v>
      </c>
      <c r="R847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0</v>
      </c>
      <c r="S847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3283.3295270525819</v>
      </c>
    </row>
    <row r="848" spans="1:19" x14ac:dyDescent="0.25">
      <c r="A848">
        <v>2016</v>
      </c>
      <c r="B848">
        <v>7</v>
      </c>
      <c r="C848" s="38" t="s">
        <v>101</v>
      </c>
      <c r="D848" s="38">
        <f>DATE(План_Факт_Дебіторка[[#This Row],[Рік]],План_Факт_Дебіторка[[#This Row],[МісяцьНом]],1)</f>
        <v>42552</v>
      </c>
      <c r="E848" s="6" t="s">
        <v>8</v>
      </c>
      <c r="F848" s="6" t="s">
        <v>22</v>
      </c>
      <c r="G848" s="6" t="s">
        <v>23</v>
      </c>
      <c r="H848" s="6" t="s">
        <v>24</v>
      </c>
      <c r="I848" s="6" t="s">
        <v>25</v>
      </c>
      <c r="J848" s="6" t="s">
        <v>35</v>
      </c>
      <c r="K848" s="9">
        <v>13170</v>
      </c>
      <c r="L848" s="9">
        <v>138272.27999999997</v>
      </c>
      <c r="M848" s="9">
        <v>198038.09990999996</v>
      </c>
      <c r="N848" s="9">
        <v>195900</v>
      </c>
      <c r="O848" s="9">
        <v>68905.539999999994</v>
      </c>
      <c r="P848" s="9" cm="1">
        <f t="array" ref="P848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1528.4929246361899</v>
      </c>
      <c r="Q848" s="9" cm="1">
        <f t="array" ref="Q848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764.24646231809493</v>
      </c>
      <c r="R848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727.85377363628083</v>
      </c>
      <c r="S848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3020.5931605905657</v>
      </c>
    </row>
    <row r="849" spans="1:19" x14ac:dyDescent="0.25">
      <c r="A849">
        <v>2014</v>
      </c>
      <c r="B849">
        <v>6</v>
      </c>
      <c r="C849" s="38" t="s">
        <v>82</v>
      </c>
      <c r="D849" s="38">
        <f>DATE(План_Факт_Дебіторка[[#This Row],[Рік]],План_Факт_Дебіторка[[#This Row],[МісяцьНом]],1)</f>
        <v>41791</v>
      </c>
      <c r="E849" s="6" t="s">
        <v>7</v>
      </c>
      <c r="F849" s="6" t="s">
        <v>42</v>
      </c>
      <c r="G849" s="6" t="s">
        <v>46</v>
      </c>
      <c r="H849" s="6" t="s">
        <v>47</v>
      </c>
      <c r="I849" s="6" t="s">
        <v>48</v>
      </c>
      <c r="J849" s="6" t="s">
        <v>26</v>
      </c>
      <c r="K849" s="9">
        <v>19</v>
      </c>
      <c r="L849" s="9">
        <v>178.32999999999998</v>
      </c>
      <c r="M849" s="9">
        <v>281.2</v>
      </c>
      <c r="N849" s="9">
        <v>200</v>
      </c>
      <c r="O849" s="9">
        <v>292.45</v>
      </c>
      <c r="P849" s="9" cm="1">
        <f t="array" ref="P849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1.1410805959769643</v>
      </c>
      <c r="Q849" s="9" cm="1">
        <f t="array" ref="Q849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1.0269725363792679</v>
      </c>
      <c r="R849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0.30840016107485524</v>
      </c>
      <c r="S849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2.4764532934310877</v>
      </c>
    </row>
    <row r="850" spans="1:19" x14ac:dyDescent="0.25">
      <c r="A850">
        <v>2016</v>
      </c>
      <c r="B850">
        <v>8</v>
      </c>
      <c r="C850" s="38" t="s">
        <v>102</v>
      </c>
      <c r="D850" s="38">
        <f>DATE(План_Факт_Дебіторка[[#This Row],[Рік]],План_Факт_Дебіторка[[#This Row],[МісяцьНом]],1)</f>
        <v>42583</v>
      </c>
      <c r="E850" s="6" t="s">
        <v>9</v>
      </c>
      <c r="F850" s="6" t="s">
        <v>22</v>
      </c>
      <c r="G850" s="6" t="s">
        <v>23</v>
      </c>
      <c r="H850" s="6" t="s">
        <v>24</v>
      </c>
      <c r="I850" s="6" t="s">
        <v>25</v>
      </c>
      <c r="J850" s="6" t="s">
        <v>35</v>
      </c>
      <c r="K850" s="9">
        <v>21666</v>
      </c>
      <c r="L850" s="9">
        <v>244926.07999999999</v>
      </c>
      <c r="M850" s="9">
        <v>353004.41614999995</v>
      </c>
      <c r="N850" s="9">
        <v>341000</v>
      </c>
      <c r="O850" s="9">
        <v>77226.679999999993</v>
      </c>
      <c r="P850" s="9" cm="1">
        <f t="array" ref="P850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2277.5967835705737</v>
      </c>
      <c r="Q850" s="9" cm="1">
        <f t="array" ref="Q850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683.27903507117219</v>
      </c>
      <c r="R850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2169.1397938767373</v>
      </c>
      <c r="S850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5130.0156125184831</v>
      </c>
    </row>
    <row r="851" spans="1:19" x14ac:dyDescent="0.25">
      <c r="A851">
        <v>2016</v>
      </c>
      <c r="B851">
        <v>2</v>
      </c>
      <c r="C851" s="38" t="s">
        <v>96</v>
      </c>
      <c r="D851" s="38">
        <f>DATE(План_Факт_Дебіторка[[#This Row],[Рік]],План_Факт_Дебіторка[[#This Row],[МісяцьНом]],1)</f>
        <v>42401</v>
      </c>
      <c r="E851" s="6" t="s">
        <v>3</v>
      </c>
      <c r="F851" s="6" t="s">
        <v>42</v>
      </c>
      <c r="G851" s="6" t="s">
        <v>43</v>
      </c>
      <c r="H851" s="6" t="s">
        <v>44</v>
      </c>
      <c r="I851" s="6" t="s">
        <v>45</v>
      </c>
      <c r="J851" s="6" t="s">
        <v>26</v>
      </c>
      <c r="K851" s="9">
        <v>25</v>
      </c>
      <c r="L851" s="9">
        <v>210.74999999999997</v>
      </c>
      <c r="M851" s="9">
        <v>311.39501000000001</v>
      </c>
      <c r="N851" s="9">
        <v>300</v>
      </c>
      <c r="O851" s="9">
        <v>91.08</v>
      </c>
      <c r="P851" s="9" cm="1">
        <f t="array" ref="P851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2.8136792848905987</v>
      </c>
      <c r="Q851" s="9" cm="1">
        <f t="array" ref="Q851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0</v>
      </c>
      <c r="R851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0</v>
      </c>
      <c r="S851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2.8136792848905987</v>
      </c>
    </row>
    <row r="852" spans="1:19" x14ac:dyDescent="0.25">
      <c r="A852">
        <v>2016</v>
      </c>
      <c r="B852">
        <v>9</v>
      </c>
      <c r="C852" s="38" t="s">
        <v>103</v>
      </c>
      <c r="D852" s="38">
        <f>DATE(План_Факт_Дебіторка[[#This Row],[Рік]],План_Факт_Дебіторка[[#This Row],[МісяцьНом]],1)</f>
        <v>42614</v>
      </c>
      <c r="E852" s="6" t="s">
        <v>10</v>
      </c>
      <c r="F852" s="6" t="s">
        <v>22</v>
      </c>
      <c r="G852" s="6" t="s">
        <v>23</v>
      </c>
      <c r="H852" s="6" t="s">
        <v>24</v>
      </c>
      <c r="I852" s="6" t="s">
        <v>25</v>
      </c>
      <c r="J852" s="6" t="s">
        <v>35</v>
      </c>
      <c r="K852" s="9">
        <v>18893</v>
      </c>
      <c r="L852" s="9">
        <v>224959.12000000002</v>
      </c>
      <c r="M852" s="9">
        <v>341518.77298999991</v>
      </c>
      <c r="N852" s="9">
        <v>317900</v>
      </c>
      <c r="O852" s="9">
        <v>83166.23</v>
      </c>
      <c r="P852" s="9" cm="1">
        <f t="array" ref="P852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1601.8568479867031</v>
      </c>
      <c r="Q852" s="9" cm="1">
        <f t="array" ref="Q852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800.92842399335154</v>
      </c>
      <c r="R852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1525.5779504635266</v>
      </c>
      <c r="S852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3928.3632224435814</v>
      </c>
    </row>
    <row r="853" spans="1:19" x14ac:dyDescent="0.25">
      <c r="A853">
        <v>2014</v>
      </c>
      <c r="B853">
        <v>6</v>
      </c>
      <c r="C853" s="38" t="s">
        <v>82</v>
      </c>
      <c r="D853" s="38">
        <f>DATE(План_Факт_Дебіторка[[#This Row],[Рік]],План_Факт_Дебіторка[[#This Row],[МісяцьНом]],1)</f>
        <v>41791</v>
      </c>
      <c r="E853" s="6" t="s">
        <v>7</v>
      </c>
      <c r="F853" s="6" t="s">
        <v>42</v>
      </c>
      <c r="G853" s="6" t="s">
        <v>46</v>
      </c>
      <c r="H853" s="6" t="s">
        <v>47</v>
      </c>
      <c r="I853" s="6" t="s">
        <v>48</v>
      </c>
      <c r="J853" s="6" t="s">
        <v>27</v>
      </c>
      <c r="K853" s="9">
        <v>11410</v>
      </c>
      <c r="L853" s="9">
        <v>128392.54</v>
      </c>
      <c r="M853" s="9">
        <v>196475.82253000038</v>
      </c>
      <c r="N853" s="9">
        <v>182000</v>
      </c>
      <c r="O853" s="9">
        <v>116999.21</v>
      </c>
      <c r="P853" s="9" cm="1">
        <f t="array" ref="P853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797.27862257324716</v>
      </c>
      <c r="Q853" s="9" cm="1">
        <f t="array" ref="Q853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717.5507603159225</v>
      </c>
      <c r="R853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215.48070880358034</v>
      </c>
      <c r="S853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1730.3100916927501</v>
      </c>
    </row>
    <row r="854" spans="1:19" x14ac:dyDescent="0.25">
      <c r="A854">
        <v>2016</v>
      </c>
      <c r="B854">
        <v>10</v>
      </c>
      <c r="C854" s="38" t="s">
        <v>71</v>
      </c>
      <c r="D854" s="38">
        <f>DATE(План_Факт_Дебіторка[[#This Row],[Рік]],План_Факт_Дебіторка[[#This Row],[МісяцьНом]],1)</f>
        <v>42644</v>
      </c>
      <c r="E854" s="6" t="s">
        <v>11</v>
      </c>
      <c r="F854" s="6" t="s">
        <v>22</v>
      </c>
      <c r="G854" s="6" t="s">
        <v>23</v>
      </c>
      <c r="H854" s="6" t="s">
        <v>24</v>
      </c>
      <c r="I854" s="6" t="s">
        <v>25</v>
      </c>
      <c r="J854" s="6" t="s">
        <v>35</v>
      </c>
      <c r="K854" s="9">
        <v>9884</v>
      </c>
      <c r="L854" s="9">
        <v>116149.06999999996</v>
      </c>
      <c r="M854" s="9">
        <v>177626.33310000005</v>
      </c>
      <c r="N854" s="9">
        <v>163100</v>
      </c>
      <c r="O854" s="9">
        <v>54516.37</v>
      </c>
      <c r="P854" s="9" cm="1">
        <f t="array" ref="P854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1226.5294763540021</v>
      </c>
      <c r="Q854" s="9" cm="1">
        <f t="array" ref="Q854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613.26473817700105</v>
      </c>
      <c r="R854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1168.1233108133354</v>
      </c>
      <c r="S854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3007.9175253443382</v>
      </c>
    </row>
    <row r="855" spans="1:19" x14ac:dyDescent="0.25">
      <c r="A855">
        <v>2016</v>
      </c>
      <c r="B855">
        <v>2</v>
      </c>
      <c r="C855" s="38" t="s">
        <v>96</v>
      </c>
      <c r="D855" s="38">
        <f>DATE(План_Факт_Дебіторка[[#This Row],[Рік]],План_Факт_Дебіторка[[#This Row],[МісяцьНом]],1)</f>
        <v>42401</v>
      </c>
      <c r="E855" s="6" t="s">
        <v>3</v>
      </c>
      <c r="F855" s="6" t="s">
        <v>42</v>
      </c>
      <c r="G855" s="6" t="s">
        <v>43</v>
      </c>
      <c r="H855" s="6" t="s">
        <v>44</v>
      </c>
      <c r="I855" s="6" t="s">
        <v>45</v>
      </c>
      <c r="J855" s="6" t="s">
        <v>32</v>
      </c>
      <c r="K855" s="9">
        <v>1651</v>
      </c>
      <c r="L855" s="9">
        <v>16243.26</v>
      </c>
      <c r="M855" s="9">
        <v>25054.790290000004</v>
      </c>
      <c r="N855" s="9">
        <v>23000</v>
      </c>
      <c r="O855" s="9">
        <v>1465.71</v>
      </c>
      <c r="P855" s="9" cm="1">
        <f t="array" ref="P855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226.38816346559673</v>
      </c>
      <c r="Q855" s="9" cm="1">
        <f t="array" ref="Q855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0</v>
      </c>
      <c r="R855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0</v>
      </c>
      <c r="S855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226.38816346559673</v>
      </c>
    </row>
    <row r="856" spans="1:19" x14ac:dyDescent="0.25">
      <c r="A856">
        <v>2016</v>
      </c>
      <c r="B856">
        <v>11</v>
      </c>
      <c r="C856" s="38" t="s">
        <v>72</v>
      </c>
      <c r="D856" s="38">
        <f>DATE(План_Факт_Дебіторка[[#This Row],[Рік]],План_Факт_Дебіторка[[#This Row],[МісяцьНом]],1)</f>
        <v>42675</v>
      </c>
      <c r="E856" s="6" t="s">
        <v>12</v>
      </c>
      <c r="F856" s="6" t="s">
        <v>22</v>
      </c>
      <c r="G856" s="6" t="s">
        <v>23</v>
      </c>
      <c r="H856" s="6" t="s">
        <v>24</v>
      </c>
      <c r="I856" s="6" t="s">
        <v>25</v>
      </c>
      <c r="J856" s="6" t="s">
        <v>35</v>
      </c>
      <c r="K856" s="9">
        <v>4882</v>
      </c>
      <c r="L856" s="9">
        <v>59801.219999999994</v>
      </c>
      <c r="M856" s="9">
        <v>93386.966220000017</v>
      </c>
      <c r="N856" s="9">
        <v>86300</v>
      </c>
      <c r="O856" s="9">
        <v>29288.85</v>
      </c>
      <c r="P856" s="9" cm="1">
        <f t="array" ref="P856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930.87902896108733</v>
      </c>
      <c r="Q856" s="9" cm="1">
        <f t="array" ref="Q856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698.15927172081547</v>
      </c>
      <c r="R856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886.55145615341644</v>
      </c>
      <c r="S856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2515.5897568353193</v>
      </c>
    </row>
    <row r="857" spans="1:19" x14ac:dyDescent="0.25">
      <c r="A857">
        <v>2014</v>
      </c>
      <c r="B857">
        <v>6</v>
      </c>
      <c r="C857" s="38" t="s">
        <v>82</v>
      </c>
      <c r="D857" s="38">
        <f>DATE(План_Факт_Дебіторка[[#This Row],[Рік]],План_Факт_Дебіторка[[#This Row],[МісяцьНом]],1)</f>
        <v>41791</v>
      </c>
      <c r="E857" s="6" t="s">
        <v>7</v>
      </c>
      <c r="F857" s="6" t="s">
        <v>42</v>
      </c>
      <c r="G857" s="6" t="s">
        <v>46</v>
      </c>
      <c r="H857" s="6" t="s">
        <v>47</v>
      </c>
      <c r="I857" s="6" t="s">
        <v>48</v>
      </c>
      <c r="J857" s="6" t="s">
        <v>33</v>
      </c>
      <c r="K857" s="9">
        <v>22</v>
      </c>
      <c r="L857" s="9">
        <v>211</v>
      </c>
      <c r="M857" s="9">
        <v>323.58</v>
      </c>
      <c r="N857" s="9">
        <v>200</v>
      </c>
      <c r="O857" s="9">
        <v>210.33</v>
      </c>
      <c r="P857" s="9" cm="1">
        <f t="array" ref="P857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1.3130542647447587</v>
      </c>
      <c r="Q857" s="9" cm="1">
        <f t="array" ref="Q857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1.1817488382702828</v>
      </c>
      <c r="R857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0.3548795310120969</v>
      </c>
      <c r="S857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2.8496826340271384</v>
      </c>
    </row>
    <row r="858" spans="1:19" x14ac:dyDescent="0.25">
      <c r="A858">
        <v>2016</v>
      </c>
      <c r="B858">
        <v>2</v>
      </c>
      <c r="C858" s="38" t="s">
        <v>96</v>
      </c>
      <c r="D858" s="38">
        <f>DATE(План_Факт_Дебіторка[[#This Row],[Рік]],План_Факт_Дебіторка[[#This Row],[МісяцьНом]],1)</f>
        <v>42401</v>
      </c>
      <c r="E858" s="6" t="s">
        <v>3</v>
      </c>
      <c r="F858" s="6" t="s">
        <v>42</v>
      </c>
      <c r="G858" s="6" t="s">
        <v>43</v>
      </c>
      <c r="H858" s="6" t="s">
        <v>44</v>
      </c>
      <c r="I858" s="6" t="s">
        <v>45</v>
      </c>
      <c r="J858" s="6" t="s">
        <v>33</v>
      </c>
      <c r="K858" s="9">
        <v>4</v>
      </c>
      <c r="L858" s="9">
        <v>39.900000000000006</v>
      </c>
      <c r="M858" s="9">
        <v>66.900000000000006</v>
      </c>
      <c r="N858" s="9">
        <v>0</v>
      </c>
      <c r="O858" s="9">
        <v>27.4</v>
      </c>
      <c r="P858" s="9" cm="1">
        <f t="array" ref="P858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0.60448991831687049</v>
      </c>
      <c r="Q858" s="9" cm="1">
        <f t="array" ref="Q858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0</v>
      </c>
      <c r="R858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0</v>
      </c>
      <c r="S858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0.60448991831687049</v>
      </c>
    </row>
    <row r="859" spans="1:19" x14ac:dyDescent="0.25">
      <c r="A859">
        <v>2014</v>
      </c>
      <c r="B859">
        <v>6</v>
      </c>
      <c r="C859" s="38" t="s">
        <v>82</v>
      </c>
      <c r="D859" s="38">
        <f>DATE(План_Факт_Дебіторка[[#This Row],[Рік]],План_Факт_Дебіторка[[#This Row],[МісяцьНом]],1)</f>
        <v>41791</v>
      </c>
      <c r="E859" s="6" t="s">
        <v>7</v>
      </c>
      <c r="F859" s="6" t="s">
        <v>42</v>
      </c>
      <c r="G859" s="6" t="s">
        <v>46</v>
      </c>
      <c r="H859" s="6" t="s">
        <v>47</v>
      </c>
      <c r="I859" s="6" t="s">
        <v>48</v>
      </c>
      <c r="J859" s="6" t="s">
        <v>34</v>
      </c>
      <c r="K859" s="9">
        <v>10109</v>
      </c>
      <c r="L859" s="9">
        <v>107399.42999999998</v>
      </c>
      <c r="M859" s="9">
        <v>145259.44624999978</v>
      </c>
      <c r="N859" s="9">
        <v>148100</v>
      </c>
      <c r="O859" s="9">
        <v>22802.71</v>
      </c>
      <c r="P859" s="9" cm="1">
        <f t="array" ref="P859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589.4478502782132</v>
      </c>
      <c r="Q859" s="9" cm="1">
        <f t="array" ref="Q859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530.50306525039196</v>
      </c>
      <c r="R859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159.31022980492247</v>
      </c>
      <c r="S859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1279.2611453335276</v>
      </c>
    </row>
    <row r="860" spans="1:19" x14ac:dyDescent="0.25">
      <c r="A860">
        <v>2016</v>
      </c>
      <c r="B860">
        <v>2</v>
      </c>
      <c r="C860" s="38" t="s">
        <v>96</v>
      </c>
      <c r="D860" s="38">
        <f>DATE(План_Факт_Дебіторка[[#This Row],[Рік]],План_Факт_Дебіторка[[#This Row],[МісяцьНом]],1)</f>
        <v>42401</v>
      </c>
      <c r="E860" s="6" t="s">
        <v>3</v>
      </c>
      <c r="F860" s="6" t="s">
        <v>42</v>
      </c>
      <c r="G860" s="6" t="s">
        <v>43</v>
      </c>
      <c r="H860" s="6" t="s">
        <v>44</v>
      </c>
      <c r="I860" s="6" t="s">
        <v>45</v>
      </c>
      <c r="J860" s="6" t="s">
        <v>34</v>
      </c>
      <c r="K860" s="9">
        <v>2525</v>
      </c>
      <c r="L860" s="9">
        <v>26355.97</v>
      </c>
      <c r="M860" s="9">
        <v>43002.149480000109</v>
      </c>
      <c r="N860" s="9">
        <v>45100</v>
      </c>
      <c r="O860" s="9">
        <v>0</v>
      </c>
      <c r="P860" s="9" cm="1">
        <f t="array" ref="P860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388.5555429987312</v>
      </c>
      <c r="Q860" s="9" cm="1">
        <f t="array" ref="Q860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0</v>
      </c>
      <c r="R860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0</v>
      </c>
      <c r="S860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388.5555429987312</v>
      </c>
    </row>
    <row r="861" spans="1:19" x14ac:dyDescent="0.25">
      <c r="A861">
        <v>2014</v>
      </c>
      <c r="B861">
        <v>6</v>
      </c>
      <c r="C861" s="38" t="s">
        <v>82</v>
      </c>
      <c r="D861" s="38">
        <f>DATE(План_Факт_Дебіторка[[#This Row],[Рік]],План_Факт_Дебіторка[[#This Row],[МісяцьНом]],1)</f>
        <v>41791</v>
      </c>
      <c r="E861" s="6" t="s">
        <v>7</v>
      </c>
      <c r="F861" s="6" t="s">
        <v>42</v>
      </c>
      <c r="G861" s="6" t="s">
        <v>46</v>
      </c>
      <c r="H861" s="6" t="s">
        <v>47</v>
      </c>
      <c r="I861" s="6" t="s">
        <v>48</v>
      </c>
      <c r="J861" s="6" t="s">
        <v>35</v>
      </c>
      <c r="K861" s="9">
        <v>35514</v>
      </c>
      <c r="L861" s="9">
        <v>401661.93000000011</v>
      </c>
      <c r="M861" s="9">
        <v>569462.32843000011</v>
      </c>
      <c r="N861" s="9">
        <v>519600</v>
      </c>
      <c r="O861" s="9">
        <v>568526.55000000005</v>
      </c>
      <c r="P861" s="9" cm="1">
        <f t="array" ref="P861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2310.8193922878177</v>
      </c>
      <c r="Q861" s="9" cm="1">
        <f t="array" ref="Q861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2079.7374530590359</v>
      </c>
      <c r="R861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624.5457816994101</v>
      </c>
      <c r="S861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5015.1026270462635</v>
      </c>
    </row>
    <row r="862" spans="1:19" x14ac:dyDescent="0.25">
      <c r="A862">
        <v>2016</v>
      </c>
      <c r="B862">
        <v>2</v>
      </c>
      <c r="C862" s="38" t="s">
        <v>96</v>
      </c>
      <c r="D862" s="38">
        <f>DATE(План_Факт_Дебіторка[[#This Row],[Рік]],План_Факт_Дебіторка[[#This Row],[МісяцьНом]],1)</f>
        <v>42401</v>
      </c>
      <c r="E862" s="6" t="s">
        <v>3</v>
      </c>
      <c r="F862" s="6" t="s">
        <v>42</v>
      </c>
      <c r="G862" s="6" t="s">
        <v>43</v>
      </c>
      <c r="H862" s="6" t="s">
        <v>44</v>
      </c>
      <c r="I862" s="6" t="s">
        <v>45</v>
      </c>
      <c r="J862" s="6" t="s">
        <v>27</v>
      </c>
      <c r="K862" s="9">
        <v>5369</v>
      </c>
      <c r="L862" s="9">
        <v>55187.579999999994</v>
      </c>
      <c r="M862" s="9">
        <v>90449.3202700002</v>
      </c>
      <c r="N862" s="9">
        <v>94400</v>
      </c>
      <c r="O862" s="9">
        <v>25740.57</v>
      </c>
      <c r="P862" s="9" cm="1">
        <f t="array" ref="P862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817.27507058040169</v>
      </c>
      <c r="Q862" s="9" cm="1">
        <f t="array" ref="Q862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0</v>
      </c>
      <c r="R862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0</v>
      </c>
      <c r="S862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817.27507058040169</v>
      </c>
    </row>
    <row r="863" spans="1:19" x14ac:dyDescent="0.25">
      <c r="A863">
        <v>2014</v>
      </c>
      <c r="B863">
        <v>6</v>
      </c>
      <c r="C863" s="38" t="s">
        <v>82</v>
      </c>
      <c r="D863" s="38">
        <f>DATE(План_Факт_Дебіторка[[#This Row],[Рік]],План_Факт_Дебіторка[[#This Row],[МісяцьНом]],1)</f>
        <v>41791</v>
      </c>
      <c r="E863" s="6" t="s">
        <v>7</v>
      </c>
      <c r="F863" s="6" t="s">
        <v>42</v>
      </c>
      <c r="G863" s="6" t="s">
        <v>49</v>
      </c>
      <c r="H863" s="6" t="s">
        <v>50</v>
      </c>
      <c r="I863" s="6" t="s">
        <v>51</v>
      </c>
      <c r="J863" s="6" t="s">
        <v>26</v>
      </c>
      <c r="K863" s="9">
        <v>104</v>
      </c>
      <c r="L863" s="9">
        <v>1176.95</v>
      </c>
      <c r="M863" s="9">
        <v>1880.2499999999998</v>
      </c>
      <c r="N863" s="9">
        <v>1900</v>
      </c>
      <c r="O863" s="9">
        <v>1323.94</v>
      </c>
      <c r="P863" s="9" cm="1">
        <f t="array" ref="P863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8.1575545426291836</v>
      </c>
      <c r="Q863" s="9" cm="1">
        <f t="array" ref="Q863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4.0787772713145918</v>
      </c>
      <c r="R863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3.8845497822043726</v>
      </c>
      <c r="S863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16.120881596148148</v>
      </c>
    </row>
    <row r="864" spans="1:19" x14ac:dyDescent="0.25">
      <c r="A864">
        <v>2014</v>
      </c>
      <c r="B864">
        <v>7</v>
      </c>
      <c r="C864" s="38" t="s">
        <v>83</v>
      </c>
      <c r="D864" s="38">
        <f>DATE(План_Факт_Дебіторка[[#This Row],[Рік]],План_Факт_Дебіторка[[#This Row],[МісяцьНом]],1)</f>
        <v>41821</v>
      </c>
      <c r="E864" s="6" t="s">
        <v>8</v>
      </c>
      <c r="F864" s="6" t="s">
        <v>22</v>
      </c>
      <c r="G864" s="6" t="s">
        <v>36</v>
      </c>
      <c r="H864" s="6" t="s">
        <v>37</v>
      </c>
      <c r="I864" s="6" t="s">
        <v>38</v>
      </c>
      <c r="J864" s="6" t="s">
        <v>26</v>
      </c>
      <c r="K864" s="9">
        <v>259</v>
      </c>
      <c r="L864" s="9">
        <v>3066.8999999999996</v>
      </c>
      <c r="M864" s="9">
        <v>4796.6900000000005</v>
      </c>
      <c r="N864" s="9">
        <v>4500</v>
      </c>
      <c r="O864" s="9">
        <v>4017.7</v>
      </c>
      <c r="P864" s="9" cm="1">
        <f t="array" ref="P864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25.147134925730615</v>
      </c>
      <c r="Q864" s="9" cm="1">
        <f t="array" ref="Q864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7.5441404777191847</v>
      </c>
      <c r="R864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12.573567462865308</v>
      </c>
      <c r="S864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45.264842866315107</v>
      </c>
    </row>
    <row r="865" spans="1:19" x14ac:dyDescent="0.25">
      <c r="A865">
        <v>2016</v>
      </c>
      <c r="B865">
        <v>2</v>
      </c>
      <c r="C865" s="38" t="s">
        <v>96</v>
      </c>
      <c r="D865" s="38">
        <f>DATE(План_Факт_Дебіторка[[#This Row],[Рік]],План_Факт_Дебіторка[[#This Row],[МісяцьНом]],1)</f>
        <v>42401</v>
      </c>
      <c r="E865" s="6" t="s">
        <v>3</v>
      </c>
      <c r="F865" s="6" t="s">
        <v>42</v>
      </c>
      <c r="G865" s="6" t="s">
        <v>43</v>
      </c>
      <c r="H865" s="6" t="s">
        <v>44</v>
      </c>
      <c r="I865" s="6" t="s">
        <v>45</v>
      </c>
      <c r="J865" s="6" t="s">
        <v>35</v>
      </c>
      <c r="K865" s="9">
        <v>22809</v>
      </c>
      <c r="L865" s="9">
        <v>256337.83999999997</v>
      </c>
      <c r="M865" s="9">
        <v>394474.54965000041</v>
      </c>
      <c r="N865" s="9">
        <v>400400</v>
      </c>
      <c r="O865" s="9">
        <v>185105.08</v>
      </c>
      <c r="P865" s="9" cm="1">
        <f t="array" ref="P865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3564.363053752063</v>
      </c>
      <c r="Q865" s="9" cm="1">
        <f t="array" ref="Q865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0</v>
      </c>
      <c r="R865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0</v>
      </c>
      <c r="S865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3564.363053752063</v>
      </c>
    </row>
    <row r="866" spans="1:19" x14ac:dyDescent="0.25">
      <c r="A866">
        <v>2014</v>
      </c>
      <c r="B866">
        <v>8</v>
      </c>
      <c r="C866" s="38" t="s">
        <v>84</v>
      </c>
      <c r="D866" s="38">
        <f>DATE(План_Факт_Дебіторка[[#This Row],[Рік]],План_Факт_Дебіторка[[#This Row],[МісяцьНом]],1)</f>
        <v>41852</v>
      </c>
      <c r="E866" s="6" t="s">
        <v>9</v>
      </c>
      <c r="F866" s="6" t="s">
        <v>22</v>
      </c>
      <c r="G866" s="6" t="s">
        <v>36</v>
      </c>
      <c r="H866" s="6" t="s">
        <v>37</v>
      </c>
      <c r="I866" s="6" t="s">
        <v>38</v>
      </c>
      <c r="J866" s="6" t="s">
        <v>26</v>
      </c>
      <c r="K866" s="9">
        <v>221</v>
      </c>
      <c r="L866" s="9">
        <v>2869.3199999999997</v>
      </c>
      <c r="M866" s="9">
        <v>4426.7999999999993</v>
      </c>
      <c r="N866" s="9">
        <v>4500</v>
      </c>
      <c r="O866" s="9">
        <v>3952.48</v>
      </c>
      <c r="P866" s="9" cm="1">
        <f t="array" ref="P866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22.595108499786701</v>
      </c>
      <c r="Q866" s="9" cm="1">
        <f t="array" ref="Q866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11.29755424989335</v>
      </c>
      <c r="R866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11.29755424989335</v>
      </c>
      <c r="S866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45.190216999573401</v>
      </c>
    </row>
    <row r="867" spans="1:19" x14ac:dyDescent="0.25">
      <c r="A867">
        <v>2014</v>
      </c>
      <c r="B867">
        <v>9</v>
      </c>
      <c r="C867" s="38" t="s">
        <v>85</v>
      </c>
      <c r="D867" s="38">
        <f>DATE(План_Факт_Дебіторка[[#This Row],[Рік]],План_Факт_Дебіторка[[#This Row],[МісяцьНом]],1)</f>
        <v>41883</v>
      </c>
      <c r="E867" s="6" t="s">
        <v>10</v>
      </c>
      <c r="F867" s="6" t="s">
        <v>22</v>
      </c>
      <c r="G867" s="6" t="s">
        <v>36</v>
      </c>
      <c r="H867" s="6" t="s">
        <v>37</v>
      </c>
      <c r="I867" s="6" t="s">
        <v>38</v>
      </c>
      <c r="J867" s="6" t="s">
        <v>26</v>
      </c>
      <c r="K867" s="9">
        <v>161</v>
      </c>
      <c r="L867" s="9">
        <v>1989.5200000000002</v>
      </c>
      <c r="M867" s="9">
        <v>3121.57</v>
      </c>
      <c r="N867" s="9">
        <v>3100</v>
      </c>
      <c r="O867" s="9">
        <v>2880.88</v>
      </c>
      <c r="P867" s="9" cm="1">
        <f t="array" ref="P867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22.401574861808086</v>
      </c>
      <c r="Q867" s="9" cm="1">
        <f t="array" ref="Q867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0</v>
      </c>
      <c r="R867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11.200787430904043</v>
      </c>
      <c r="S867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33.602362292712129</v>
      </c>
    </row>
    <row r="868" spans="1:19" x14ac:dyDescent="0.25">
      <c r="A868">
        <v>2014</v>
      </c>
      <c r="B868">
        <v>6</v>
      </c>
      <c r="C868" s="38" t="s">
        <v>82</v>
      </c>
      <c r="D868" s="38">
        <f>DATE(План_Факт_Дебіторка[[#This Row],[Рік]],План_Факт_Дебіторка[[#This Row],[МісяцьНом]],1)</f>
        <v>41791</v>
      </c>
      <c r="E868" s="6" t="s">
        <v>7</v>
      </c>
      <c r="F868" s="6" t="s">
        <v>42</v>
      </c>
      <c r="G868" s="6" t="s">
        <v>49</v>
      </c>
      <c r="H868" s="6" t="s">
        <v>50</v>
      </c>
      <c r="I868" s="6" t="s">
        <v>51</v>
      </c>
      <c r="J868" s="6" t="s">
        <v>32</v>
      </c>
      <c r="K868" s="9">
        <v>7360</v>
      </c>
      <c r="L868" s="9">
        <v>74371.400000000009</v>
      </c>
      <c r="M868" s="9">
        <v>103046.55292999998</v>
      </c>
      <c r="N868" s="9">
        <v>99600</v>
      </c>
      <c r="O868" s="9">
        <v>2853.93</v>
      </c>
      <c r="P868" s="9" cm="1">
        <f t="array" ref="P868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447.07239779625041</v>
      </c>
      <c r="Q868" s="9" cm="1">
        <f t="array" ref="Q868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223.53619889812521</v>
      </c>
      <c r="R868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212.89161799821451</v>
      </c>
      <c r="S868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883.50021469259013</v>
      </c>
    </row>
    <row r="869" spans="1:19" x14ac:dyDescent="0.25">
      <c r="A869">
        <v>2014</v>
      </c>
      <c r="B869">
        <v>10</v>
      </c>
      <c r="C869" s="38" t="s">
        <v>62</v>
      </c>
      <c r="D869" s="38">
        <f>DATE(План_Факт_Дебіторка[[#This Row],[Рік]],План_Факт_Дебіторка[[#This Row],[МісяцьНом]],1)</f>
        <v>41913</v>
      </c>
      <c r="E869" s="6" t="s">
        <v>11</v>
      </c>
      <c r="F869" s="6" t="s">
        <v>22</v>
      </c>
      <c r="G869" s="6" t="s">
        <v>36</v>
      </c>
      <c r="H869" s="6" t="s">
        <v>37</v>
      </c>
      <c r="I869" s="6" t="s">
        <v>38</v>
      </c>
      <c r="J869" s="6" t="s">
        <v>26</v>
      </c>
      <c r="K869" s="9">
        <v>242</v>
      </c>
      <c r="L869" s="9">
        <v>3286.8400000000011</v>
      </c>
      <c r="M869" s="9">
        <v>5131.04504</v>
      </c>
      <c r="N869" s="9">
        <v>4500</v>
      </c>
      <c r="O869" s="9">
        <v>4931.37</v>
      </c>
      <c r="P869" s="9" cm="1">
        <f t="array" ref="P869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31.334366811149664</v>
      </c>
      <c r="Q869" s="9" cm="1">
        <f t="array" ref="Q869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9.4003100433449003</v>
      </c>
      <c r="R869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15.667183405574832</v>
      </c>
      <c r="S869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56.401860260069398</v>
      </c>
    </row>
    <row r="870" spans="1:19" x14ac:dyDescent="0.25">
      <c r="A870">
        <v>2016</v>
      </c>
      <c r="B870">
        <v>3</v>
      </c>
      <c r="C870" s="38" t="s">
        <v>97</v>
      </c>
      <c r="D870" s="38">
        <f>DATE(План_Факт_Дебіторка[[#This Row],[Рік]],План_Факт_Дебіторка[[#This Row],[МісяцьНом]],1)</f>
        <v>42430</v>
      </c>
      <c r="E870" s="6" t="s">
        <v>4</v>
      </c>
      <c r="F870" s="6" t="s">
        <v>42</v>
      </c>
      <c r="G870" s="6" t="s">
        <v>43</v>
      </c>
      <c r="H870" s="6" t="s">
        <v>44</v>
      </c>
      <c r="I870" s="6" t="s">
        <v>45</v>
      </c>
      <c r="J870" s="6" t="s">
        <v>32</v>
      </c>
      <c r="K870" s="9">
        <v>2708</v>
      </c>
      <c r="L870" s="9">
        <v>27021.51</v>
      </c>
      <c r="M870" s="9">
        <v>41231.634429999998</v>
      </c>
      <c r="N870" s="9">
        <v>44500</v>
      </c>
      <c r="O870" s="9">
        <v>2597.59</v>
      </c>
      <c r="P870" s="9" cm="1">
        <f t="array" ref="P870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271.22368206886881</v>
      </c>
      <c r="Q870" s="9" cm="1">
        <f t="array" ref="Q870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0</v>
      </c>
      <c r="R870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0</v>
      </c>
      <c r="S870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271.22368206886881</v>
      </c>
    </row>
    <row r="871" spans="1:19" x14ac:dyDescent="0.25">
      <c r="A871">
        <v>2014</v>
      </c>
      <c r="B871">
        <v>11</v>
      </c>
      <c r="C871" s="38" t="s">
        <v>66</v>
      </c>
      <c r="D871" s="38">
        <f>DATE(План_Факт_Дебіторка[[#This Row],[Рік]],План_Факт_Дебіторка[[#This Row],[МісяцьНом]],1)</f>
        <v>41944</v>
      </c>
      <c r="E871" s="6" t="s">
        <v>12</v>
      </c>
      <c r="F871" s="6" t="s">
        <v>22</v>
      </c>
      <c r="G871" s="6" t="s">
        <v>36</v>
      </c>
      <c r="H871" s="6" t="s">
        <v>37</v>
      </c>
      <c r="I871" s="6" t="s">
        <v>38</v>
      </c>
      <c r="J871" s="6" t="s">
        <v>26</v>
      </c>
      <c r="K871" s="9">
        <v>155</v>
      </c>
      <c r="L871" s="9">
        <v>2020.27</v>
      </c>
      <c r="M871" s="9">
        <v>3152.8966299999993</v>
      </c>
      <c r="N871" s="9">
        <v>3200</v>
      </c>
      <c r="O871" s="9">
        <v>2795.68</v>
      </c>
      <c r="P871" s="9" cm="1">
        <f t="array" ref="P871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29.39150714795063</v>
      </c>
      <c r="Q871" s="9" cm="1">
        <f t="array" ref="Q871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0</v>
      </c>
      <c r="R871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14.695753573975315</v>
      </c>
      <c r="S871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44.087260721925944</v>
      </c>
    </row>
    <row r="872" spans="1:19" x14ac:dyDescent="0.25">
      <c r="A872">
        <v>2014</v>
      </c>
      <c r="B872">
        <v>6</v>
      </c>
      <c r="C872" s="38" t="s">
        <v>82</v>
      </c>
      <c r="D872" s="38">
        <f>DATE(План_Факт_Дебіторка[[#This Row],[Рік]],План_Факт_Дебіторка[[#This Row],[МісяцьНом]],1)</f>
        <v>41791</v>
      </c>
      <c r="E872" s="6" t="s">
        <v>7</v>
      </c>
      <c r="F872" s="6" t="s">
        <v>42</v>
      </c>
      <c r="G872" s="6" t="s">
        <v>49</v>
      </c>
      <c r="H872" s="6" t="s">
        <v>50</v>
      </c>
      <c r="I872" s="6" t="s">
        <v>51</v>
      </c>
      <c r="J872" s="6" t="s">
        <v>33</v>
      </c>
      <c r="K872" s="9">
        <v>3202</v>
      </c>
      <c r="L872" s="9">
        <v>33830.359999999986</v>
      </c>
      <c r="M872" s="9">
        <v>49435.826974000025</v>
      </c>
      <c r="N872" s="9">
        <v>48800</v>
      </c>
      <c r="O872" s="9">
        <v>39431.96</v>
      </c>
      <c r="P872" s="9" cm="1">
        <f t="array" ref="P872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214.47969945506406</v>
      </c>
      <c r="Q872" s="9" cm="1">
        <f t="array" ref="Q872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107.23984972753203</v>
      </c>
      <c r="R872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102.13319021669717</v>
      </c>
      <c r="S872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423.85273939929328</v>
      </c>
    </row>
    <row r="873" spans="1:19" x14ac:dyDescent="0.25">
      <c r="A873">
        <v>2014</v>
      </c>
      <c r="B873">
        <v>12</v>
      </c>
      <c r="C873" s="38" t="s">
        <v>67</v>
      </c>
      <c r="D873" s="38">
        <f>DATE(План_Факт_Дебіторка[[#This Row],[Рік]],План_Факт_Дебіторка[[#This Row],[МісяцьНом]],1)</f>
        <v>41974</v>
      </c>
      <c r="E873" s="6" t="s">
        <v>13</v>
      </c>
      <c r="F873" s="6" t="s">
        <v>22</v>
      </c>
      <c r="G873" s="6" t="s">
        <v>36</v>
      </c>
      <c r="H873" s="6" t="s">
        <v>37</v>
      </c>
      <c r="I873" s="6" t="s">
        <v>38</v>
      </c>
      <c r="J873" s="6" t="s">
        <v>26</v>
      </c>
      <c r="K873" s="9">
        <v>283</v>
      </c>
      <c r="L873" s="9">
        <v>3128.19</v>
      </c>
      <c r="M873" s="9">
        <v>4893.4341699999986</v>
      </c>
      <c r="N873" s="9">
        <v>5200</v>
      </c>
      <c r="O873" s="9">
        <v>4938.1000000000004</v>
      </c>
      <c r="P873" s="9" cm="1">
        <f t="array" ref="P873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33.849495432172496</v>
      </c>
      <c r="Q873" s="9" cm="1">
        <f t="array" ref="Q873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0</v>
      </c>
      <c r="R873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8.462373858043124</v>
      </c>
      <c r="S873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42.311869290215618</v>
      </c>
    </row>
    <row r="874" spans="1:19" x14ac:dyDescent="0.25">
      <c r="A874">
        <v>2015</v>
      </c>
      <c r="B874">
        <v>1</v>
      </c>
      <c r="C874" s="38" t="s">
        <v>86</v>
      </c>
      <c r="D874" s="38">
        <f>DATE(План_Факт_Дебіторка[[#This Row],[Рік]],План_Факт_Дебіторка[[#This Row],[МісяцьНом]],1)</f>
        <v>42005</v>
      </c>
      <c r="E874" s="6" t="s">
        <v>2</v>
      </c>
      <c r="F874" s="6" t="s">
        <v>22</v>
      </c>
      <c r="G874" s="6" t="s">
        <v>36</v>
      </c>
      <c r="H874" s="6" t="s">
        <v>37</v>
      </c>
      <c r="I874" s="6" t="s">
        <v>38</v>
      </c>
      <c r="J874" s="6" t="s">
        <v>26</v>
      </c>
      <c r="K874" s="9">
        <v>372</v>
      </c>
      <c r="L874" s="9">
        <v>4061.7399999999989</v>
      </c>
      <c r="M874" s="9">
        <v>6471.4242399999985</v>
      </c>
      <c r="N874" s="9">
        <v>6300</v>
      </c>
      <c r="O874" s="9">
        <v>4339.41</v>
      </c>
      <c r="P874" s="9" cm="1">
        <f t="array" ref="P874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54.145107296192215</v>
      </c>
      <c r="Q874" s="9" cm="1">
        <f t="array" ref="Q874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16.243532188857667</v>
      </c>
      <c r="R874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36.917118611040152</v>
      </c>
      <c r="S874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107.30575809609003</v>
      </c>
    </row>
    <row r="875" spans="1:19" x14ac:dyDescent="0.25">
      <c r="A875">
        <v>2016</v>
      </c>
      <c r="B875">
        <v>3</v>
      </c>
      <c r="C875" s="38" t="s">
        <v>97</v>
      </c>
      <c r="D875" s="38">
        <f>DATE(План_Факт_Дебіторка[[#This Row],[Рік]],План_Факт_Дебіторка[[#This Row],[МісяцьНом]],1)</f>
        <v>42430</v>
      </c>
      <c r="E875" s="6" t="s">
        <v>4</v>
      </c>
      <c r="F875" s="6" t="s">
        <v>42</v>
      </c>
      <c r="G875" s="6" t="s">
        <v>43</v>
      </c>
      <c r="H875" s="6" t="s">
        <v>44</v>
      </c>
      <c r="I875" s="6" t="s">
        <v>45</v>
      </c>
      <c r="J875" s="6" t="s">
        <v>34</v>
      </c>
      <c r="K875" s="9">
        <v>3879</v>
      </c>
      <c r="L875" s="9">
        <v>40634.130000000005</v>
      </c>
      <c r="M875" s="9">
        <v>65649.116700000013</v>
      </c>
      <c r="N875" s="9">
        <v>63600</v>
      </c>
      <c r="O875" s="9">
        <v>0</v>
      </c>
      <c r="P875" s="9" cm="1">
        <f t="array" ref="P875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431.84305939100915</v>
      </c>
      <c r="Q875" s="9" cm="1">
        <f t="array" ref="Q875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0</v>
      </c>
      <c r="R875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0</v>
      </c>
      <c r="S875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431.84305939100915</v>
      </c>
    </row>
    <row r="876" spans="1:19" x14ac:dyDescent="0.25">
      <c r="A876">
        <v>2015</v>
      </c>
      <c r="B876">
        <v>2</v>
      </c>
      <c r="C876" s="38" t="s">
        <v>87</v>
      </c>
      <c r="D876" s="38">
        <f>DATE(План_Факт_Дебіторка[[#This Row],[Рік]],План_Факт_Дебіторка[[#This Row],[МісяцьНом]],1)</f>
        <v>42036</v>
      </c>
      <c r="E876" s="6" t="s">
        <v>3</v>
      </c>
      <c r="F876" s="6" t="s">
        <v>22</v>
      </c>
      <c r="G876" s="6" t="s">
        <v>36</v>
      </c>
      <c r="H876" s="6" t="s">
        <v>37</v>
      </c>
      <c r="I876" s="6" t="s">
        <v>38</v>
      </c>
      <c r="J876" s="6" t="s">
        <v>26</v>
      </c>
      <c r="K876" s="9">
        <v>244</v>
      </c>
      <c r="L876" s="9">
        <v>2889.01</v>
      </c>
      <c r="M876" s="9">
        <v>4996.4150499999996</v>
      </c>
      <c r="N876" s="9">
        <v>4700</v>
      </c>
      <c r="O876" s="9">
        <v>4791.03</v>
      </c>
      <c r="P876" s="9" cm="1">
        <f t="array" ref="P876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53.892522381408675</v>
      </c>
      <c r="Q876" s="9" cm="1">
        <f t="array" ref="Q876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26.946261190704337</v>
      </c>
      <c r="R876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18.372450811843866</v>
      </c>
      <c r="S876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99.211234383956878</v>
      </c>
    </row>
    <row r="877" spans="1:19" x14ac:dyDescent="0.25">
      <c r="A877">
        <v>2015</v>
      </c>
      <c r="B877">
        <v>3</v>
      </c>
      <c r="C877" s="38" t="s">
        <v>88</v>
      </c>
      <c r="D877" s="38">
        <f>DATE(План_Факт_Дебіторка[[#This Row],[Рік]],План_Факт_Дебіторка[[#This Row],[МісяцьНом]],1)</f>
        <v>42064</v>
      </c>
      <c r="E877" s="6" t="s">
        <v>4</v>
      </c>
      <c r="F877" s="6" t="s">
        <v>22</v>
      </c>
      <c r="G877" s="6" t="s">
        <v>36</v>
      </c>
      <c r="H877" s="6" t="s">
        <v>37</v>
      </c>
      <c r="I877" s="6" t="s">
        <v>38</v>
      </c>
      <c r="J877" s="6" t="s">
        <v>26</v>
      </c>
      <c r="K877" s="9">
        <v>806</v>
      </c>
      <c r="L877" s="9">
        <v>8885.0500000000011</v>
      </c>
      <c r="M877" s="9">
        <v>13418.269160000003</v>
      </c>
      <c r="N877" s="9">
        <v>12800</v>
      </c>
      <c r="O877" s="9">
        <v>12750.86</v>
      </c>
      <c r="P877" s="9" cm="1">
        <f t="array" ref="P877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62.06254104436379</v>
      </c>
      <c r="Q877" s="9" cm="1">
        <f t="array" ref="Q877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0</v>
      </c>
      <c r="R877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21.157684446942202</v>
      </c>
      <c r="S877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83.220225491305996</v>
      </c>
    </row>
    <row r="878" spans="1:19" x14ac:dyDescent="0.25">
      <c r="A878">
        <v>2016</v>
      </c>
      <c r="B878">
        <v>3</v>
      </c>
      <c r="C878" s="38" t="s">
        <v>97</v>
      </c>
      <c r="D878" s="38">
        <f>DATE(План_Факт_Дебіторка[[#This Row],[Рік]],План_Факт_Дебіторка[[#This Row],[МісяцьНом]],1)</f>
        <v>42430</v>
      </c>
      <c r="E878" s="6" t="s">
        <v>4</v>
      </c>
      <c r="F878" s="6" t="s">
        <v>42</v>
      </c>
      <c r="G878" s="6" t="s">
        <v>43</v>
      </c>
      <c r="H878" s="6" t="s">
        <v>44</v>
      </c>
      <c r="I878" s="6" t="s">
        <v>45</v>
      </c>
      <c r="J878" s="6" t="s">
        <v>27</v>
      </c>
      <c r="K878" s="9">
        <v>6735</v>
      </c>
      <c r="L878" s="9">
        <v>68718.300000000017</v>
      </c>
      <c r="M878" s="9">
        <v>112275.22409000031</v>
      </c>
      <c r="N878" s="9">
        <v>103100</v>
      </c>
      <c r="O878" s="9">
        <v>34131.040000000001</v>
      </c>
      <c r="P878" s="9" cm="1">
        <f t="array" ref="P878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738.55184505227112</v>
      </c>
      <c r="Q878" s="9" cm="1">
        <f t="array" ref="Q878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0</v>
      </c>
      <c r="R878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0</v>
      </c>
      <c r="S878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738.55184505227112</v>
      </c>
    </row>
    <row r="879" spans="1:19" x14ac:dyDescent="0.25">
      <c r="A879">
        <v>2015</v>
      </c>
      <c r="B879">
        <v>4</v>
      </c>
      <c r="C879" s="38" t="s">
        <v>89</v>
      </c>
      <c r="D879" s="38">
        <f>DATE(План_Факт_Дебіторка[[#This Row],[Рік]],План_Факт_Дебіторка[[#This Row],[МісяцьНом]],1)</f>
        <v>42095</v>
      </c>
      <c r="E879" s="6" t="s">
        <v>5</v>
      </c>
      <c r="F879" s="6" t="s">
        <v>22</v>
      </c>
      <c r="G879" s="6" t="s">
        <v>36</v>
      </c>
      <c r="H879" s="6" t="s">
        <v>37</v>
      </c>
      <c r="I879" s="6" t="s">
        <v>38</v>
      </c>
      <c r="J879" s="6" t="s">
        <v>26</v>
      </c>
      <c r="K879" s="9">
        <v>213</v>
      </c>
      <c r="L879" s="9">
        <v>2388.7199999999993</v>
      </c>
      <c r="M879" s="9">
        <v>3725.04007</v>
      </c>
      <c r="N879" s="9">
        <v>3700</v>
      </c>
      <c r="O879" s="9">
        <v>2648.24</v>
      </c>
      <c r="P879" s="9" cm="1">
        <f t="array" ref="P879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36.101733920469499</v>
      </c>
      <c r="Q879" s="9" cm="1">
        <f t="array" ref="Q879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18.05086696023475</v>
      </c>
      <c r="R879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12.307409291069149</v>
      </c>
      <c r="S879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66.460010171773405</v>
      </c>
    </row>
    <row r="880" spans="1:19" x14ac:dyDescent="0.25">
      <c r="A880">
        <v>2015</v>
      </c>
      <c r="B880">
        <v>5</v>
      </c>
      <c r="C880" s="38" t="s">
        <v>90</v>
      </c>
      <c r="D880" s="38">
        <f>DATE(План_Факт_Дебіторка[[#This Row],[Рік]],План_Факт_Дебіторка[[#This Row],[МісяцьНом]],1)</f>
        <v>42125</v>
      </c>
      <c r="E880" s="6" t="s">
        <v>6</v>
      </c>
      <c r="F880" s="6" t="s">
        <v>22</v>
      </c>
      <c r="G880" s="6" t="s">
        <v>36</v>
      </c>
      <c r="H880" s="6" t="s">
        <v>37</v>
      </c>
      <c r="I880" s="6" t="s">
        <v>38</v>
      </c>
      <c r="J880" s="6" t="s">
        <v>26</v>
      </c>
      <c r="K880" s="9">
        <v>540</v>
      </c>
      <c r="L880" s="9">
        <v>5584.11</v>
      </c>
      <c r="M880" s="9">
        <v>8054.2512400000014</v>
      </c>
      <c r="N880" s="9">
        <v>7500</v>
      </c>
      <c r="O880" s="9">
        <v>6840.21</v>
      </c>
      <c r="P880" s="9" cm="1">
        <f t="array" ref="P880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42.312745581525931</v>
      </c>
      <c r="Q880" s="9" cm="1">
        <f t="array" ref="Q880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0</v>
      </c>
      <c r="R880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14.424799630065657</v>
      </c>
      <c r="S880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56.737545211591588</v>
      </c>
    </row>
    <row r="881" spans="1:19" x14ac:dyDescent="0.25">
      <c r="A881">
        <v>2016</v>
      </c>
      <c r="B881">
        <v>3</v>
      </c>
      <c r="C881" s="38" t="s">
        <v>97</v>
      </c>
      <c r="D881" s="38">
        <f>DATE(План_Факт_Дебіторка[[#This Row],[Рік]],План_Факт_Дебіторка[[#This Row],[МісяцьНом]],1)</f>
        <v>42430</v>
      </c>
      <c r="E881" s="6" t="s">
        <v>4</v>
      </c>
      <c r="F881" s="6" t="s">
        <v>42</v>
      </c>
      <c r="G881" s="6" t="s">
        <v>43</v>
      </c>
      <c r="H881" s="6" t="s">
        <v>44</v>
      </c>
      <c r="I881" s="6" t="s">
        <v>45</v>
      </c>
      <c r="J881" s="6" t="s">
        <v>35</v>
      </c>
      <c r="K881" s="9">
        <v>32845</v>
      </c>
      <c r="L881" s="9">
        <v>353537.32</v>
      </c>
      <c r="M881" s="9">
        <v>540947.90132000088</v>
      </c>
      <c r="N881" s="9">
        <v>583300</v>
      </c>
      <c r="O881" s="9">
        <v>273690.87</v>
      </c>
      <c r="P881" s="9" cm="1">
        <f t="array" ref="P881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3558.3814134878503</v>
      </c>
      <c r="Q881" s="9" cm="1">
        <f t="array" ref="Q881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0</v>
      </c>
      <c r="R881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0</v>
      </c>
      <c r="S881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3558.3814134878503</v>
      </c>
    </row>
    <row r="882" spans="1:19" x14ac:dyDescent="0.25">
      <c r="A882">
        <v>2015</v>
      </c>
      <c r="B882">
        <v>6</v>
      </c>
      <c r="C882" s="38" t="s">
        <v>91</v>
      </c>
      <c r="D882" s="38">
        <f>DATE(План_Факт_Дебіторка[[#This Row],[Рік]],План_Факт_Дебіторка[[#This Row],[МісяцьНом]],1)</f>
        <v>42156</v>
      </c>
      <c r="E882" s="6" t="s">
        <v>7</v>
      </c>
      <c r="F882" s="6" t="s">
        <v>22</v>
      </c>
      <c r="G882" s="6" t="s">
        <v>36</v>
      </c>
      <c r="H882" s="6" t="s">
        <v>37</v>
      </c>
      <c r="I882" s="6" t="s">
        <v>38</v>
      </c>
      <c r="J882" s="6" t="s">
        <v>26</v>
      </c>
      <c r="K882" s="9">
        <v>154</v>
      </c>
      <c r="L882" s="9">
        <v>1737.93</v>
      </c>
      <c r="M882" s="9">
        <v>2776.7164699999998</v>
      </c>
      <c r="N882" s="9">
        <v>2500</v>
      </c>
      <c r="O882" s="9">
        <v>2303.92</v>
      </c>
      <c r="P882" s="9" cm="1">
        <f t="array" ref="P882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33.292639959457929</v>
      </c>
      <c r="Q882" s="9" cm="1">
        <f t="array" ref="Q882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0</v>
      </c>
      <c r="R882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11.349763622542476</v>
      </c>
      <c r="S882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44.642403582000405</v>
      </c>
    </row>
    <row r="883" spans="1:19" x14ac:dyDescent="0.25">
      <c r="A883">
        <v>2015</v>
      </c>
      <c r="B883">
        <v>7</v>
      </c>
      <c r="C883" s="38" t="s">
        <v>92</v>
      </c>
      <c r="D883" s="38">
        <f>DATE(План_Факт_Дебіторка[[#This Row],[Рік]],План_Факт_Дебіторка[[#This Row],[МісяцьНом]],1)</f>
        <v>42186</v>
      </c>
      <c r="E883" s="6" t="s">
        <v>8</v>
      </c>
      <c r="F883" s="6" t="s">
        <v>22</v>
      </c>
      <c r="G883" s="6" t="s">
        <v>36</v>
      </c>
      <c r="H883" s="6" t="s">
        <v>37</v>
      </c>
      <c r="I883" s="6" t="s">
        <v>38</v>
      </c>
      <c r="J883" s="6" t="s">
        <v>26</v>
      </c>
      <c r="K883" s="9">
        <v>404</v>
      </c>
      <c r="L883" s="9">
        <v>4637.8499999999995</v>
      </c>
      <c r="M883" s="9">
        <v>6892.6416399999998</v>
      </c>
      <c r="N883" s="9">
        <v>6300</v>
      </c>
      <c r="O883" s="9">
        <v>5305.46</v>
      </c>
      <c r="P883" s="9" cm="1">
        <f t="array" ref="P883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29.25864485815924</v>
      </c>
      <c r="Q883" s="9" cm="1">
        <f t="array" ref="Q883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8.7775934574477716</v>
      </c>
      <c r="R883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9.9745380198270119</v>
      </c>
      <c r="S883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48.010776335434016</v>
      </c>
    </row>
    <row r="884" spans="1:19" x14ac:dyDescent="0.25">
      <c r="A884">
        <v>2015</v>
      </c>
      <c r="B884">
        <v>8</v>
      </c>
      <c r="C884" s="38" t="s">
        <v>93</v>
      </c>
      <c r="D884" s="38">
        <f>DATE(План_Факт_Дебіторка[[#This Row],[Рік]],План_Факт_Дебіторка[[#This Row],[МісяцьНом]],1)</f>
        <v>42217</v>
      </c>
      <c r="E884" s="6" t="s">
        <v>9</v>
      </c>
      <c r="F884" s="6" t="s">
        <v>22</v>
      </c>
      <c r="G884" s="6" t="s">
        <v>36</v>
      </c>
      <c r="H884" s="6" t="s">
        <v>37</v>
      </c>
      <c r="I884" s="6" t="s">
        <v>38</v>
      </c>
      <c r="J884" s="6" t="s">
        <v>26</v>
      </c>
      <c r="K884" s="9">
        <v>541</v>
      </c>
      <c r="L884" s="9">
        <v>6856.87</v>
      </c>
      <c r="M884" s="9">
        <v>10692.42491</v>
      </c>
      <c r="N884" s="9">
        <v>11300</v>
      </c>
      <c r="O884" s="9">
        <v>8044.21</v>
      </c>
      <c r="P884" s="9" cm="1">
        <f t="array" ref="P884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117.03389878387867</v>
      </c>
      <c r="Q884" s="9" cm="1">
        <f t="array" ref="Q884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58.516949391939335</v>
      </c>
      <c r="R884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39.897920039958635</v>
      </c>
      <c r="S884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215.44876821577662</v>
      </c>
    </row>
    <row r="885" spans="1:19" x14ac:dyDescent="0.25">
      <c r="A885">
        <v>2016</v>
      </c>
      <c r="B885">
        <v>4</v>
      </c>
      <c r="C885" s="38" t="s">
        <v>98</v>
      </c>
      <c r="D885" s="38">
        <f>DATE(План_Факт_Дебіторка[[#This Row],[Рік]],План_Факт_Дебіторка[[#This Row],[МісяцьНом]],1)</f>
        <v>42461</v>
      </c>
      <c r="E885" s="6" t="s">
        <v>5</v>
      </c>
      <c r="F885" s="6" t="s">
        <v>42</v>
      </c>
      <c r="G885" s="6" t="s">
        <v>43</v>
      </c>
      <c r="H885" s="6" t="s">
        <v>44</v>
      </c>
      <c r="I885" s="6" t="s">
        <v>45</v>
      </c>
      <c r="J885" s="6" t="s">
        <v>32</v>
      </c>
      <c r="K885" s="9">
        <v>2347</v>
      </c>
      <c r="L885" s="9">
        <v>23049.62</v>
      </c>
      <c r="M885" s="9">
        <v>35937.882249999995</v>
      </c>
      <c r="N885" s="9">
        <v>37900</v>
      </c>
      <c r="O885" s="9">
        <v>1617.2</v>
      </c>
      <c r="P885" s="9" cm="1">
        <f t="array" ref="P885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164.39439147544354</v>
      </c>
      <c r="Q885" s="9" cm="1">
        <f t="array" ref="Q885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147.95495232789918</v>
      </c>
      <c r="R885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65.757756590177408</v>
      </c>
      <c r="S885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378.10710039352011</v>
      </c>
    </row>
    <row r="886" spans="1:19" x14ac:dyDescent="0.25">
      <c r="A886">
        <v>2015</v>
      </c>
      <c r="B886">
        <v>9</v>
      </c>
      <c r="C886" s="38" t="s">
        <v>94</v>
      </c>
      <c r="D886" s="38">
        <f>DATE(План_Факт_Дебіторка[[#This Row],[Рік]],План_Факт_Дебіторка[[#This Row],[МісяцьНом]],1)</f>
        <v>42248</v>
      </c>
      <c r="E886" s="6" t="s">
        <v>10</v>
      </c>
      <c r="F886" s="6" t="s">
        <v>22</v>
      </c>
      <c r="G886" s="6" t="s">
        <v>36</v>
      </c>
      <c r="H886" s="6" t="s">
        <v>37</v>
      </c>
      <c r="I886" s="6" t="s">
        <v>38</v>
      </c>
      <c r="J886" s="6" t="s">
        <v>26</v>
      </c>
      <c r="K886" s="9">
        <v>397</v>
      </c>
      <c r="L886" s="9">
        <v>4180.4500000000007</v>
      </c>
      <c r="M886" s="9">
        <v>6405.8333099999982</v>
      </c>
      <c r="N886" s="9">
        <v>6200</v>
      </c>
      <c r="O886" s="9">
        <v>4279.18</v>
      </c>
      <c r="P886" s="9" cm="1">
        <f t="array" ref="P886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63.804108960162807</v>
      </c>
      <c r="Q886" s="9" cm="1">
        <f t="array" ref="Q886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0</v>
      </c>
      <c r="R886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21.751400781873684</v>
      </c>
      <c r="S886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85.555509742036492</v>
      </c>
    </row>
    <row r="887" spans="1:19" x14ac:dyDescent="0.25">
      <c r="A887">
        <v>2015</v>
      </c>
      <c r="B887">
        <v>10</v>
      </c>
      <c r="C887" s="38" t="s">
        <v>68</v>
      </c>
      <c r="D887" s="38">
        <f>DATE(План_Факт_Дебіторка[[#This Row],[Рік]],План_Факт_Дебіторка[[#This Row],[МісяцьНом]],1)</f>
        <v>42278</v>
      </c>
      <c r="E887" s="6" t="s">
        <v>11</v>
      </c>
      <c r="F887" s="6" t="s">
        <v>22</v>
      </c>
      <c r="G887" s="6" t="s">
        <v>36</v>
      </c>
      <c r="H887" s="6" t="s">
        <v>37</v>
      </c>
      <c r="I887" s="6" t="s">
        <v>38</v>
      </c>
      <c r="J887" s="6" t="s">
        <v>26</v>
      </c>
      <c r="K887" s="9">
        <v>554</v>
      </c>
      <c r="L887" s="9">
        <v>6000.1799999999994</v>
      </c>
      <c r="M887" s="9">
        <v>8753.7001</v>
      </c>
      <c r="N887" s="9">
        <v>8500</v>
      </c>
      <c r="O887" s="9">
        <v>5932.15</v>
      </c>
      <c r="P887" s="9" cm="1">
        <f t="array" ref="P887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51.298225007743298</v>
      </c>
      <c r="Q887" s="9" cm="1">
        <f t="array" ref="Q887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0</v>
      </c>
      <c r="R887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17.488031252639765</v>
      </c>
      <c r="S887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68.786256260383055</v>
      </c>
    </row>
    <row r="888" spans="1:19" x14ac:dyDescent="0.25">
      <c r="A888">
        <v>2016</v>
      </c>
      <c r="B888">
        <v>4</v>
      </c>
      <c r="C888" s="38" t="s">
        <v>98</v>
      </c>
      <c r="D888" s="38">
        <f>DATE(План_Факт_Дебіторка[[#This Row],[Рік]],План_Факт_Дебіторка[[#This Row],[МісяцьНом]],1)</f>
        <v>42461</v>
      </c>
      <c r="E888" s="6" t="s">
        <v>5</v>
      </c>
      <c r="F888" s="6" t="s">
        <v>42</v>
      </c>
      <c r="G888" s="6" t="s">
        <v>43</v>
      </c>
      <c r="H888" s="6" t="s">
        <v>44</v>
      </c>
      <c r="I888" s="6" t="s">
        <v>45</v>
      </c>
      <c r="J888" s="6" t="s">
        <v>33</v>
      </c>
      <c r="K888" s="9">
        <v>-74</v>
      </c>
      <c r="L888" s="9">
        <v>-715.63</v>
      </c>
      <c r="M888" s="9">
        <v>-1163.8418300000001</v>
      </c>
      <c r="N888" s="9">
        <v>0</v>
      </c>
      <c r="O888" s="9">
        <v>0</v>
      </c>
      <c r="P888" s="9" cm="1">
        <f t="array" ref="P888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-5.3238826953003509</v>
      </c>
      <c r="Q888" s="9" cm="1">
        <f t="array" ref="Q888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-4.791494425770316</v>
      </c>
      <c r="R888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-2.1295530781201406</v>
      </c>
      <c r="S888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-12.244930199190808</v>
      </c>
    </row>
    <row r="889" spans="1:19" x14ac:dyDescent="0.25">
      <c r="A889">
        <v>2015</v>
      </c>
      <c r="B889">
        <v>11</v>
      </c>
      <c r="C889" s="38" t="s">
        <v>69</v>
      </c>
      <c r="D889" s="38">
        <f>DATE(План_Факт_Дебіторка[[#This Row],[Рік]],План_Факт_Дебіторка[[#This Row],[МісяцьНом]],1)</f>
        <v>42309</v>
      </c>
      <c r="E889" s="6" t="s">
        <v>12</v>
      </c>
      <c r="F889" s="6" t="s">
        <v>22</v>
      </c>
      <c r="G889" s="6" t="s">
        <v>36</v>
      </c>
      <c r="H889" s="6" t="s">
        <v>37</v>
      </c>
      <c r="I889" s="6" t="s">
        <v>38</v>
      </c>
      <c r="J889" s="6" t="s">
        <v>26</v>
      </c>
      <c r="K889" s="9">
        <v>222</v>
      </c>
      <c r="L889" s="9">
        <v>2498.89</v>
      </c>
      <c r="M889" s="9">
        <v>3808.3582700000002</v>
      </c>
      <c r="N889" s="9">
        <v>3500</v>
      </c>
      <c r="O889" s="9">
        <v>2715.08</v>
      </c>
      <c r="P889" s="9" cm="1">
        <f t="array" ref="P889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47.875862274589167</v>
      </c>
      <c r="Q889" s="9" cm="1">
        <f t="array" ref="Q889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14.362758682376752</v>
      </c>
      <c r="R889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16.321316684519033</v>
      </c>
      <c r="S889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78.55993764148495</v>
      </c>
    </row>
    <row r="890" spans="1:19" x14ac:dyDescent="0.25">
      <c r="A890">
        <v>2015</v>
      </c>
      <c r="B890">
        <v>12</v>
      </c>
      <c r="C890" s="38" t="s">
        <v>70</v>
      </c>
      <c r="D890" s="38">
        <f>DATE(План_Факт_Дебіторка[[#This Row],[Рік]],План_Факт_Дебіторка[[#This Row],[МісяцьНом]],1)</f>
        <v>42339</v>
      </c>
      <c r="E890" s="6" t="s">
        <v>13</v>
      </c>
      <c r="F890" s="6" t="s">
        <v>22</v>
      </c>
      <c r="G890" s="6" t="s">
        <v>36</v>
      </c>
      <c r="H890" s="6" t="s">
        <v>37</v>
      </c>
      <c r="I890" s="6" t="s">
        <v>38</v>
      </c>
      <c r="J890" s="6" t="s">
        <v>26</v>
      </c>
      <c r="K890" s="9">
        <v>391</v>
      </c>
      <c r="L890" s="9">
        <v>4324.3899999999994</v>
      </c>
      <c r="M890" s="9">
        <v>6560.8417300000001</v>
      </c>
      <c r="N890" s="9">
        <v>6600</v>
      </c>
      <c r="O890" s="9">
        <v>3889.15</v>
      </c>
      <c r="P890" s="9" cm="1">
        <f t="array" ref="P890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65.63566951490111</v>
      </c>
      <c r="Q890" s="9" cm="1">
        <f t="array" ref="Q890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0</v>
      </c>
      <c r="R890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22.375796425534471</v>
      </c>
      <c r="S890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88.011465940435585</v>
      </c>
    </row>
    <row r="891" spans="1:19" x14ac:dyDescent="0.25">
      <c r="A891">
        <v>2016</v>
      </c>
      <c r="B891">
        <v>4</v>
      </c>
      <c r="C891" s="38" t="s">
        <v>98</v>
      </c>
      <c r="D891" s="38">
        <f>DATE(План_Факт_Дебіторка[[#This Row],[Рік]],План_Факт_Дебіторка[[#This Row],[МісяцьНом]],1)</f>
        <v>42461</v>
      </c>
      <c r="E891" s="6" t="s">
        <v>5</v>
      </c>
      <c r="F891" s="6" t="s">
        <v>42</v>
      </c>
      <c r="G891" s="6" t="s">
        <v>43</v>
      </c>
      <c r="H891" s="6" t="s">
        <v>44</v>
      </c>
      <c r="I891" s="6" t="s">
        <v>45</v>
      </c>
      <c r="J891" s="6" t="s">
        <v>34</v>
      </c>
      <c r="K891" s="9">
        <v>2732</v>
      </c>
      <c r="L891" s="9">
        <v>28819.75</v>
      </c>
      <c r="M891" s="9">
        <v>47815.268979999906</v>
      </c>
      <c r="N891" s="9">
        <v>47000</v>
      </c>
      <c r="O891" s="9">
        <v>0</v>
      </c>
      <c r="P891" s="9" cm="1">
        <f t="array" ref="P891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218.72635656492358</v>
      </c>
      <c r="Q891" s="9" cm="1">
        <f t="array" ref="Q891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196.8537209084312</v>
      </c>
      <c r="R891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87.490542625969425</v>
      </c>
      <c r="S891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503.07062009932417</v>
      </c>
    </row>
    <row r="892" spans="1:19" x14ac:dyDescent="0.25">
      <c r="A892">
        <v>2016</v>
      </c>
      <c r="B892">
        <v>1</v>
      </c>
      <c r="C892" s="38" t="s">
        <v>95</v>
      </c>
      <c r="D892" s="38">
        <f>DATE(План_Факт_Дебіторка[[#This Row],[Рік]],План_Факт_Дебіторка[[#This Row],[МісяцьНом]],1)</f>
        <v>42370</v>
      </c>
      <c r="E892" s="6" t="s">
        <v>2</v>
      </c>
      <c r="F892" s="6" t="s">
        <v>22</v>
      </c>
      <c r="G892" s="6" t="s">
        <v>36</v>
      </c>
      <c r="H892" s="6" t="s">
        <v>37</v>
      </c>
      <c r="I892" s="6" t="s">
        <v>38</v>
      </c>
      <c r="J892" s="6" t="s">
        <v>26</v>
      </c>
      <c r="K892" s="9">
        <v>325</v>
      </c>
      <c r="L892" s="9">
        <v>3578.9100000000003</v>
      </c>
      <c r="M892" s="9">
        <v>5555.6998699999995</v>
      </c>
      <c r="N892" s="9">
        <v>5700</v>
      </c>
      <c r="O892" s="9">
        <v>2557.59</v>
      </c>
      <c r="P892" s="9" cm="1">
        <f t="array" ref="P892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71.498435172893977</v>
      </c>
      <c r="Q892" s="9" cm="1">
        <f t="array" ref="Q892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0</v>
      </c>
      <c r="R892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0</v>
      </c>
      <c r="S892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71.498435172893977</v>
      </c>
    </row>
    <row r="893" spans="1:19" x14ac:dyDescent="0.25">
      <c r="A893">
        <v>2016</v>
      </c>
      <c r="B893">
        <v>2</v>
      </c>
      <c r="C893" s="38" t="s">
        <v>96</v>
      </c>
      <c r="D893" s="38">
        <f>DATE(План_Факт_Дебіторка[[#This Row],[Рік]],План_Факт_Дебіторка[[#This Row],[МісяцьНом]],1)</f>
        <v>42401</v>
      </c>
      <c r="E893" s="6" t="s">
        <v>3</v>
      </c>
      <c r="F893" s="6" t="s">
        <v>22</v>
      </c>
      <c r="G893" s="6" t="s">
        <v>36</v>
      </c>
      <c r="H893" s="6" t="s">
        <v>37</v>
      </c>
      <c r="I893" s="6" t="s">
        <v>38</v>
      </c>
      <c r="J893" s="6" t="s">
        <v>26</v>
      </c>
      <c r="K893" s="9">
        <v>211</v>
      </c>
      <c r="L893" s="9">
        <v>2604.7800000000002</v>
      </c>
      <c r="M893" s="9">
        <v>4041.1999100000007</v>
      </c>
      <c r="N893" s="9">
        <v>3700</v>
      </c>
      <c r="O893" s="9">
        <v>2052.39</v>
      </c>
      <c r="P893" s="9" cm="1">
        <f t="array" ref="P893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45.869947074819059</v>
      </c>
      <c r="Q893" s="9" cm="1">
        <f t="array" ref="Q893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22.93497353740953</v>
      </c>
      <c r="R893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0</v>
      </c>
      <c r="S893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68.804920612228585</v>
      </c>
    </row>
    <row r="894" spans="1:19" x14ac:dyDescent="0.25">
      <c r="A894">
        <v>2016</v>
      </c>
      <c r="B894">
        <v>4</v>
      </c>
      <c r="C894" s="38" t="s">
        <v>98</v>
      </c>
      <c r="D894" s="38">
        <f>DATE(План_Факт_Дебіторка[[#This Row],[Рік]],План_Факт_Дебіторка[[#This Row],[МісяцьНом]],1)</f>
        <v>42461</v>
      </c>
      <c r="E894" s="6" t="s">
        <v>5</v>
      </c>
      <c r="F894" s="6" t="s">
        <v>42</v>
      </c>
      <c r="G894" s="6" t="s">
        <v>43</v>
      </c>
      <c r="H894" s="6" t="s">
        <v>44</v>
      </c>
      <c r="I894" s="6" t="s">
        <v>45</v>
      </c>
      <c r="J894" s="6" t="s">
        <v>27</v>
      </c>
      <c r="K894" s="9">
        <v>6475</v>
      </c>
      <c r="L894" s="9">
        <v>68990.609999999986</v>
      </c>
      <c r="M894" s="9">
        <v>115206.92092000002</v>
      </c>
      <c r="N894" s="9">
        <v>124700</v>
      </c>
      <c r="O894" s="9">
        <v>24852.15</v>
      </c>
      <c r="P894" s="9" cm="1">
        <f t="array" ref="P894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527.00299718976771</v>
      </c>
      <c r="Q894" s="9" cm="1">
        <f t="array" ref="Q894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474.30269747079092</v>
      </c>
      <c r="R894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210.80119887590706</v>
      </c>
      <c r="S894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1212.1068935364656</v>
      </c>
    </row>
    <row r="895" spans="1:19" x14ac:dyDescent="0.25">
      <c r="A895">
        <v>2016</v>
      </c>
      <c r="B895">
        <v>3</v>
      </c>
      <c r="C895" s="38" t="s">
        <v>97</v>
      </c>
      <c r="D895" s="38">
        <f>DATE(План_Факт_Дебіторка[[#This Row],[Рік]],План_Факт_Дебіторка[[#This Row],[МісяцьНом]],1)</f>
        <v>42430</v>
      </c>
      <c r="E895" s="6" t="s">
        <v>4</v>
      </c>
      <c r="F895" s="6" t="s">
        <v>22</v>
      </c>
      <c r="G895" s="6" t="s">
        <v>36</v>
      </c>
      <c r="H895" s="6" t="s">
        <v>37</v>
      </c>
      <c r="I895" s="6" t="s">
        <v>38</v>
      </c>
      <c r="J895" s="6" t="s">
        <v>26</v>
      </c>
      <c r="K895" s="9">
        <v>-272</v>
      </c>
      <c r="L895" s="9">
        <v>-3736.61</v>
      </c>
      <c r="M895" s="9">
        <v>-5642.7666799999997</v>
      </c>
      <c r="N895" s="9">
        <v>0</v>
      </c>
      <c r="O895" s="9">
        <v>0</v>
      </c>
      <c r="P895" s="9" cm="1">
        <f t="array" ref="P895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-24.733715544714869</v>
      </c>
      <c r="Q895" s="9" cm="1">
        <f t="array" ref="Q895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0</v>
      </c>
      <c r="R895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0</v>
      </c>
      <c r="S895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-24.733715544714869</v>
      </c>
    </row>
    <row r="896" spans="1:19" x14ac:dyDescent="0.25">
      <c r="A896">
        <v>2016</v>
      </c>
      <c r="B896">
        <v>4</v>
      </c>
      <c r="C896" s="38" t="s">
        <v>98</v>
      </c>
      <c r="D896" s="38">
        <f>DATE(План_Факт_Дебіторка[[#This Row],[Рік]],План_Факт_Дебіторка[[#This Row],[МісяцьНом]],1)</f>
        <v>42461</v>
      </c>
      <c r="E896" s="6" t="s">
        <v>5</v>
      </c>
      <c r="F896" s="6" t="s">
        <v>22</v>
      </c>
      <c r="G896" s="6" t="s">
        <v>36</v>
      </c>
      <c r="H896" s="6" t="s">
        <v>37</v>
      </c>
      <c r="I896" s="6" t="s">
        <v>38</v>
      </c>
      <c r="J896" s="6" t="s">
        <v>26</v>
      </c>
      <c r="K896" s="9">
        <v>261</v>
      </c>
      <c r="L896" s="9">
        <v>3227.25</v>
      </c>
      <c r="M896" s="9">
        <v>4778.1998800000001</v>
      </c>
      <c r="N896" s="9">
        <v>4300</v>
      </c>
      <c r="O896" s="9">
        <v>1807.84</v>
      </c>
      <c r="P896" s="9" cm="1">
        <f t="array" ref="P896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42.024801688727855</v>
      </c>
      <c r="Q896" s="9" cm="1">
        <f t="array" ref="Q896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21.012400844363928</v>
      </c>
      <c r="R896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17.510334036969937</v>
      </c>
      <c r="S896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80.547536570061723</v>
      </c>
    </row>
    <row r="897" spans="1:19" x14ac:dyDescent="0.25">
      <c r="A897">
        <v>2016</v>
      </c>
      <c r="B897">
        <v>4</v>
      </c>
      <c r="C897" s="38" t="s">
        <v>98</v>
      </c>
      <c r="D897" s="38">
        <f>DATE(План_Факт_Дебіторка[[#This Row],[Рік]],План_Факт_Дебіторка[[#This Row],[МісяцьНом]],1)</f>
        <v>42461</v>
      </c>
      <c r="E897" s="6" t="s">
        <v>5</v>
      </c>
      <c r="F897" s="6" t="s">
        <v>42</v>
      </c>
      <c r="G897" s="6" t="s">
        <v>43</v>
      </c>
      <c r="H897" s="6" t="s">
        <v>44</v>
      </c>
      <c r="I897" s="6" t="s">
        <v>45</v>
      </c>
      <c r="J897" s="6" t="s">
        <v>35</v>
      </c>
      <c r="K897" s="9">
        <v>53167</v>
      </c>
      <c r="L897" s="9">
        <v>593618.15000000014</v>
      </c>
      <c r="M897" s="9">
        <v>895242.34379000019</v>
      </c>
      <c r="N897" s="9">
        <v>808900</v>
      </c>
      <c r="O897" s="9">
        <v>322683.43</v>
      </c>
      <c r="P897" s="9" cm="1">
        <f t="array" ref="P897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4095.200137465165</v>
      </c>
      <c r="Q897" s="9" cm="1">
        <f t="array" ref="Q897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3685.6801237186487</v>
      </c>
      <c r="R897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1638.0800549860662</v>
      </c>
      <c r="S897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9418.9603161698797</v>
      </c>
    </row>
    <row r="898" spans="1:19" x14ac:dyDescent="0.25">
      <c r="A898">
        <v>2016</v>
      </c>
      <c r="B898">
        <v>5</v>
      </c>
      <c r="C898" s="38" t="s">
        <v>99</v>
      </c>
      <c r="D898" s="38">
        <f>DATE(План_Факт_Дебіторка[[#This Row],[Рік]],План_Факт_Дебіторка[[#This Row],[МісяцьНом]],1)</f>
        <v>42491</v>
      </c>
      <c r="E898" s="6" t="s">
        <v>6</v>
      </c>
      <c r="F898" s="6" t="s">
        <v>22</v>
      </c>
      <c r="G898" s="6" t="s">
        <v>36</v>
      </c>
      <c r="H898" s="6" t="s">
        <v>37</v>
      </c>
      <c r="I898" s="6" t="s">
        <v>38</v>
      </c>
      <c r="J898" s="6" t="s">
        <v>26</v>
      </c>
      <c r="K898" s="9">
        <v>167</v>
      </c>
      <c r="L898" s="9">
        <v>2104.2799999999997</v>
      </c>
      <c r="M898" s="9">
        <v>3213.5750699999999</v>
      </c>
      <c r="N898" s="9">
        <v>3000</v>
      </c>
      <c r="O898" s="9">
        <v>1471.33</v>
      </c>
      <c r="P898" s="9" cm="1">
        <f t="array" ref="P898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30.810214068624642</v>
      </c>
      <c r="Q898" s="9" cm="1">
        <f t="array" ref="Q898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15.405107034312321</v>
      </c>
      <c r="R898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12.837589195260268</v>
      </c>
      <c r="S898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59.052910298197233</v>
      </c>
    </row>
    <row r="899" spans="1:19" x14ac:dyDescent="0.25">
      <c r="A899">
        <v>2016</v>
      </c>
      <c r="B899">
        <v>6</v>
      </c>
      <c r="C899" s="38" t="s">
        <v>100</v>
      </c>
      <c r="D899" s="38">
        <f>DATE(План_Факт_Дебіторка[[#This Row],[Рік]],План_Факт_Дебіторка[[#This Row],[МісяцьНом]],1)</f>
        <v>42522</v>
      </c>
      <c r="E899" s="6" t="s">
        <v>7</v>
      </c>
      <c r="F899" s="6" t="s">
        <v>22</v>
      </c>
      <c r="G899" s="6" t="s">
        <v>36</v>
      </c>
      <c r="H899" s="6" t="s">
        <v>37</v>
      </c>
      <c r="I899" s="6" t="s">
        <v>38</v>
      </c>
      <c r="J899" s="6" t="s">
        <v>26</v>
      </c>
      <c r="K899" s="9">
        <v>189</v>
      </c>
      <c r="L899" s="9">
        <v>2247.7600000000002</v>
      </c>
      <c r="M899" s="9">
        <v>3408.8665199999996</v>
      </c>
      <c r="N899" s="9">
        <v>3200</v>
      </c>
      <c r="O899" s="9">
        <v>1292.19</v>
      </c>
      <c r="P899" s="9" cm="1">
        <f t="array" ref="P899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15.723649118036661</v>
      </c>
      <c r="Q899" s="9" cm="1">
        <f t="array" ref="Q899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0</v>
      </c>
      <c r="R899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6.5515204658486086</v>
      </c>
      <c r="S899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22.275169583885269</v>
      </c>
    </row>
    <row r="900" spans="1:19" x14ac:dyDescent="0.25">
      <c r="A900">
        <v>2016</v>
      </c>
      <c r="B900">
        <v>5</v>
      </c>
      <c r="C900" s="38" t="s">
        <v>99</v>
      </c>
      <c r="D900" s="38">
        <f>DATE(План_Факт_Дебіторка[[#This Row],[Рік]],План_Факт_Дебіторка[[#This Row],[МісяцьНом]],1)</f>
        <v>42491</v>
      </c>
      <c r="E900" s="6" t="s">
        <v>6</v>
      </c>
      <c r="F900" s="6" t="s">
        <v>42</v>
      </c>
      <c r="G900" s="6" t="s">
        <v>43</v>
      </c>
      <c r="H900" s="6" t="s">
        <v>44</v>
      </c>
      <c r="I900" s="6" t="s">
        <v>45</v>
      </c>
      <c r="J900" s="6" t="s">
        <v>26</v>
      </c>
      <c r="K900" s="9">
        <v>8</v>
      </c>
      <c r="L900" s="9">
        <v>75.509999999999991</v>
      </c>
      <c r="M900" s="9">
        <v>117.80000000000001</v>
      </c>
      <c r="N900" s="9">
        <v>100</v>
      </c>
      <c r="O900" s="9">
        <v>31.81</v>
      </c>
      <c r="P900" s="9" cm="1">
        <f t="array" ref="P900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0.64467613864655349</v>
      </c>
      <c r="Q900" s="9" cm="1">
        <f t="array" ref="Q900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0.32233806932327674</v>
      </c>
      <c r="R900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0.25787045545862142</v>
      </c>
      <c r="S900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1.2248846634284516</v>
      </c>
    </row>
    <row r="901" spans="1:19" x14ac:dyDescent="0.25">
      <c r="A901">
        <v>2016</v>
      </c>
      <c r="B901">
        <v>7</v>
      </c>
      <c r="C901" s="38" t="s">
        <v>101</v>
      </c>
      <c r="D901" s="38">
        <f>DATE(План_Факт_Дебіторка[[#This Row],[Рік]],План_Факт_Дебіторка[[#This Row],[МісяцьНом]],1)</f>
        <v>42552</v>
      </c>
      <c r="E901" s="6" t="s">
        <v>8</v>
      </c>
      <c r="F901" s="6" t="s">
        <v>22</v>
      </c>
      <c r="G901" s="6" t="s">
        <v>36</v>
      </c>
      <c r="H901" s="6" t="s">
        <v>37</v>
      </c>
      <c r="I901" s="6" t="s">
        <v>38</v>
      </c>
      <c r="J901" s="6" t="s">
        <v>26</v>
      </c>
      <c r="K901" s="9">
        <v>210</v>
      </c>
      <c r="L901" s="9">
        <v>2451.04</v>
      </c>
      <c r="M901" s="9">
        <v>3973.9331499999998</v>
      </c>
      <c r="N901" s="9">
        <v>4000</v>
      </c>
      <c r="O901" s="9">
        <v>1219.29</v>
      </c>
      <c r="P901" s="9" cm="1">
        <f t="array" ref="P901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31.283614338705704</v>
      </c>
      <c r="Q901" s="9" cm="1">
        <f t="array" ref="Q901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9.3850843016117107</v>
      </c>
      <c r="R901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25.026891470964561</v>
      </c>
      <c r="S901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65.695590111281973</v>
      </c>
    </row>
    <row r="902" spans="1:19" x14ac:dyDescent="0.25">
      <c r="A902">
        <v>2016</v>
      </c>
      <c r="B902">
        <v>8</v>
      </c>
      <c r="C902" s="38" t="s">
        <v>102</v>
      </c>
      <c r="D902" s="38">
        <f>DATE(План_Факт_Дебіторка[[#This Row],[Рік]],План_Факт_Дебіторка[[#This Row],[МісяцьНом]],1)</f>
        <v>42583</v>
      </c>
      <c r="E902" s="6" t="s">
        <v>9</v>
      </c>
      <c r="F902" s="6" t="s">
        <v>22</v>
      </c>
      <c r="G902" s="6" t="s">
        <v>36</v>
      </c>
      <c r="H902" s="6" t="s">
        <v>37</v>
      </c>
      <c r="I902" s="6" t="s">
        <v>38</v>
      </c>
      <c r="J902" s="6" t="s">
        <v>26</v>
      </c>
      <c r="K902" s="9">
        <v>130</v>
      </c>
      <c r="L902" s="9">
        <v>1588.16</v>
      </c>
      <c r="M902" s="9">
        <v>2550.8165599999998</v>
      </c>
      <c r="N902" s="9">
        <v>2300</v>
      </c>
      <c r="O902" s="9">
        <v>464.98</v>
      </c>
      <c r="P902" s="9" cm="1">
        <f t="array" ref="P902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15.21087740949034</v>
      </c>
      <c r="Q902" s="9" cm="1">
        <f t="array" ref="Q902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0</v>
      </c>
      <c r="R902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12.168701927592272</v>
      </c>
      <c r="S902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27.37957933708261</v>
      </c>
    </row>
    <row r="903" spans="1:19" x14ac:dyDescent="0.25">
      <c r="A903">
        <v>2016</v>
      </c>
      <c r="B903">
        <v>5</v>
      </c>
      <c r="C903" s="38" t="s">
        <v>99</v>
      </c>
      <c r="D903" s="38">
        <f>DATE(План_Факт_Дебіторка[[#This Row],[Рік]],План_Факт_Дебіторка[[#This Row],[МісяцьНом]],1)</f>
        <v>42491</v>
      </c>
      <c r="E903" s="6" t="s">
        <v>6</v>
      </c>
      <c r="F903" s="6" t="s">
        <v>42</v>
      </c>
      <c r="G903" s="6" t="s">
        <v>43</v>
      </c>
      <c r="H903" s="6" t="s">
        <v>44</v>
      </c>
      <c r="I903" s="6" t="s">
        <v>45</v>
      </c>
      <c r="J903" s="6" t="s">
        <v>32</v>
      </c>
      <c r="K903" s="9">
        <v>5680</v>
      </c>
      <c r="L903" s="9">
        <v>62243.41</v>
      </c>
      <c r="M903" s="9">
        <v>94631.451990000016</v>
      </c>
      <c r="N903" s="9">
        <v>95500</v>
      </c>
      <c r="O903" s="9">
        <v>5110.1000000000004</v>
      </c>
      <c r="P903" s="9" cm="1">
        <f t="array" ref="P903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517.8831839000843</v>
      </c>
      <c r="Q903" s="9" cm="1">
        <f t="array" ref="Q903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258.94159195004215</v>
      </c>
      <c r="R903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207.15327356003368</v>
      </c>
      <c r="S903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983.97804941016011</v>
      </c>
    </row>
    <row r="904" spans="1:19" x14ac:dyDescent="0.25">
      <c r="A904">
        <v>2016</v>
      </c>
      <c r="B904">
        <v>9</v>
      </c>
      <c r="C904" s="38" t="s">
        <v>103</v>
      </c>
      <c r="D904" s="38">
        <f>DATE(План_Факт_Дебіторка[[#This Row],[Рік]],План_Факт_Дебіторка[[#This Row],[МісяцьНом]],1)</f>
        <v>42614</v>
      </c>
      <c r="E904" s="6" t="s">
        <v>10</v>
      </c>
      <c r="F904" s="6" t="s">
        <v>22</v>
      </c>
      <c r="G904" s="6" t="s">
        <v>36</v>
      </c>
      <c r="H904" s="6" t="s">
        <v>37</v>
      </c>
      <c r="I904" s="6" t="s">
        <v>38</v>
      </c>
      <c r="J904" s="6" t="s">
        <v>26</v>
      </c>
      <c r="K904" s="9">
        <v>165</v>
      </c>
      <c r="L904" s="9">
        <v>2151.58</v>
      </c>
      <c r="M904" s="9">
        <v>3546.1498900000006</v>
      </c>
      <c r="N904" s="9">
        <v>3500</v>
      </c>
      <c r="O904" s="9">
        <v>759.01</v>
      </c>
      <c r="P904" s="9" cm="1">
        <f t="array" ref="P904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15.472813052399522</v>
      </c>
      <c r="Q904" s="9" cm="1">
        <f t="array" ref="Q904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4.6418439157198561</v>
      </c>
      <c r="R904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12.378250441919617</v>
      </c>
      <c r="S904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32.492907410038995</v>
      </c>
    </row>
    <row r="905" spans="1:19" x14ac:dyDescent="0.25">
      <c r="A905">
        <v>2016</v>
      </c>
      <c r="B905">
        <v>10</v>
      </c>
      <c r="C905" s="38" t="s">
        <v>71</v>
      </c>
      <c r="D905" s="38">
        <f>DATE(План_Факт_Дебіторка[[#This Row],[Рік]],План_Факт_Дебіторка[[#This Row],[МісяцьНом]],1)</f>
        <v>42644</v>
      </c>
      <c r="E905" s="6" t="s">
        <v>11</v>
      </c>
      <c r="F905" s="6" t="s">
        <v>22</v>
      </c>
      <c r="G905" s="6" t="s">
        <v>36</v>
      </c>
      <c r="H905" s="6" t="s">
        <v>37</v>
      </c>
      <c r="I905" s="6" t="s">
        <v>38</v>
      </c>
      <c r="J905" s="6" t="s">
        <v>26</v>
      </c>
      <c r="K905" s="9">
        <v>99</v>
      </c>
      <c r="L905" s="9">
        <v>1310.6699999999998</v>
      </c>
      <c r="M905" s="9">
        <v>2153.2249200000001</v>
      </c>
      <c r="N905" s="9">
        <v>2100</v>
      </c>
      <c r="O905" s="9">
        <v>568.26</v>
      </c>
      <c r="P905" s="9" cm="1">
        <f t="array" ref="P905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17.522592746407955</v>
      </c>
      <c r="Q905" s="9" cm="1">
        <f t="array" ref="Q905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0</v>
      </c>
      <c r="R905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14.018074197126364</v>
      </c>
      <c r="S905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31.540666943534319</v>
      </c>
    </row>
    <row r="906" spans="1:19" x14ac:dyDescent="0.25">
      <c r="A906">
        <v>2016</v>
      </c>
      <c r="B906">
        <v>5</v>
      </c>
      <c r="C906" s="38" t="s">
        <v>99</v>
      </c>
      <c r="D906" s="38">
        <f>DATE(План_Факт_Дебіторка[[#This Row],[Рік]],План_Факт_Дебіторка[[#This Row],[МісяцьНом]],1)</f>
        <v>42491</v>
      </c>
      <c r="E906" s="6" t="s">
        <v>6</v>
      </c>
      <c r="F906" s="6" t="s">
        <v>42</v>
      </c>
      <c r="G906" s="6" t="s">
        <v>43</v>
      </c>
      <c r="H906" s="6" t="s">
        <v>44</v>
      </c>
      <c r="I906" s="6" t="s">
        <v>45</v>
      </c>
      <c r="J906" s="6" t="s">
        <v>34</v>
      </c>
      <c r="K906" s="9">
        <v>5118</v>
      </c>
      <c r="L906" s="9">
        <v>58461.14</v>
      </c>
      <c r="M906" s="9">
        <v>94089.994009999806</v>
      </c>
      <c r="N906" s="9">
        <v>102900</v>
      </c>
      <c r="O906" s="9">
        <v>0</v>
      </c>
      <c r="P906" s="9" cm="1">
        <f t="array" ref="P906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514.91998322278459</v>
      </c>
      <c r="Q906" s="9" cm="1">
        <f t="array" ref="Q906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257.4599916113923</v>
      </c>
      <c r="R906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205.96799328911385</v>
      </c>
      <c r="S906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978.34796812329068</v>
      </c>
    </row>
    <row r="907" spans="1:19" x14ac:dyDescent="0.25">
      <c r="A907">
        <v>2016</v>
      </c>
      <c r="B907">
        <v>11</v>
      </c>
      <c r="C907" s="38" t="s">
        <v>72</v>
      </c>
      <c r="D907" s="38">
        <f>DATE(План_Факт_Дебіторка[[#This Row],[Рік]],План_Факт_Дебіторка[[#This Row],[МісяцьНом]],1)</f>
        <v>42675</v>
      </c>
      <c r="E907" s="6" t="s">
        <v>12</v>
      </c>
      <c r="F907" s="6" t="s">
        <v>22</v>
      </c>
      <c r="G907" s="6" t="s">
        <v>36</v>
      </c>
      <c r="H907" s="6" t="s">
        <v>37</v>
      </c>
      <c r="I907" s="6" t="s">
        <v>38</v>
      </c>
      <c r="J907" s="6" t="s">
        <v>26</v>
      </c>
      <c r="K907" s="9">
        <v>80</v>
      </c>
      <c r="L907" s="9">
        <v>1079.28</v>
      </c>
      <c r="M907" s="9">
        <v>1819.84996</v>
      </c>
      <c r="N907" s="9">
        <v>1700</v>
      </c>
      <c r="O907" s="9">
        <v>470.23</v>
      </c>
      <c r="P907" s="9" cm="1">
        <f t="array" ref="P907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14.051666045198473</v>
      </c>
      <c r="Q907" s="9" cm="1">
        <f t="array" ref="Q907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7.0258330225992367</v>
      </c>
      <c r="R907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11.241332836158778</v>
      </c>
      <c r="S907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32.318831903956486</v>
      </c>
    </row>
    <row r="908" spans="1:19" x14ac:dyDescent="0.25">
      <c r="A908">
        <v>2016</v>
      </c>
      <c r="B908">
        <v>5</v>
      </c>
      <c r="C908" s="38" t="s">
        <v>99</v>
      </c>
      <c r="D908" s="38">
        <f>DATE(План_Факт_Дебіторка[[#This Row],[Рік]],План_Факт_Дебіторка[[#This Row],[МісяцьНом]],1)</f>
        <v>42491</v>
      </c>
      <c r="E908" s="6" t="s">
        <v>6</v>
      </c>
      <c r="F908" s="6" t="s">
        <v>42</v>
      </c>
      <c r="G908" s="6" t="s">
        <v>43</v>
      </c>
      <c r="H908" s="6" t="s">
        <v>44</v>
      </c>
      <c r="I908" s="6" t="s">
        <v>45</v>
      </c>
      <c r="J908" s="6" t="s">
        <v>27</v>
      </c>
      <c r="K908" s="9">
        <v>8853</v>
      </c>
      <c r="L908" s="9">
        <v>98897.809999999983</v>
      </c>
      <c r="M908" s="9">
        <v>160812.45667999968</v>
      </c>
      <c r="N908" s="9">
        <v>166500</v>
      </c>
      <c r="O908" s="9">
        <v>42799.35</v>
      </c>
      <c r="P908" s="9" cm="1">
        <f t="array" ref="P908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880.06751798580956</v>
      </c>
      <c r="Q908" s="9" cm="1">
        <f t="array" ref="Q908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440.03375899290478</v>
      </c>
      <c r="R908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352.0270071943238</v>
      </c>
      <c r="S908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1672.1282841730381</v>
      </c>
    </row>
    <row r="909" spans="1:19" x14ac:dyDescent="0.25">
      <c r="A909">
        <v>2016</v>
      </c>
      <c r="B909">
        <v>5</v>
      </c>
      <c r="C909" s="38" t="s">
        <v>99</v>
      </c>
      <c r="D909" s="38">
        <f>DATE(План_Факт_Дебіторка[[#This Row],[Рік]],План_Факт_Дебіторка[[#This Row],[МісяцьНом]],1)</f>
        <v>42491</v>
      </c>
      <c r="E909" s="6" t="s">
        <v>6</v>
      </c>
      <c r="F909" s="6" t="s">
        <v>42</v>
      </c>
      <c r="G909" s="6" t="s">
        <v>43</v>
      </c>
      <c r="H909" s="6" t="s">
        <v>44</v>
      </c>
      <c r="I909" s="6" t="s">
        <v>45</v>
      </c>
      <c r="J909" s="6" t="s">
        <v>35</v>
      </c>
      <c r="K909" s="9">
        <v>30213</v>
      </c>
      <c r="L909" s="9">
        <v>358761.01999999996</v>
      </c>
      <c r="M909" s="9">
        <v>563985.33875999984</v>
      </c>
      <c r="N909" s="9">
        <v>527700</v>
      </c>
      <c r="O909" s="9">
        <v>244532.07</v>
      </c>
      <c r="P909" s="9" cm="1">
        <f t="array" ref="P909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3086.484638752675</v>
      </c>
      <c r="Q909" s="9" cm="1">
        <f t="array" ref="Q909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1543.2423193763375</v>
      </c>
      <c r="R909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1234.59385550107</v>
      </c>
      <c r="S909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5864.3208136300827</v>
      </c>
    </row>
    <row r="910" spans="1:19" x14ac:dyDescent="0.25">
      <c r="A910">
        <v>2016</v>
      </c>
      <c r="B910">
        <v>6</v>
      </c>
      <c r="C910" s="38" t="s">
        <v>100</v>
      </c>
      <c r="D910" s="38">
        <f>DATE(План_Факт_Дебіторка[[#This Row],[Рік]],План_Факт_Дебіторка[[#This Row],[МісяцьНом]],1)</f>
        <v>42522</v>
      </c>
      <c r="E910" s="6" t="s">
        <v>7</v>
      </c>
      <c r="F910" s="6" t="s">
        <v>42</v>
      </c>
      <c r="G910" s="6" t="s">
        <v>43</v>
      </c>
      <c r="H910" s="6" t="s">
        <v>44</v>
      </c>
      <c r="I910" s="6" t="s">
        <v>45</v>
      </c>
      <c r="J910" s="6" t="s">
        <v>26</v>
      </c>
      <c r="K910" s="9">
        <v>17</v>
      </c>
      <c r="L910" s="9">
        <v>166.04000000000002</v>
      </c>
      <c r="M910" s="9">
        <v>296.07084999999995</v>
      </c>
      <c r="N910" s="9">
        <v>200</v>
      </c>
      <c r="O910" s="9">
        <v>66.62</v>
      </c>
      <c r="P910" s="9" cm="1">
        <f t="array" ref="P910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2.2749883475342267</v>
      </c>
      <c r="Q910" s="9" cm="1">
        <f t="array" ref="Q910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0.68249650426026809</v>
      </c>
      <c r="R910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1.8199906780273818</v>
      </c>
      <c r="S910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4.777475529821877</v>
      </c>
    </row>
    <row r="911" spans="1:19" x14ac:dyDescent="0.25">
      <c r="A911">
        <v>2016</v>
      </c>
      <c r="B911">
        <v>6</v>
      </c>
      <c r="C911" s="38" t="s">
        <v>100</v>
      </c>
      <c r="D911" s="38">
        <f>DATE(План_Факт_Дебіторка[[#This Row],[Рік]],План_Факт_Дебіторка[[#This Row],[МісяцьНом]],1)</f>
        <v>42522</v>
      </c>
      <c r="E911" s="6" t="s">
        <v>7</v>
      </c>
      <c r="F911" s="6" t="s">
        <v>42</v>
      </c>
      <c r="G911" s="6" t="s">
        <v>43</v>
      </c>
      <c r="H911" s="6" t="s">
        <v>44</v>
      </c>
      <c r="I911" s="6" t="s">
        <v>45</v>
      </c>
      <c r="J911" s="6" t="s">
        <v>32</v>
      </c>
      <c r="K911" s="9">
        <v>6075</v>
      </c>
      <c r="L911" s="9">
        <v>64526.58</v>
      </c>
      <c r="M911" s="9">
        <v>120826.11320000001</v>
      </c>
      <c r="N911" s="9">
        <v>110600</v>
      </c>
      <c r="O911" s="9">
        <v>5437.18</v>
      </c>
      <c r="P911" s="9" cm="1">
        <f t="array" ref="P911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928.41966579233144</v>
      </c>
      <c r="Q911" s="9" cm="1">
        <f t="array" ref="Q911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278.52589973769943</v>
      </c>
      <c r="R911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742.73573263386515</v>
      </c>
      <c r="S911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1949.6812981638959</v>
      </c>
    </row>
    <row r="912" spans="1:19" x14ac:dyDescent="0.25">
      <c r="A912">
        <v>2014</v>
      </c>
      <c r="B912">
        <v>6</v>
      </c>
      <c r="C912" s="38" t="s">
        <v>82</v>
      </c>
      <c r="D912" s="38">
        <f>DATE(План_Факт_Дебіторка[[#This Row],[Рік]],План_Факт_Дебіторка[[#This Row],[МісяцьНом]],1)</f>
        <v>41791</v>
      </c>
      <c r="E912" s="6" t="s">
        <v>7</v>
      </c>
      <c r="F912" s="6" t="s">
        <v>58</v>
      </c>
      <c r="G912" s="6" t="s">
        <v>59</v>
      </c>
      <c r="H912" s="6" t="s">
        <v>60</v>
      </c>
      <c r="I912" s="6" t="s">
        <v>61</v>
      </c>
      <c r="J912" s="6" t="s">
        <v>26</v>
      </c>
      <c r="K912" s="9">
        <v>420</v>
      </c>
      <c r="L912" s="9">
        <v>5243.7099999999991</v>
      </c>
      <c r="M912" s="9">
        <v>7904.3899999999985</v>
      </c>
      <c r="N912" s="9">
        <v>7500</v>
      </c>
      <c r="O912" s="9">
        <v>5461.23</v>
      </c>
      <c r="P912" s="9" cm="1">
        <f t="array" ref="P912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41.984247265006026</v>
      </c>
      <c r="Q912" s="9" cm="1">
        <f t="array" ref="Q912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20.992123632503013</v>
      </c>
      <c r="R912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27.989498176670686</v>
      </c>
      <c r="S912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90.965869074179722</v>
      </c>
    </row>
    <row r="913" spans="1:19" x14ac:dyDescent="0.25">
      <c r="A913">
        <v>2016</v>
      </c>
      <c r="B913">
        <v>6</v>
      </c>
      <c r="C913" s="38" t="s">
        <v>100</v>
      </c>
      <c r="D913" s="38">
        <f>DATE(План_Факт_Дебіторка[[#This Row],[Рік]],План_Факт_Дебіторка[[#This Row],[МісяцьНом]],1)</f>
        <v>42522</v>
      </c>
      <c r="E913" s="6" t="s">
        <v>7</v>
      </c>
      <c r="F913" s="6" t="s">
        <v>42</v>
      </c>
      <c r="G913" s="6" t="s">
        <v>43</v>
      </c>
      <c r="H913" s="6" t="s">
        <v>44</v>
      </c>
      <c r="I913" s="6" t="s">
        <v>45</v>
      </c>
      <c r="J913" s="6" t="s">
        <v>34</v>
      </c>
      <c r="K913" s="9">
        <v>5935</v>
      </c>
      <c r="L913" s="9">
        <v>66674.929999999993</v>
      </c>
      <c r="M913" s="9">
        <v>139453.08573999969</v>
      </c>
      <c r="N913" s="9">
        <v>125600</v>
      </c>
      <c r="O913" s="9">
        <v>0</v>
      </c>
      <c r="P913" s="9" cm="1">
        <f t="array" ref="P913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1071.5480604935974</v>
      </c>
      <c r="Q913" s="9" cm="1">
        <f t="array" ref="Q913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321.46441814807923</v>
      </c>
      <c r="R913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857.23844839487788</v>
      </c>
      <c r="S913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2250.2509270365545</v>
      </c>
    </row>
    <row r="914" spans="1:19" x14ac:dyDescent="0.25">
      <c r="A914">
        <v>2014</v>
      </c>
      <c r="B914">
        <v>6</v>
      </c>
      <c r="C914" s="38" t="s">
        <v>82</v>
      </c>
      <c r="D914" s="38">
        <f>DATE(План_Факт_Дебіторка[[#This Row],[Рік]],План_Факт_Дебіторка[[#This Row],[МісяцьНом]],1)</f>
        <v>41791</v>
      </c>
      <c r="E914" s="6" t="s">
        <v>7</v>
      </c>
      <c r="F914" s="6" t="s">
        <v>58</v>
      </c>
      <c r="G914" s="6" t="s">
        <v>59</v>
      </c>
      <c r="H914" s="6" t="s">
        <v>60</v>
      </c>
      <c r="I914" s="6" t="s">
        <v>61</v>
      </c>
      <c r="J914" s="6" t="s">
        <v>27</v>
      </c>
      <c r="K914" s="9">
        <v>5719</v>
      </c>
      <c r="L914" s="9">
        <v>59990.07</v>
      </c>
      <c r="M914" s="9">
        <v>93616.330000000147</v>
      </c>
      <c r="N914" s="9">
        <v>87000</v>
      </c>
      <c r="O914" s="9">
        <v>19887.78</v>
      </c>
      <c r="P914" s="9" cm="1">
        <f t="array" ref="P914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497.24408167643662</v>
      </c>
      <c r="Q914" s="9" cm="1">
        <f t="array" ref="Q914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248.62204083821831</v>
      </c>
      <c r="R914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331.49605445095773</v>
      </c>
      <c r="S914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1077.3621769656127</v>
      </c>
    </row>
    <row r="915" spans="1:19" x14ac:dyDescent="0.25">
      <c r="A915">
        <v>2014</v>
      </c>
      <c r="B915">
        <v>7</v>
      </c>
      <c r="C915" s="38" t="s">
        <v>83</v>
      </c>
      <c r="D915" s="38">
        <f>DATE(План_Факт_Дебіторка[[#This Row],[Рік]],План_Факт_Дебіторка[[#This Row],[МісяцьНом]],1)</f>
        <v>41821</v>
      </c>
      <c r="E915" s="6" t="s">
        <v>8</v>
      </c>
      <c r="F915" s="6" t="s">
        <v>22</v>
      </c>
      <c r="G915" s="6" t="s">
        <v>36</v>
      </c>
      <c r="H915" s="6" t="s">
        <v>37</v>
      </c>
      <c r="I915" s="6" t="s">
        <v>38</v>
      </c>
      <c r="J915" s="6" t="s">
        <v>32</v>
      </c>
      <c r="K915" s="9">
        <v>851</v>
      </c>
      <c r="L915" s="9">
        <v>8928.0600000000013</v>
      </c>
      <c r="M915" s="9">
        <v>13141.210000000001</v>
      </c>
      <c r="N915" s="9">
        <v>12700</v>
      </c>
      <c r="O915" s="9">
        <v>1596.66</v>
      </c>
      <c r="P915" s="9" cm="1">
        <f t="array" ref="P915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68.894129276096734</v>
      </c>
      <c r="Q915" s="9" cm="1">
        <f t="array" ref="Q915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20.668238782829018</v>
      </c>
      <c r="R915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34.447064638048367</v>
      </c>
      <c r="S915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124.00943269697413</v>
      </c>
    </row>
    <row r="916" spans="1:19" x14ac:dyDescent="0.25">
      <c r="A916">
        <v>2016</v>
      </c>
      <c r="B916">
        <v>6</v>
      </c>
      <c r="C916" s="38" t="s">
        <v>100</v>
      </c>
      <c r="D916" s="38">
        <f>DATE(План_Факт_Дебіторка[[#This Row],[Рік]],План_Факт_Дебіторка[[#This Row],[МісяцьНом]],1)</f>
        <v>42522</v>
      </c>
      <c r="E916" s="6" t="s">
        <v>7</v>
      </c>
      <c r="F916" s="6" t="s">
        <v>42</v>
      </c>
      <c r="G916" s="6" t="s">
        <v>43</v>
      </c>
      <c r="H916" s="6" t="s">
        <v>44</v>
      </c>
      <c r="I916" s="6" t="s">
        <v>45</v>
      </c>
      <c r="J916" s="6" t="s">
        <v>27</v>
      </c>
      <c r="K916" s="9">
        <v>11899</v>
      </c>
      <c r="L916" s="9">
        <v>131576.34</v>
      </c>
      <c r="M916" s="9">
        <v>280691.46579999931</v>
      </c>
      <c r="N916" s="9">
        <v>303200</v>
      </c>
      <c r="O916" s="9">
        <v>63313.21</v>
      </c>
      <c r="P916" s="9" cm="1">
        <f t="array" ref="P916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2156.8142015578383</v>
      </c>
      <c r="Q916" s="9" cm="1">
        <f t="array" ref="Q916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647.04426046735148</v>
      </c>
      <c r="R916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1725.4513612462706</v>
      </c>
      <c r="S916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4529.3098232714601</v>
      </c>
    </row>
    <row r="917" spans="1:19" x14ac:dyDescent="0.25">
      <c r="A917">
        <v>2014</v>
      </c>
      <c r="B917">
        <v>8</v>
      </c>
      <c r="C917" s="38" t="s">
        <v>84</v>
      </c>
      <c r="D917" s="38">
        <f>DATE(План_Факт_Дебіторка[[#This Row],[Рік]],План_Факт_Дебіторка[[#This Row],[МісяцьНом]],1)</f>
        <v>41852</v>
      </c>
      <c r="E917" s="6" t="s">
        <v>9</v>
      </c>
      <c r="F917" s="6" t="s">
        <v>22</v>
      </c>
      <c r="G917" s="6" t="s">
        <v>36</v>
      </c>
      <c r="H917" s="6" t="s">
        <v>37</v>
      </c>
      <c r="I917" s="6" t="s">
        <v>38</v>
      </c>
      <c r="J917" s="6" t="s">
        <v>32</v>
      </c>
      <c r="K917" s="9">
        <v>437</v>
      </c>
      <c r="L917" s="9">
        <v>4536.43</v>
      </c>
      <c r="M917" s="9">
        <v>6755.1799999999994</v>
      </c>
      <c r="N917" s="9">
        <v>6600</v>
      </c>
      <c r="O917" s="9">
        <v>759.96</v>
      </c>
      <c r="P917" s="9" cm="1">
        <f t="array" ref="P917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34.479539404443194</v>
      </c>
      <c r="Q917" s="9" cm="1">
        <f t="array" ref="Q917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17.239769702221597</v>
      </c>
      <c r="R917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17.239769702221597</v>
      </c>
      <c r="S917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68.959078808886389</v>
      </c>
    </row>
    <row r="918" spans="1:19" x14ac:dyDescent="0.25">
      <c r="A918">
        <v>2014</v>
      </c>
      <c r="B918">
        <v>6</v>
      </c>
      <c r="C918" s="38" t="s">
        <v>82</v>
      </c>
      <c r="D918" s="38">
        <f>DATE(План_Факт_Дебіторка[[#This Row],[Рік]],План_Факт_Дебіторка[[#This Row],[МісяцьНом]],1)</f>
        <v>41791</v>
      </c>
      <c r="E918" s="6" t="s">
        <v>7</v>
      </c>
      <c r="F918" s="6" t="s">
        <v>58</v>
      </c>
      <c r="G918" s="6" t="s">
        <v>59</v>
      </c>
      <c r="H918" s="6" t="s">
        <v>60</v>
      </c>
      <c r="I918" s="6" t="s">
        <v>61</v>
      </c>
      <c r="J918" s="6" t="s">
        <v>32</v>
      </c>
      <c r="K918" s="9">
        <v>14449</v>
      </c>
      <c r="L918" s="9">
        <v>144044.64999999997</v>
      </c>
      <c r="M918" s="9">
        <v>209022.66000000012</v>
      </c>
      <c r="N918" s="9">
        <v>194700</v>
      </c>
      <c r="O918" s="9">
        <v>40247.120000000003</v>
      </c>
      <c r="P918" s="9" cm="1">
        <f t="array" ref="P918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1110.2259682820929</v>
      </c>
      <c r="Q918" s="9" cm="1">
        <f t="array" ref="Q918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555.11298414104647</v>
      </c>
      <c r="R918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740.15064552139529</v>
      </c>
      <c r="S918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2405.4895979445346</v>
      </c>
    </row>
    <row r="919" spans="1:19" x14ac:dyDescent="0.25">
      <c r="A919">
        <v>2014</v>
      </c>
      <c r="B919">
        <v>9</v>
      </c>
      <c r="C919" s="38" t="s">
        <v>85</v>
      </c>
      <c r="D919" s="38">
        <f>DATE(План_Факт_Дебіторка[[#This Row],[Рік]],План_Факт_Дебіторка[[#This Row],[МісяцьНом]],1)</f>
        <v>41883</v>
      </c>
      <c r="E919" s="6" t="s">
        <v>10</v>
      </c>
      <c r="F919" s="6" t="s">
        <v>22</v>
      </c>
      <c r="G919" s="6" t="s">
        <v>36</v>
      </c>
      <c r="H919" s="6" t="s">
        <v>37</v>
      </c>
      <c r="I919" s="6" t="s">
        <v>38</v>
      </c>
      <c r="J919" s="6" t="s">
        <v>32</v>
      </c>
      <c r="K919" s="9">
        <v>262</v>
      </c>
      <c r="L919" s="9">
        <v>2740.5</v>
      </c>
      <c r="M919" s="9">
        <v>4112.68</v>
      </c>
      <c r="N919" s="9">
        <v>3900</v>
      </c>
      <c r="O919" s="9">
        <v>444.17</v>
      </c>
      <c r="P919" s="9" cm="1">
        <f t="array" ref="P919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29.514157588220314</v>
      </c>
      <c r="Q919" s="9" cm="1">
        <f t="array" ref="Q919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0</v>
      </c>
      <c r="R919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14.757078794110157</v>
      </c>
      <c r="S919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44.271236382330471</v>
      </c>
    </row>
    <row r="920" spans="1:19" x14ac:dyDescent="0.25">
      <c r="A920">
        <v>2016</v>
      </c>
      <c r="B920">
        <v>6</v>
      </c>
      <c r="C920" s="38" t="s">
        <v>100</v>
      </c>
      <c r="D920" s="38">
        <f>DATE(План_Факт_Дебіторка[[#This Row],[Рік]],План_Факт_Дебіторка[[#This Row],[МісяцьНом]],1)</f>
        <v>42522</v>
      </c>
      <c r="E920" s="6" t="s">
        <v>7</v>
      </c>
      <c r="F920" s="6" t="s">
        <v>42</v>
      </c>
      <c r="G920" s="6" t="s">
        <v>43</v>
      </c>
      <c r="H920" s="6" t="s">
        <v>44</v>
      </c>
      <c r="I920" s="6" t="s">
        <v>45</v>
      </c>
      <c r="J920" s="6" t="s">
        <v>35</v>
      </c>
      <c r="K920" s="9">
        <v>4543</v>
      </c>
      <c r="L920" s="9">
        <v>52272.01</v>
      </c>
      <c r="M920" s="9">
        <v>109441.76215000002</v>
      </c>
      <c r="N920" s="9">
        <v>106400</v>
      </c>
      <c r="O920" s="9">
        <v>40666.629999999997</v>
      </c>
      <c r="P920" s="9" cm="1">
        <f t="array" ref="P920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840.94308380869813</v>
      </c>
      <c r="Q920" s="9" cm="1">
        <f t="array" ref="Q920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252.28292514260943</v>
      </c>
      <c r="R920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672.75446704695844</v>
      </c>
      <c r="S920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1765.9804759982658</v>
      </c>
    </row>
    <row r="921" spans="1:19" x14ac:dyDescent="0.25">
      <c r="A921">
        <v>2014</v>
      </c>
      <c r="B921">
        <v>10</v>
      </c>
      <c r="C921" s="38" t="s">
        <v>62</v>
      </c>
      <c r="D921" s="38">
        <f>DATE(План_Факт_Дебіторка[[#This Row],[Рік]],План_Факт_Дебіторка[[#This Row],[МісяцьНом]],1)</f>
        <v>41913</v>
      </c>
      <c r="E921" s="6" t="s">
        <v>11</v>
      </c>
      <c r="F921" s="6" t="s">
        <v>22</v>
      </c>
      <c r="G921" s="6" t="s">
        <v>36</v>
      </c>
      <c r="H921" s="6" t="s">
        <v>37</v>
      </c>
      <c r="I921" s="6" t="s">
        <v>38</v>
      </c>
      <c r="J921" s="6" t="s">
        <v>32</v>
      </c>
      <c r="K921" s="9">
        <v>556</v>
      </c>
      <c r="L921" s="9">
        <v>5752.72</v>
      </c>
      <c r="M921" s="9">
        <v>8529.6883300000009</v>
      </c>
      <c r="N921" s="9">
        <v>9100</v>
      </c>
      <c r="O921" s="9">
        <v>959.59</v>
      </c>
      <c r="P921" s="9" cm="1">
        <f t="array" ref="P921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52.089268527840211</v>
      </c>
      <c r="Q921" s="9" cm="1">
        <f t="array" ref="Q921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15.626780558352063</v>
      </c>
      <c r="R921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26.044634263920106</v>
      </c>
      <c r="S921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93.760683350112373</v>
      </c>
    </row>
    <row r="922" spans="1:19" x14ac:dyDescent="0.25">
      <c r="A922">
        <v>2014</v>
      </c>
      <c r="B922">
        <v>6</v>
      </c>
      <c r="C922" s="38" t="s">
        <v>82</v>
      </c>
      <c r="D922" s="38">
        <f>DATE(План_Факт_Дебіторка[[#This Row],[Рік]],План_Факт_Дебіторка[[#This Row],[МісяцьНом]],1)</f>
        <v>41791</v>
      </c>
      <c r="E922" s="6" t="s">
        <v>7</v>
      </c>
      <c r="F922" s="6" t="s">
        <v>58</v>
      </c>
      <c r="G922" s="6" t="s">
        <v>59</v>
      </c>
      <c r="H922" s="6" t="s">
        <v>60</v>
      </c>
      <c r="I922" s="6" t="s">
        <v>61</v>
      </c>
      <c r="J922" s="6" t="s">
        <v>33</v>
      </c>
      <c r="K922" s="9">
        <v>21908</v>
      </c>
      <c r="L922" s="9">
        <v>246780.99000000005</v>
      </c>
      <c r="M922" s="9">
        <v>363204.12000000023</v>
      </c>
      <c r="N922" s="9">
        <v>368600</v>
      </c>
      <c r="O922" s="9">
        <v>261604.76</v>
      </c>
      <c r="P922" s="9" cm="1">
        <f t="array" ref="P922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1929.1623492450315</v>
      </c>
      <c r="Q922" s="9" cm="1">
        <f t="array" ref="Q922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964.58117462251573</v>
      </c>
      <c r="R922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1286.1082328300211</v>
      </c>
      <c r="S922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4179.8517566975679</v>
      </c>
    </row>
    <row r="923" spans="1:19" x14ac:dyDescent="0.25">
      <c r="A923">
        <v>2014</v>
      </c>
      <c r="B923">
        <v>11</v>
      </c>
      <c r="C923" s="38" t="s">
        <v>66</v>
      </c>
      <c r="D923" s="38">
        <f>DATE(План_Факт_Дебіторка[[#This Row],[Рік]],План_Факт_Дебіторка[[#This Row],[МісяцьНом]],1)</f>
        <v>41944</v>
      </c>
      <c r="E923" s="6" t="s">
        <v>12</v>
      </c>
      <c r="F923" s="6" t="s">
        <v>22</v>
      </c>
      <c r="G923" s="6" t="s">
        <v>36</v>
      </c>
      <c r="H923" s="6" t="s">
        <v>37</v>
      </c>
      <c r="I923" s="6" t="s">
        <v>38</v>
      </c>
      <c r="J923" s="6" t="s">
        <v>32</v>
      </c>
      <c r="K923" s="9">
        <v>80</v>
      </c>
      <c r="L923" s="9">
        <v>840</v>
      </c>
      <c r="M923" s="9">
        <v>1354.4133999999999</v>
      </c>
      <c r="N923" s="9">
        <v>1300</v>
      </c>
      <c r="O923" s="9">
        <v>158.47</v>
      </c>
      <c r="P923" s="9" cm="1">
        <f t="array" ref="P923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12.625929676413184</v>
      </c>
      <c r="Q923" s="9" cm="1">
        <f t="array" ref="Q923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0</v>
      </c>
      <c r="R923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6.3129648382065922</v>
      </c>
      <c r="S923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18.938894514619776</v>
      </c>
    </row>
    <row r="924" spans="1:19" x14ac:dyDescent="0.25">
      <c r="A924">
        <v>2016</v>
      </c>
      <c r="B924">
        <v>7</v>
      </c>
      <c r="C924" s="38" t="s">
        <v>101</v>
      </c>
      <c r="D924" s="38">
        <f>DATE(План_Факт_Дебіторка[[#This Row],[Рік]],План_Факт_Дебіторка[[#This Row],[МісяцьНом]],1)</f>
        <v>42552</v>
      </c>
      <c r="E924" s="6" t="s">
        <v>8</v>
      </c>
      <c r="F924" s="6" t="s">
        <v>42</v>
      </c>
      <c r="G924" s="6" t="s">
        <v>43</v>
      </c>
      <c r="H924" s="6" t="s">
        <v>44</v>
      </c>
      <c r="I924" s="6" t="s">
        <v>45</v>
      </c>
      <c r="J924" s="6" t="s">
        <v>26</v>
      </c>
      <c r="K924" s="9">
        <v>15</v>
      </c>
      <c r="L924" s="9">
        <v>155.40000000000003</v>
      </c>
      <c r="M924" s="9">
        <v>317.13450999999998</v>
      </c>
      <c r="N924" s="9">
        <v>300</v>
      </c>
      <c r="O924" s="9">
        <v>57.08</v>
      </c>
      <c r="P924" s="9" cm="1">
        <f t="array" ref="P924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1.251453218562967</v>
      </c>
      <c r="Q924" s="9" cm="1">
        <f t="array" ref="Q924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0</v>
      </c>
      <c r="R924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1.0011625748503734</v>
      </c>
      <c r="S924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2.2526157934133404</v>
      </c>
    </row>
    <row r="925" spans="1:19" x14ac:dyDescent="0.25">
      <c r="A925">
        <v>2014</v>
      </c>
      <c r="B925">
        <v>6</v>
      </c>
      <c r="C925" s="38" t="s">
        <v>82</v>
      </c>
      <c r="D925" s="38">
        <f>DATE(План_Факт_Дебіторка[[#This Row],[Рік]],План_Факт_Дебіторка[[#This Row],[МісяцьНом]],1)</f>
        <v>41791</v>
      </c>
      <c r="E925" s="6" t="s">
        <v>7</v>
      </c>
      <c r="F925" s="6" t="s">
        <v>58</v>
      </c>
      <c r="G925" s="6" t="s">
        <v>59</v>
      </c>
      <c r="H925" s="6" t="s">
        <v>60</v>
      </c>
      <c r="I925" s="6" t="s">
        <v>61</v>
      </c>
      <c r="J925" s="6" t="s">
        <v>34</v>
      </c>
      <c r="K925" s="9">
        <v>7655</v>
      </c>
      <c r="L925" s="9">
        <v>79959.019999999975</v>
      </c>
      <c r="M925" s="9">
        <v>122105.0200000003</v>
      </c>
      <c r="N925" s="9">
        <v>120500</v>
      </c>
      <c r="O925" s="9">
        <v>14466.08</v>
      </c>
      <c r="P925" s="9" cm="1">
        <f t="array" ref="P925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648.56204615138165</v>
      </c>
      <c r="Q925" s="9" cm="1">
        <f t="array" ref="Q925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324.28102307569083</v>
      </c>
      <c r="R925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432.37469743425447</v>
      </c>
      <c r="S925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1405.217766661327</v>
      </c>
    </row>
    <row r="926" spans="1:19" x14ac:dyDescent="0.25">
      <c r="A926">
        <v>2015</v>
      </c>
      <c r="B926">
        <v>1</v>
      </c>
      <c r="C926" s="38" t="s">
        <v>86</v>
      </c>
      <c r="D926" s="38">
        <f>DATE(План_Факт_Дебіторка[[#This Row],[Рік]],План_Факт_Дебіторка[[#This Row],[МісяцьНом]],1)</f>
        <v>42005</v>
      </c>
      <c r="E926" s="6" t="s">
        <v>2</v>
      </c>
      <c r="F926" s="6" t="s">
        <v>22</v>
      </c>
      <c r="G926" s="6" t="s">
        <v>36</v>
      </c>
      <c r="H926" s="6" t="s">
        <v>37</v>
      </c>
      <c r="I926" s="6" t="s">
        <v>38</v>
      </c>
      <c r="J926" s="6" t="s">
        <v>32</v>
      </c>
      <c r="K926" s="9">
        <v>55</v>
      </c>
      <c r="L926" s="9">
        <v>555.5</v>
      </c>
      <c r="M926" s="9">
        <v>770</v>
      </c>
      <c r="N926" s="9">
        <v>800</v>
      </c>
      <c r="O926" s="9">
        <v>62.37</v>
      </c>
      <c r="P926" s="9" cm="1">
        <f t="array" ref="P926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6.4424354009076712</v>
      </c>
      <c r="Q926" s="9" cm="1">
        <f t="array" ref="Q926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1.9327306202723014</v>
      </c>
      <c r="R926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4.3925695915279572</v>
      </c>
      <c r="S926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12.767735612707929</v>
      </c>
    </row>
    <row r="927" spans="1:19" x14ac:dyDescent="0.25">
      <c r="A927">
        <v>2016</v>
      </c>
      <c r="B927">
        <v>7</v>
      </c>
      <c r="C927" s="38" t="s">
        <v>101</v>
      </c>
      <c r="D927" s="38">
        <f>DATE(План_Факт_Дебіторка[[#This Row],[Рік]],План_Факт_Дебіторка[[#This Row],[МісяцьНом]],1)</f>
        <v>42552</v>
      </c>
      <c r="E927" s="6" t="s">
        <v>8</v>
      </c>
      <c r="F927" s="6" t="s">
        <v>42</v>
      </c>
      <c r="G927" s="6" t="s">
        <v>43</v>
      </c>
      <c r="H927" s="6" t="s">
        <v>44</v>
      </c>
      <c r="I927" s="6" t="s">
        <v>45</v>
      </c>
      <c r="J927" s="6" t="s">
        <v>32</v>
      </c>
      <c r="K927" s="9">
        <v>4310</v>
      </c>
      <c r="L927" s="9">
        <v>44575.86</v>
      </c>
      <c r="M927" s="9">
        <v>86428.449980000005</v>
      </c>
      <c r="N927" s="9">
        <v>79700</v>
      </c>
      <c r="O927" s="9">
        <v>3111.42</v>
      </c>
      <c r="P927" s="9" cm="1">
        <f t="array" ref="P927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341.05768527959765</v>
      </c>
      <c r="Q927" s="9" cm="1">
        <f t="array" ref="Q927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0</v>
      </c>
      <c r="R927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272.84614822367809</v>
      </c>
      <c r="S927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613.90383350327579</v>
      </c>
    </row>
    <row r="928" spans="1:19" x14ac:dyDescent="0.25">
      <c r="A928">
        <v>2015</v>
      </c>
      <c r="B928">
        <v>2</v>
      </c>
      <c r="C928" s="38" t="s">
        <v>87</v>
      </c>
      <c r="D928" s="38">
        <f>DATE(План_Факт_Дебіторка[[#This Row],[Рік]],План_Факт_Дебіторка[[#This Row],[МісяцьНом]],1)</f>
        <v>42036</v>
      </c>
      <c r="E928" s="6" t="s">
        <v>3</v>
      </c>
      <c r="F928" s="6" t="s">
        <v>22</v>
      </c>
      <c r="G928" s="6" t="s">
        <v>36</v>
      </c>
      <c r="H928" s="6" t="s">
        <v>37</v>
      </c>
      <c r="I928" s="6" t="s">
        <v>38</v>
      </c>
      <c r="J928" s="6" t="s">
        <v>32</v>
      </c>
      <c r="K928" s="9">
        <v>3</v>
      </c>
      <c r="L928" s="9">
        <v>40.22</v>
      </c>
      <c r="M928" s="9">
        <v>63.35</v>
      </c>
      <c r="N928" s="9">
        <v>0</v>
      </c>
      <c r="O928" s="9">
        <v>7.13</v>
      </c>
      <c r="P928" s="9" cm="1">
        <f t="array" ref="P928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0.68330818370708413</v>
      </c>
      <c r="Q928" s="9" cm="1">
        <f t="array" ref="Q928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0.34165409185354206</v>
      </c>
      <c r="R928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0.23294597171832412</v>
      </c>
      <c r="S928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1.2579082472789505</v>
      </c>
    </row>
    <row r="929" spans="1:19" x14ac:dyDescent="0.25">
      <c r="A929">
        <v>2014</v>
      </c>
      <c r="B929">
        <v>6</v>
      </c>
      <c r="C929" s="38" t="s">
        <v>82</v>
      </c>
      <c r="D929" s="38">
        <f>DATE(План_Факт_Дебіторка[[#This Row],[Рік]],План_Факт_Дебіторка[[#This Row],[МісяцьНом]],1)</f>
        <v>41791</v>
      </c>
      <c r="E929" s="6" t="s">
        <v>7</v>
      </c>
      <c r="F929" s="6" t="s">
        <v>58</v>
      </c>
      <c r="G929" s="6" t="s">
        <v>59</v>
      </c>
      <c r="H929" s="6" t="s">
        <v>60</v>
      </c>
      <c r="I929" s="6" t="s">
        <v>61</v>
      </c>
      <c r="J929" s="6" t="s">
        <v>35</v>
      </c>
      <c r="K929" s="9">
        <v>3777</v>
      </c>
      <c r="L929" s="9">
        <v>33351.600000000013</v>
      </c>
      <c r="M929" s="9">
        <v>51364.17000000002</v>
      </c>
      <c r="N929" s="9">
        <v>49100</v>
      </c>
      <c r="O929" s="9">
        <v>41713.1</v>
      </c>
      <c r="P929" s="9" cm="1">
        <f t="array" ref="P929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272.82130738005156</v>
      </c>
      <c r="Q929" s="9" cm="1">
        <f t="array" ref="Q929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136.41065369002578</v>
      </c>
      <c r="R929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181.88087158670106</v>
      </c>
      <c r="S929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591.11283265677844</v>
      </c>
    </row>
    <row r="930" spans="1:19" x14ac:dyDescent="0.25">
      <c r="A930">
        <v>2015</v>
      </c>
      <c r="B930">
        <v>3</v>
      </c>
      <c r="C930" s="38" t="s">
        <v>88</v>
      </c>
      <c r="D930" s="38">
        <f>DATE(План_Факт_Дебіторка[[#This Row],[Рік]],План_Факт_Дебіторка[[#This Row],[МісяцьНом]],1)</f>
        <v>42064</v>
      </c>
      <c r="E930" s="6" t="s">
        <v>4</v>
      </c>
      <c r="F930" s="6" t="s">
        <v>22</v>
      </c>
      <c r="G930" s="6" t="s">
        <v>36</v>
      </c>
      <c r="H930" s="6" t="s">
        <v>37</v>
      </c>
      <c r="I930" s="6" t="s">
        <v>38</v>
      </c>
      <c r="J930" s="6" t="s">
        <v>32</v>
      </c>
      <c r="K930" s="9">
        <v>1080</v>
      </c>
      <c r="L930" s="9">
        <v>11124</v>
      </c>
      <c r="M930" s="9">
        <v>13575.599999999999</v>
      </c>
      <c r="N930" s="9">
        <v>12800</v>
      </c>
      <c r="O930" s="9">
        <v>1466.16</v>
      </c>
      <c r="P930" s="9" cm="1">
        <f t="array" ref="P930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62.790231896187777</v>
      </c>
      <c r="Q930" s="9" cm="1">
        <f t="array" ref="Q930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0</v>
      </c>
      <c r="R930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21.405760873700377</v>
      </c>
      <c r="S930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84.19599276988815</v>
      </c>
    </row>
    <row r="931" spans="1:19" x14ac:dyDescent="0.25">
      <c r="A931">
        <v>2016</v>
      </c>
      <c r="B931">
        <v>7</v>
      </c>
      <c r="C931" s="38" t="s">
        <v>101</v>
      </c>
      <c r="D931" s="38">
        <f>DATE(План_Факт_Дебіторка[[#This Row],[Рік]],План_Факт_Дебіторка[[#This Row],[МісяцьНом]],1)</f>
        <v>42552</v>
      </c>
      <c r="E931" s="6" t="s">
        <v>8</v>
      </c>
      <c r="F931" s="6" t="s">
        <v>42</v>
      </c>
      <c r="G931" s="6" t="s">
        <v>43</v>
      </c>
      <c r="H931" s="6" t="s">
        <v>44</v>
      </c>
      <c r="I931" s="6" t="s">
        <v>45</v>
      </c>
      <c r="J931" s="6" t="s">
        <v>34</v>
      </c>
      <c r="K931" s="9">
        <v>6094</v>
      </c>
      <c r="L931" s="9">
        <v>67246.16</v>
      </c>
      <c r="M931" s="9">
        <v>140498.9335799999</v>
      </c>
      <c r="N931" s="9">
        <v>148200</v>
      </c>
      <c r="O931" s="9">
        <v>0</v>
      </c>
      <c r="P931" s="9" cm="1">
        <f t="array" ref="P931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554.4267088225605</v>
      </c>
      <c r="Q931" s="9" cm="1">
        <f t="array" ref="Q931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0</v>
      </c>
      <c r="R931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443.54136705804837</v>
      </c>
      <c r="S931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997.96807588060892</v>
      </c>
    </row>
    <row r="932" spans="1:19" x14ac:dyDescent="0.25">
      <c r="A932">
        <v>2015</v>
      </c>
      <c r="B932">
        <v>4</v>
      </c>
      <c r="C932" s="38" t="s">
        <v>89</v>
      </c>
      <c r="D932" s="38">
        <f>DATE(План_Факт_Дебіторка[[#This Row],[Рік]],План_Факт_Дебіторка[[#This Row],[МісяцьНом]],1)</f>
        <v>42095</v>
      </c>
      <c r="E932" s="6" t="s">
        <v>5</v>
      </c>
      <c r="F932" s="6" t="s">
        <v>22</v>
      </c>
      <c r="G932" s="6" t="s">
        <v>36</v>
      </c>
      <c r="H932" s="6" t="s">
        <v>37</v>
      </c>
      <c r="I932" s="6" t="s">
        <v>38</v>
      </c>
      <c r="J932" s="6" t="s">
        <v>32</v>
      </c>
      <c r="K932" s="9">
        <v>35</v>
      </c>
      <c r="L932" s="9">
        <v>360.5</v>
      </c>
      <c r="M932" s="9">
        <v>567.70000000000005</v>
      </c>
      <c r="N932" s="9">
        <v>600</v>
      </c>
      <c r="O932" s="9">
        <v>51.09</v>
      </c>
      <c r="P932" s="9" cm="1">
        <f t="array" ref="P932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5.5019419822376667</v>
      </c>
      <c r="Q932" s="9" cm="1">
        <f t="array" ref="Q932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2.7509709911188334</v>
      </c>
      <c r="R932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1.8756620393992047</v>
      </c>
      <c r="S932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10.128575012755704</v>
      </c>
    </row>
    <row r="933" spans="1:19" x14ac:dyDescent="0.25">
      <c r="A933">
        <v>2016</v>
      </c>
      <c r="B933">
        <v>7</v>
      </c>
      <c r="C933" s="38" t="s">
        <v>101</v>
      </c>
      <c r="D933" s="38">
        <f>DATE(План_Факт_Дебіторка[[#This Row],[Рік]],План_Факт_Дебіторка[[#This Row],[МісяцьНом]],1)</f>
        <v>42552</v>
      </c>
      <c r="E933" s="6" t="s">
        <v>8</v>
      </c>
      <c r="F933" s="6" t="s">
        <v>42</v>
      </c>
      <c r="G933" s="6" t="s">
        <v>43</v>
      </c>
      <c r="H933" s="6" t="s">
        <v>44</v>
      </c>
      <c r="I933" s="6" t="s">
        <v>45</v>
      </c>
      <c r="J933" s="6" t="s">
        <v>27</v>
      </c>
      <c r="K933" s="9">
        <v>11948</v>
      </c>
      <c r="L933" s="9">
        <v>131435.81000000003</v>
      </c>
      <c r="M933" s="9">
        <v>279159.68299999938</v>
      </c>
      <c r="N933" s="9">
        <v>275100</v>
      </c>
      <c r="O933" s="9">
        <v>48324.66</v>
      </c>
      <c r="P933" s="9" cm="1">
        <f t="array" ref="P933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1101.59970853808</v>
      </c>
      <c r="Q933" s="9" cm="1">
        <f t="array" ref="Q933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0</v>
      </c>
      <c r="R933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881.27976683046404</v>
      </c>
      <c r="S933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1982.879475368544</v>
      </c>
    </row>
    <row r="934" spans="1:19" x14ac:dyDescent="0.25">
      <c r="A934">
        <v>2015</v>
      </c>
      <c r="B934">
        <v>5</v>
      </c>
      <c r="C934" s="38" t="s">
        <v>90</v>
      </c>
      <c r="D934" s="38">
        <f>DATE(План_Факт_Дебіторка[[#This Row],[Рік]],План_Факт_Дебіторка[[#This Row],[МісяцьНом]],1)</f>
        <v>42125</v>
      </c>
      <c r="E934" s="6" t="s">
        <v>6</v>
      </c>
      <c r="F934" s="6" t="s">
        <v>22</v>
      </c>
      <c r="G934" s="6" t="s">
        <v>36</v>
      </c>
      <c r="H934" s="6" t="s">
        <v>37</v>
      </c>
      <c r="I934" s="6" t="s">
        <v>38</v>
      </c>
      <c r="J934" s="6" t="s">
        <v>32</v>
      </c>
      <c r="K934" s="9">
        <v>1026</v>
      </c>
      <c r="L934" s="9">
        <v>9678.51</v>
      </c>
      <c r="M934" s="9">
        <v>11181.80809</v>
      </c>
      <c r="N934" s="9">
        <v>10200</v>
      </c>
      <c r="O934" s="9">
        <v>1157.31</v>
      </c>
      <c r="P934" s="9" cm="1">
        <f t="array" ref="P934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58.743263247598705</v>
      </c>
      <c r="Q934" s="9" cm="1">
        <f t="array" ref="Q934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0</v>
      </c>
      <c r="R934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20.026112470772286</v>
      </c>
      <c r="S934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78.769375718370995</v>
      </c>
    </row>
    <row r="935" spans="1:19" x14ac:dyDescent="0.25">
      <c r="A935">
        <v>2016</v>
      </c>
      <c r="B935">
        <v>7</v>
      </c>
      <c r="C935" s="38" t="s">
        <v>101</v>
      </c>
      <c r="D935" s="38">
        <f>DATE(План_Факт_Дебіторка[[#This Row],[Рік]],План_Факт_Дебіторка[[#This Row],[МісяцьНом]],1)</f>
        <v>42552</v>
      </c>
      <c r="E935" s="6" t="s">
        <v>8</v>
      </c>
      <c r="F935" s="6" t="s">
        <v>42</v>
      </c>
      <c r="G935" s="6" t="s">
        <v>43</v>
      </c>
      <c r="H935" s="6" t="s">
        <v>44</v>
      </c>
      <c r="I935" s="6" t="s">
        <v>45</v>
      </c>
      <c r="J935" s="6" t="s">
        <v>35</v>
      </c>
      <c r="K935" s="9">
        <v>32838</v>
      </c>
      <c r="L935" s="9">
        <v>386509.66000000009</v>
      </c>
      <c r="M935" s="9">
        <v>760660.78104800126</v>
      </c>
      <c r="N935" s="9">
        <v>798300</v>
      </c>
      <c r="O935" s="9">
        <v>220035.73</v>
      </c>
      <c r="P935" s="9" cm="1">
        <f t="array" ref="P935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3001.6644441411991</v>
      </c>
      <c r="Q935" s="9" cm="1">
        <f t="array" ref="Q935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0</v>
      </c>
      <c r="R935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2401.3315553129592</v>
      </c>
      <c r="S935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5402.9959994541587</v>
      </c>
    </row>
    <row r="936" spans="1:19" x14ac:dyDescent="0.25">
      <c r="A936">
        <v>2015</v>
      </c>
      <c r="B936">
        <v>6</v>
      </c>
      <c r="C936" s="38" t="s">
        <v>91</v>
      </c>
      <c r="D936" s="38">
        <f>DATE(План_Факт_Дебіторка[[#This Row],[Рік]],План_Факт_Дебіторка[[#This Row],[МісяцьНом]],1)</f>
        <v>42156</v>
      </c>
      <c r="E936" s="6" t="s">
        <v>7</v>
      </c>
      <c r="F936" s="6" t="s">
        <v>22</v>
      </c>
      <c r="G936" s="6" t="s">
        <v>36</v>
      </c>
      <c r="H936" s="6" t="s">
        <v>37</v>
      </c>
      <c r="I936" s="6" t="s">
        <v>38</v>
      </c>
      <c r="J936" s="6" t="s">
        <v>32</v>
      </c>
      <c r="K936" s="9">
        <v>4</v>
      </c>
      <c r="L936" s="9">
        <v>56.6</v>
      </c>
      <c r="M936" s="9">
        <v>90.441670000000002</v>
      </c>
      <c r="N936" s="9">
        <v>0</v>
      </c>
      <c r="O936" s="9">
        <v>8.9499999999999993</v>
      </c>
      <c r="P936" s="9" cm="1">
        <f t="array" ref="P936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1.0843894179235762</v>
      </c>
      <c r="Q936" s="9" cm="1">
        <f t="array" ref="Q936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0</v>
      </c>
      <c r="R936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0.36967821065576467</v>
      </c>
      <c r="S936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1.4540676285793408</v>
      </c>
    </row>
    <row r="937" spans="1:19" x14ac:dyDescent="0.25">
      <c r="A937">
        <v>2016</v>
      </c>
      <c r="B937">
        <v>8</v>
      </c>
      <c r="C937" s="38" t="s">
        <v>102</v>
      </c>
      <c r="D937" s="38">
        <f>DATE(План_Факт_Дебіторка[[#This Row],[Рік]],План_Факт_Дебіторка[[#This Row],[МісяцьНом]],1)</f>
        <v>42583</v>
      </c>
      <c r="E937" s="6" t="s">
        <v>9</v>
      </c>
      <c r="F937" s="6" t="s">
        <v>42</v>
      </c>
      <c r="G937" s="6" t="s">
        <v>43</v>
      </c>
      <c r="H937" s="6" t="s">
        <v>44</v>
      </c>
      <c r="I937" s="6" t="s">
        <v>45</v>
      </c>
      <c r="J937" s="6" t="s">
        <v>26</v>
      </c>
      <c r="K937" s="9">
        <v>58</v>
      </c>
      <c r="L937" s="9">
        <v>593.96</v>
      </c>
      <c r="M937" s="9">
        <v>1206.4195900000002</v>
      </c>
      <c r="N937" s="9">
        <v>1300</v>
      </c>
      <c r="O937" s="9">
        <v>135.72</v>
      </c>
      <c r="P937" s="9" cm="1">
        <f t="array" ref="P937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3.9997776347266432</v>
      </c>
      <c r="Q937" s="9" cm="1">
        <f t="array" ref="Q937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2.999833226044982</v>
      </c>
      <c r="R937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3.1998221077813138</v>
      </c>
      <c r="S937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10.199432968552939</v>
      </c>
    </row>
    <row r="938" spans="1:19" x14ac:dyDescent="0.25">
      <c r="A938">
        <v>2015</v>
      </c>
      <c r="B938">
        <v>7</v>
      </c>
      <c r="C938" s="38" t="s">
        <v>92</v>
      </c>
      <c r="D938" s="38">
        <f>DATE(План_Факт_Дебіторка[[#This Row],[Рік]],План_Факт_Дебіторка[[#This Row],[МісяцьНом]],1)</f>
        <v>42186</v>
      </c>
      <c r="E938" s="6" t="s">
        <v>8</v>
      </c>
      <c r="F938" s="6" t="s">
        <v>22</v>
      </c>
      <c r="G938" s="6" t="s">
        <v>36</v>
      </c>
      <c r="H938" s="6" t="s">
        <v>37</v>
      </c>
      <c r="I938" s="6" t="s">
        <v>38</v>
      </c>
      <c r="J938" s="6" t="s">
        <v>32</v>
      </c>
      <c r="K938" s="9">
        <v>695</v>
      </c>
      <c r="L938" s="9">
        <v>6768.41</v>
      </c>
      <c r="M938" s="9">
        <v>8249.2832899999994</v>
      </c>
      <c r="N938" s="9">
        <v>8000</v>
      </c>
      <c r="O938" s="9">
        <v>742.44</v>
      </c>
      <c r="P938" s="9" cm="1">
        <f t="array" ref="P938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35.017466846928286</v>
      </c>
      <c r="Q938" s="9" cm="1">
        <f t="array" ref="Q938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10.505240054078486</v>
      </c>
      <c r="R938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11.937772788725551</v>
      </c>
      <c r="S938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57.460479689732324</v>
      </c>
    </row>
    <row r="939" spans="1:19" x14ac:dyDescent="0.25">
      <c r="A939">
        <v>2016</v>
      </c>
      <c r="B939">
        <v>8</v>
      </c>
      <c r="C939" s="38" t="s">
        <v>102</v>
      </c>
      <c r="D939" s="38">
        <f>DATE(План_Факт_Дебіторка[[#This Row],[Рік]],План_Факт_Дебіторка[[#This Row],[МісяцьНом]],1)</f>
        <v>42583</v>
      </c>
      <c r="E939" s="6" t="s">
        <v>9</v>
      </c>
      <c r="F939" s="6" t="s">
        <v>42</v>
      </c>
      <c r="G939" s="6" t="s">
        <v>43</v>
      </c>
      <c r="H939" s="6" t="s">
        <v>44</v>
      </c>
      <c r="I939" s="6" t="s">
        <v>45</v>
      </c>
      <c r="J939" s="6" t="s">
        <v>32</v>
      </c>
      <c r="K939" s="9">
        <v>3612</v>
      </c>
      <c r="L939" s="9">
        <v>40277.549999999996</v>
      </c>
      <c r="M939" s="9">
        <v>81176.686709999893</v>
      </c>
      <c r="N939" s="9">
        <v>88000</v>
      </c>
      <c r="O939" s="9">
        <v>1826.48</v>
      </c>
      <c r="P939" s="9" cm="1">
        <f t="array" ref="P939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269.13413762111492</v>
      </c>
      <c r="Q939" s="9" cm="1">
        <f t="array" ref="Q939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201.8506032158362</v>
      </c>
      <c r="R939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215.30731009689191</v>
      </c>
      <c r="S939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686.29205093384303</v>
      </c>
    </row>
    <row r="940" spans="1:19" x14ac:dyDescent="0.25">
      <c r="A940">
        <v>2016</v>
      </c>
      <c r="B940">
        <v>8</v>
      </c>
      <c r="C940" s="38" t="s">
        <v>102</v>
      </c>
      <c r="D940" s="38">
        <f>DATE(План_Факт_Дебіторка[[#This Row],[Рік]],План_Факт_Дебіторка[[#This Row],[МісяцьНом]],1)</f>
        <v>42583</v>
      </c>
      <c r="E940" s="6" t="s">
        <v>9</v>
      </c>
      <c r="F940" s="6" t="s">
        <v>42</v>
      </c>
      <c r="G940" s="6" t="s">
        <v>43</v>
      </c>
      <c r="H940" s="6" t="s">
        <v>44</v>
      </c>
      <c r="I940" s="6" t="s">
        <v>45</v>
      </c>
      <c r="J940" s="6" t="s">
        <v>33</v>
      </c>
      <c r="K940" s="9">
        <v>5</v>
      </c>
      <c r="L940" s="9">
        <v>56.8</v>
      </c>
      <c r="M940" s="9">
        <v>123.94689</v>
      </c>
      <c r="N940" s="9">
        <v>100</v>
      </c>
      <c r="O940" s="9">
        <v>19.52</v>
      </c>
      <c r="P940" s="9" cm="1">
        <f t="array" ref="P940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0.41093497040770305</v>
      </c>
      <c r="Q940" s="9" cm="1">
        <f t="array" ref="Q940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0.3082012278057773</v>
      </c>
      <c r="R940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0.32874797632616248</v>
      </c>
      <c r="S940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1.0478841745396428</v>
      </c>
    </row>
    <row r="941" spans="1:19" x14ac:dyDescent="0.25">
      <c r="A941">
        <v>2015</v>
      </c>
      <c r="B941">
        <v>9</v>
      </c>
      <c r="C941" s="38" t="s">
        <v>94</v>
      </c>
      <c r="D941" s="38">
        <f>DATE(План_Факт_Дебіторка[[#This Row],[Рік]],План_Факт_Дебіторка[[#This Row],[МісяцьНом]],1)</f>
        <v>42248</v>
      </c>
      <c r="E941" s="6" t="s">
        <v>10</v>
      </c>
      <c r="F941" s="6" t="s">
        <v>22</v>
      </c>
      <c r="G941" s="6" t="s">
        <v>36</v>
      </c>
      <c r="H941" s="6" t="s">
        <v>37</v>
      </c>
      <c r="I941" s="6" t="s">
        <v>38</v>
      </c>
      <c r="J941" s="6" t="s">
        <v>32</v>
      </c>
      <c r="K941" s="9">
        <v>17</v>
      </c>
      <c r="L941" s="9">
        <v>270.48</v>
      </c>
      <c r="M941" s="9">
        <v>392.33335</v>
      </c>
      <c r="N941" s="9">
        <v>300</v>
      </c>
      <c r="O941" s="9">
        <v>31.78</v>
      </c>
      <c r="P941" s="9" cm="1">
        <f t="array" ref="P941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3.9077632215356064</v>
      </c>
      <c r="Q941" s="9" cm="1">
        <f t="array" ref="Q941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0</v>
      </c>
      <c r="R941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1.3321920073416842</v>
      </c>
      <c r="S941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5.2399552288772906</v>
      </c>
    </row>
    <row r="942" spans="1:19" x14ac:dyDescent="0.25">
      <c r="A942">
        <v>2015</v>
      </c>
      <c r="B942">
        <v>10</v>
      </c>
      <c r="C942" s="38" t="s">
        <v>68</v>
      </c>
      <c r="D942" s="38">
        <f>DATE(План_Факт_Дебіторка[[#This Row],[Рік]],План_Факт_Дебіторка[[#This Row],[МісяцьНом]],1)</f>
        <v>42278</v>
      </c>
      <c r="E942" s="6" t="s">
        <v>11</v>
      </c>
      <c r="F942" s="6" t="s">
        <v>22</v>
      </c>
      <c r="G942" s="6" t="s">
        <v>36</v>
      </c>
      <c r="H942" s="6" t="s">
        <v>37</v>
      </c>
      <c r="I942" s="6" t="s">
        <v>38</v>
      </c>
      <c r="J942" s="6" t="s">
        <v>32</v>
      </c>
      <c r="K942" s="9">
        <v>263</v>
      </c>
      <c r="L942" s="9">
        <v>2708.9000000000005</v>
      </c>
      <c r="M942" s="9">
        <v>3341.9249199999995</v>
      </c>
      <c r="N942" s="9">
        <v>3400</v>
      </c>
      <c r="O942" s="9">
        <v>285.73</v>
      </c>
      <c r="P942" s="9" cm="1">
        <f t="array" ref="P942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19.584268885924537</v>
      </c>
      <c r="Q942" s="9" cm="1">
        <f t="array" ref="Q942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0</v>
      </c>
      <c r="R942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6.6764553020197281</v>
      </c>
      <c r="S942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26.260724187944266</v>
      </c>
    </row>
    <row r="943" spans="1:19" x14ac:dyDescent="0.25">
      <c r="A943">
        <v>2016</v>
      </c>
      <c r="B943">
        <v>8</v>
      </c>
      <c r="C943" s="38" t="s">
        <v>102</v>
      </c>
      <c r="D943" s="38">
        <f>DATE(План_Факт_Дебіторка[[#This Row],[Рік]],План_Факт_Дебіторка[[#This Row],[МісяцьНом]],1)</f>
        <v>42583</v>
      </c>
      <c r="E943" s="6" t="s">
        <v>9</v>
      </c>
      <c r="F943" s="6" t="s">
        <v>42</v>
      </c>
      <c r="G943" s="6" t="s">
        <v>43</v>
      </c>
      <c r="H943" s="6" t="s">
        <v>44</v>
      </c>
      <c r="I943" s="6" t="s">
        <v>45</v>
      </c>
      <c r="J943" s="6" t="s">
        <v>34</v>
      </c>
      <c r="K943" s="9">
        <v>6095</v>
      </c>
      <c r="L943" s="9">
        <v>68460.719999999987</v>
      </c>
      <c r="M943" s="9">
        <v>145471.62494999962</v>
      </c>
      <c r="N943" s="9">
        <v>149900</v>
      </c>
      <c r="O943" s="9">
        <v>0</v>
      </c>
      <c r="P943" s="9" cm="1">
        <f t="array" ref="P943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482.29832869536767</v>
      </c>
      <c r="Q943" s="9" cm="1">
        <f t="array" ref="Q943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361.72374652152575</v>
      </c>
      <c r="R943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385.83866295629417</v>
      </c>
      <c r="S943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1229.8607381731877</v>
      </c>
    </row>
    <row r="944" spans="1:19" x14ac:dyDescent="0.25">
      <c r="A944">
        <v>2015</v>
      </c>
      <c r="B944">
        <v>11</v>
      </c>
      <c r="C944" s="38" t="s">
        <v>69</v>
      </c>
      <c r="D944" s="38">
        <f>DATE(План_Факт_Дебіторка[[#This Row],[Рік]],План_Факт_Дебіторка[[#This Row],[МісяцьНом]],1)</f>
        <v>42309</v>
      </c>
      <c r="E944" s="6" t="s">
        <v>12</v>
      </c>
      <c r="F944" s="6" t="s">
        <v>22</v>
      </c>
      <c r="G944" s="6" t="s">
        <v>36</v>
      </c>
      <c r="H944" s="6" t="s">
        <v>37</v>
      </c>
      <c r="I944" s="6" t="s">
        <v>38</v>
      </c>
      <c r="J944" s="6" t="s">
        <v>32</v>
      </c>
      <c r="K944" s="9">
        <v>90</v>
      </c>
      <c r="L944" s="9">
        <v>723.91</v>
      </c>
      <c r="M944" s="9">
        <v>949.40836999999999</v>
      </c>
      <c r="N944" s="9">
        <v>1000</v>
      </c>
      <c r="O944" s="9">
        <v>85.45</v>
      </c>
      <c r="P944" s="9" cm="1">
        <f t="array" ref="P944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11.935259537559787</v>
      </c>
      <c r="Q944" s="9" cm="1">
        <f t="array" ref="Q944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3.580577861267936</v>
      </c>
      <c r="R944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4.0688384787135634</v>
      </c>
      <c r="S944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19.584675877541287</v>
      </c>
    </row>
    <row r="945" spans="1:19" x14ac:dyDescent="0.25">
      <c r="A945">
        <v>2016</v>
      </c>
      <c r="B945">
        <v>8</v>
      </c>
      <c r="C945" s="38" t="s">
        <v>102</v>
      </c>
      <c r="D945" s="38">
        <f>DATE(План_Факт_Дебіторка[[#This Row],[Рік]],План_Факт_Дебіторка[[#This Row],[МісяцьНом]],1)</f>
        <v>42583</v>
      </c>
      <c r="E945" s="6" t="s">
        <v>9</v>
      </c>
      <c r="F945" s="6" t="s">
        <v>42</v>
      </c>
      <c r="G945" s="6" t="s">
        <v>43</v>
      </c>
      <c r="H945" s="6" t="s">
        <v>44</v>
      </c>
      <c r="I945" s="6" t="s">
        <v>45</v>
      </c>
      <c r="J945" s="6" t="s">
        <v>27</v>
      </c>
      <c r="K945" s="9">
        <v>12045</v>
      </c>
      <c r="L945" s="9">
        <v>133703.45000000001</v>
      </c>
      <c r="M945" s="9">
        <v>284711.48865999933</v>
      </c>
      <c r="N945" s="9">
        <v>275500</v>
      </c>
      <c r="O945" s="9">
        <v>32953.65</v>
      </c>
      <c r="P945" s="9" cm="1">
        <f t="array" ref="P945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943.93580320756666</v>
      </c>
      <c r="Q945" s="9" cm="1">
        <f t="array" ref="Q945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707.95185240567503</v>
      </c>
      <c r="R945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755.14864256605335</v>
      </c>
      <c r="S945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2407.036298179295</v>
      </c>
    </row>
    <row r="946" spans="1:19" x14ac:dyDescent="0.25">
      <c r="A946">
        <v>2016</v>
      </c>
      <c r="B946">
        <v>1</v>
      </c>
      <c r="C946" s="38" t="s">
        <v>95</v>
      </c>
      <c r="D946" s="38">
        <f>DATE(План_Факт_Дебіторка[[#This Row],[Рік]],План_Факт_Дебіторка[[#This Row],[МісяцьНом]],1)</f>
        <v>42370</v>
      </c>
      <c r="E946" s="6" t="s">
        <v>2</v>
      </c>
      <c r="F946" s="6" t="s">
        <v>22</v>
      </c>
      <c r="G946" s="6" t="s">
        <v>36</v>
      </c>
      <c r="H946" s="6" t="s">
        <v>37</v>
      </c>
      <c r="I946" s="6" t="s">
        <v>38</v>
      </c>
      <c r="J946" s="6" t="s">
        <v>32</v>
      </c>
      <c r="K946" s="9">
        <v>95</v>
      </c>
      <c r="L946" s="9">
        <v>836.36</v>
      </c>
      <c r="M946" s="9">
        <v>992.69173000000001</v>
      </c>
      <c r="N946" s="9">
        <v>900</v>
      </c>
      <c r="O946" s="9">
        <v>53.61</v>
      </c>
      <c r="P946" s="9" cm="1">
        <f t="array" ref="P946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12.775331095067413</v>
      </c>
      <c r="Q946" s="9" cm="1">
        <f t="array" ref="Q946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0</v>
      </c>
      <c r="R946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0</v>
      </c>
      <c r="S946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12.775331095067413</v>
      </c>
    </row>
    <row r="947" spans="1:19" x14ac:dyDescent="0.25">
      <c r="A947">
        <v>2016</v>
      </c>
      <c r="B947">
        <v>8</v>
      </c>
      <c r="C947" s="38" t="s">
        <v>102</v>
      </c>
      <c r="D947" s="38">
        <f>DATE(План_Факт_Дебіторка[[#This Row],[Рік]],План_Факт_Дебіторка[[#This Row],[МісяцьНом]],1)</f>
        <v>42583</v>
      </c>
      <c r="E947" s="6" t="s">
        <v>9</v>
      </c>
      <c r="F947" s="6" t="s">
        <v>42</v>
      </c>
      <c r="G947" s="6" t="s">
        <v>43</v>
      </c>
      <c r="H947" s="6" t="s">
        <v>44</v>
      </c>
      <c r="I947" s="6" t="s">
        <v>45</v>
      </c>
      <c r="J947" s="6" t="s">
        <v>35</v>
      </c>
      <c r="K947" s="9">
        <v>44656</v>
      </c>
      <c r="L947" s="9">
        <v>513974.65999999992</v>
      </c>
      <c r="M947" s="9">
        <v>995418.15842999937</v>
      </c>
      <c r="N947" s="9">
        <v>909200</v>
      </c>
      <c r="O947" s="9">
        <v>179261.32</v>
      </c>
      <c r="P947" s="9" cm="1">
        <f t="array" ref="P947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3300.2210178708165</v>
      </c>
      <c r="Q947" s="9" cm="1">
        <f t="array" ref="Q947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2475.1657634031126</v>
      </c>
      <c r="R947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2640.176814296653</v>
      </c>
      <c r="S947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8415.563595570582</v>
      </c>
    </row>
    <row r="948" spans="1:19" x14ac:dyDescent="0.25">
      <c r="A948">
        <v>2016</v>
      </c>
      <c r="B948">
        <v>3</v>
      </c>
      <c r="C948" s="38" t="s">
        <v>97</v>
      </c>
      <c r="D948" s="38">
        <f>DATE(План_Факт_Дебіторка[[#This Row],[Рік]],План_Факт_Дебіторка[[#This Row],[МісяцьНом]],1)</f>
        <v>42430</v>
      </c>
      <c r="E948" s="6" t="s">
        <v>4</v>
      </c>
      <c r="F948" s="6" t="s">
        <v>22</v>
      </c>
      <c r="G948" s="6" t="s">
        <v>36</v>
      </c>
      <c r="H948" s="6" t="s">
        <v>37</v>
      </c>
      <c r="I948" s="6" t="s">
        <v>38</v>
      </c>
      <c r="J948" s="6" t="s">
        <v>32</v>
      </c>
      <c r="K948" s="9">
        <v>969</v>
      </c>
      <c r="L948" s="9">
        <v>9980.7000000000007</v>
      </c>
      <c r="M948" s="9">
        <v>13372.2</v>
      </c>
      <c r="N948" s="9">
        <v>13500</v>
      </c>
      <c r="O948" s="9">
        <v>842.45</v>
      </c>
      <c r="P948" s="9" cm="1">
        <f t="array" ref="P948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58.6138342702194</v>
      </c>
      <c r="Q948" s="9" cm="1">
        <f t="array" ref="Q948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0</v>
      </c>
      <c r="R948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0</v>
      </c>
      <c r="S948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58.6138342702194</v>
      </c>
    </row>
    <row r="949" spans="1:19" x14ac:dyDescent="0.25">
      <c r="A949">
        <v>2016</v>
      </c>
      <c r="B949">
        <v>4</v>
      </c>
      <c r="C949" s="38" t="s">
        <v>98</v>
      </c>
      <c r="D949" s="38">
        <f>DATE(План_Факт_Дебіторка[[#This Row],[Рік]],План_Факт_Дебіторка[[#This Row],[МісяцьНом]],1)</f>
        <v>42461</v>
      </c>
      <c r="E949" s="6" t="s">
        <v>5</v>
      </c>
      <c r="F949" s="6" t="s">
        <v>22</v>
      </c>
      <c r="G949" s="6" t="s">
        <v>36</v>
      </c>
      <c r="H949" s="6" t="s">
        <v>37</v>
      </c>
      <c r="I949" s="6" t="s">
        <v>38</v>
      </c>
      <c r="J949" s="6" t="s">
        <v>32</v>
      </c>
      <c r="K949" s="9">
        <v>51</v>
      </c>
      <c r="L949" s="9">
        <v>482.97</v>
      </c>
      <c r="M949" s="9">
        <v>672</v>
      </c>
      <c r="N949" s="9">
        <v>700</v>
      </c>
      <c r="O949" s="9">
        <v>30.24</v>
      </c>
      <c r="P949" s="9" cm="1">
        <f t="array" ref="P949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5.9103150651004404</v>
      </c>
      <c r="Q949" s="9" cm="1">
        <f t="array" ref="Q949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2.9551575325502202</v>
      </c>
      <c r="R949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2.4626312771251833</v>
      </c>
      <c r="S949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11.328103874775843</v>
      </c>
    </row>
    <row r="950" spans="1:19" x14ac:dyDescent="0.25">
      <c r="A950">
        <v>2016</v>
      </c>
      <c r="B950">
        <v>9</v>
      </c>
      <c r="C950" s="38" t="s">
        <v>103</v>
      </c>
      <c r="D950" s="38">
        <f>DATE(План_Факт_Дебіторка[[#This Row],[Рік]],План_Факт_Дебіторка[[#This Row],[МісяцьНом]],1)</f>
        <v>42614</v>
      </c>
      <c r="E950" s="6" t="s">
        <v>10</v>
      </c>
      <c r="F950" s="6" t="s">
        <v>42</v>
      </c>
      <c r="G950" s="6" t="s">
        <v>43</v>
      </c>
      <c r="H950" s="6" t="s">
        <v>44</v>
      </c>
      <c r="I950" s="6" t="s">
        <v>45</v>
      </c>
      <c r="J950" s="6" t="s">
        <v>26</v>
      </c>
      <c r="K950" s="9">
        <v>11</v>
      </c>
      <c r="L950" s="9">
        <v>127.07</v>
      </c>
      <c r="M950" s="9">
        <v>262.03074000000004</v>
      </c>
      <c r="N950" s="9">
        <v>200</v>
      </c>
      <c r="O950" s="9">
        <v>31.84</v>
      </c>
      <c r="P950" s="9" cm="1">
        <f t="array" ref="P950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1.1687720602626701</v>
      </c>
      <c r="Q950" s="9" cm="1">
        <f t="array" ref="Q950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0.350631618078801</v>
      </c>
      <c r="R950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0.93501764821013611</v>
      </c>
      <c r="S950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2.4544213265516071</v>
      </c>
    </row>
    <row r="951" spans="1:19" x14ac:dyDescent="0.25">
      <c r="A951">
        <v>2016</v>
      </c>
      <c r="B951">
        <v>5</v>
      </c>
      <c r="C951" s="38" t="s">
        <v>99</v>
      </c>
      <c r="D951" s="38">
        <f>DATE(План_Факт_Дебіторка[[#This Row],[Рік]],План_Факт_Дебіторка[[#This Row],[МісяцьНом]],1)</f>
        <v>42491</v>
      </c>
      <c r="E951" s="6" t="s">
        <v>6</v>
      </c>
      <c r="F951" s="6" t="s">
        <v>22</v>
      </c>
      <c r="G951" s="6" t="s">
        <v>36</v>
      </c>
      <c r="H951" s="6" t="s">
        <v>37</v>
      </c>
      <c r="I951" s="6" t="s">
        <v>38</v>
      </c>
      <c r="J951" s="6" t="s">
        <v>32</v>
      </c>
      <c r="K951" s="9">
        <v>423</v>
      </c>
      <c r="L951" s="9">
        <v>4066.09</v>
      </c>
      <c r="M951" s="9">
        <v>6146.4418299999998</v>
      </c>
      <c r="N951" s="9">
        <v>5500</v>
      </c>
      <c r="O951" s="9">
        <v>331.91</v>
      </c>
      <c r="P951" s="9" cm="1">
        <f t="array" ref="P951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58.929131704599946</v>
      </c>
      <c r="Q951" s="9" cm="1">
        <f t="array" ref="Q951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29.464565852299973</v>
      </c>
      <c r="R951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24.553804876916647</v>
      </c>
      <c r="S951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112.94750243381657</v>
      </c>
    </row>
    <row r="952" spans="1:19" x14ac:dyDescent="0.25">
      <c r="A952">
        <v>2016</v>
      </c>
      <c r="B952">
        <v>6</v>
      </c>
      <c r="C952" s="38" t="s">
        <v>100</v>
      </c>
      <c r="D952" s="38">
        <f>DATE(План_Факт_Дебіторка[[#This Row],[Рік]],План_Факт_Дебіторка[[#This Row],[МісяцьНом]],1)</f>
        <v>42522</v>
      </c>
      <c r="E952" s="6" t="s">
        <v>7</v>
      </c>
      <c r="F952" s="6" t="s">
        <v>22</v>
      </c>
      <c r="G952" s="6" t="s">
        <v>36</v>
      </c>
      <c r="H952" s="6" t="s">
        <v>37</v>
      </c>
      <c r="I952" s="6" t="s">
        <v>38</v>
      </c>
      <c r="J952" s="6" t="s">
        <v>32</v>
      </c>
      <c r="K952" s="9">
        <v>797</v>
      </c>
      <c r="L952" s="9">
        <v>8717.59</v>
      </c>
      <c r="M952" s="9">
        <v>11647.183370000001</v>
      </c>
      <c r="N952" s="9">
        <v>12100</v>
      </c>
      <c r="O952" s="9">
        <v>524.12</v>
      </c>
      <c r="P952" s="9" cm="1">
        <f t="array" ref="P952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53.723495316945353</v>
      </c>
      <c r="Q952" s="9" cm="1">
        <f t="array" ref="Q952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0</v>
      </c>
      <c r="R952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22.384789715393897</v>
      </c>
      <c r="S952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76.108285032339253</v>
      </c>
    </row>
    <row r="953" spans="1:19" x14ac:dyDescent="0.25">
      <c r="A953">
        <v>2016</v>
      </c>
      <c r="B953">
        <v>9</v>
      </c>
      <c r="C953" s="38" t="s">
        <v>103</v>
      </c>
      <c r="D953" s="38">
        <f>DATE(План_Факт_Дебіторка[[#This Row],[Рік]],План_Факт_Дебіторка[[#This Row],[МісяцьНом]],1)</f>
        <v>42614</v>
      </c>
      <c r="E953" s="6" t="s">
        <v>10</v>
      </c>
      <c r="F953" s="6" t="s">
        <v>42</v>
      </c>
      <c r="G953" s="6" t="s">
        <v>43</v>
      </c>
      <c r="H953" s="6" t="s">
        <v>44</v>
      </c>
      <c r="I953" s="6" t="s">
        <v>45</v>
      </c>
      <c r="J953" s="6" t="s">
        <v>32</v>
      </c>
      <c r="K953" s="9">
        <v>2884</v>
      </c>
      <c r="L953" s="9">
        <v>34925.049999999996</v>
      </c>
      <c r="M953" s="9">
        <v>72110.16846999999</v>
      </c>
      <c r="N953" s="9">
        <v>68900</v>
      </c>
      <c r="O953" s="9">
        <v>1752.28</v>
      </c>
      <c r="P953" s="9" cm="1">
        <f t="array" ref="P953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321.64298802716854</v>
      </c>
      <c r="Q953" s="9" cm="1">
        <f t="array" ref="Q953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96.492896408150557</v>
      </c>
      <c r="R953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257.3143904217348</v>
      </c>
      <c r="S953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675.45027485705396</v>
      </c>
    </row>
    <row r="954" spans="1:19" x14ac:dyDescent="0.25">
      <c r="A954">
        <v>2016</v>
      </c>
      <c r="B954">
        <v>7</v>
      </c>
      <c r="C954" s="38" t="s">
        <v>101</v>
      </c>
      <c r="D954" s="38">
        <f>DATE(План_Факт_Дебіторка[[#This Row],[Рік]],План_Факт_Дебіторка[[#This Row],[МісяцьНом]],1)</f>
        <v>42552</v>
      </c>
      <c r="E954" s="6" t="s">
        <v>8</v>
      </c>
      <c r="F954" s="6" t="s">
        <v>22</v>
      </c>
      <c r="G954" s="6" t="s">
        <v>36</v>
      </c>
      <c r="H954" s="6" t="s">
        <v>37</v>
      </c>
      <c r="I954" s="6" t="s">
        <v>38</v>
      </c>
      <c r="J954" s="6" t="s">
        <v>32</v>
      </c>
      <c r="K954" s="9">
        <v>18</v>
      </c>
      <c r="L954" s="9">
        <v>152.46</v>
      </c>
      <c r="M954" s="9">
        <v>255.6</v>
      </c>
      <c r="N954" s="9">
        <v>200</v>
      </c>
      <c r="O954" s="9">
        <v>9.1999999999999993</v>
      </c>
      <c r="P954" s="9" cm="1">
        <f t="array" ref="P954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2.0121354645769967</v>
      </c>
      <c r="Q954" s="9" cm="1">
        <f t="array" ref="Q954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0.60364063937309898</v>
      </c>
      <c r="R954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1.6097083716615972</v>
      </c>
      <c r="S954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4.2254844756116929</v>
      </c>
    </row>
    <row r="955" spans="1:19" x14ac:dyDescent="0.25">
      <c r="A955">
        <v>2016</v>
      </c>
      <c r="B955">
        <v>8</v>
      </c>
      <c r="C955" s="38" t="s">
        <v>102</v>
      </c>
      <c r="D955" s="38">
        <f>DATE(План_Факт_Дебіторка[[#This Row],[Рік]],План_Факт_Дебіторка[[#This Row],[МісяцьНом]],1)</f>
        <v>42583</v>
      </c>
      <c r="E955" s="6" t="s">
        <v>9</v>
      </c>
      <c r="F955" s="6" t="s">
        <v>22</v>
      </c>
      <c r="G955" s="6" t="s">
        <v>36</v>
      </c>
      <c r="H955" s="6" t="s">
        <v>37</v>
      </c>
      <c r="I955" s="6" t="s">
        <v>38</v>
      </c>
      <c r="J955" s="6" t="s">
        <v>32</v>
      </c>
      <c r="K955" s="9">
        <v>416</v>
      </c>
      <c r="L955" s="9">
        <v>4236.58</v>
      </c>
      <c r="M955" s="9">
        <v>6505.9585000000006</v>
      </c>
      <c r="N955" s="9">
        <v>6900</v>
      </c>
      <c r="O955" s="9">
        <v>146.38</v>
      </c>
      <c r="P955" s="9" cm="1">
        <f t="array" ref="P955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38.795944297433792</v>
      </c>
      <c r="Q955" s="9" cm="1">
        <f t="array" ref="Q955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0</v>
      </c>
      <c r="R955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31.036755437947033</v>
      </c>
      <c r="S955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69.832699735380828</v>
      </c>
    </row>
    <row r="956" spans="1:19" x14ac:dyDescent="0.25">
      <c r="A956">
        <v>2016</v>
      </c>
      <c r="B956">
        <v>9</v>
      </c>
      <c r="C956" s="38" t="s">
        <v>103</v>
      </c>
      <c r="D956" s="38">
        <f>DATE(План_Факт_Дебіторка[[#This Row],[Рік]],План_Факт_Дебіторка[[#This Row],[МісяцьНом]],1)</f>
        <v>42614</v>
      </c>
      <c r="E956" s="6" t="s">
        <v>10</v>
      </c>
      <c r="F956" s="6" t="s">
        <v>42</v>
      </c>
      <c r="G956" s="6" t="s">
        <v>43</v>
      </c>
      <c r="H956" s="6" t="s">
        <v>44</v>
      </c>
      <c r="I956" s="6" t="s">
        <v>45</v>
      </c>
      <c r="J956" s="6" t="s">
        <v>33</v>
      </c>
      <c r="K956" s="9">
        <v>45</v>
      </c>
      <c r="L956" s="9">
        <v>534.15000000000009</v>
      </c>
      <c r="M956" s="9">
        <v>1136.2073</v>
      </c>
      <c r="N956" s="9">
        <v>1000</v>
      </c>
      <c r="O956" s="9">
        <v>193.27</v>
      </c>
      <c r="P956" s="9" cm="1">
        <f t="array" ref="P956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5.0679830423960386</v>
      </c>
      <c r="Q956" s="9" cm="1">
        <f t="array" ref="Q956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1.5203949127188117</v>
      </c>
      <c r="R956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4.0543864339168314</v>
      </c>
      <c r="S956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10.642764389031683</v>
      </c>
    </row>
    <row r="957" spans="1:19" x14ac:dyDescent="0.25">
      <c r="A957">
        <v>2016</v>
      </c>
      <c r="B957">
        <v>9</v>
      </c>
      <c r="C957" s="38" t="s">
        <v>103</v>
      </c>
      <c r="D957" s="38">
        <f>DATE(План_Факт_Дебіторка[[#This Row],[Рік]],План_Факт_Дебіторка[[#This Row],[МісяцьНом]],1)</f>
        <v>42614</v>
      </c>
      <c r="E957" s="6" t="s">
        <v>10</v>
      </c>
      <c r="F957" s="6" t="s">
        <v>22</v>
      </c>
      <c r="G957" s="6" t="s">
        <v>36</v>
      </c>
      <c r="H957" s="6" t="s">
        <v>37</v>
      </c>
      <c r="I957" s="6" t="s">
        <v>38</v>
      </c>
      <c r="J957" s="6" t="s">
        <v>32</v>
      </c>
      <c r="K957" s="9">
        <v>447</v>
      </c>
      <c r="L957" s="9">
        <v>5191</v>
      </c>
      <c r="M957" s="9">
        <v>8043.2078999999994</v>
      </c>
      <c r="N957" s="9">
        <v>7200</v>
      </c>
      <c r="O957" s="9">
        <v>195.45</v>
      </c>
      <c r="P957" s="9" cm="1">
        <f t="array" ref="P957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35.094695948761185</v>
      </c>
      <c r="Q957" s="9" cm="1">
        <f t="array" ref="Q957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10.528408784628354</v>
      </c>
      <c r="R957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28.075756759008947</v>
      </c>
      <c r="S957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73.698861492398493</v>
      </c>
    </row>
    <row r="958" spans="1:19" x14ac:dyDescent="0.25">
      <c r="A958">
        <v>2016</v>
      </c>
      <c r="B958">
        <v>10</v>
      </c>
      <c r="C958" s="38" t="s">
        <v>71</v>
      </c>
      <c r="D958" s="38">
        <f>DATE(План_Факт_Дебіторка[[#This Row],[Рік]],План_Факт_Дебіторка[[#This Row],[МісяцьНом]],1)</f>
        <v>42644</v>
      </c>
      <c r="E958" s="6" t="s">
        <v>11</v>
      </c>
      <c r="F958" s="6" t="s">
        <v>22</v>
      </c>
      <c r="G958" s="6" t="s">
        <v>36</v>
      </c>
      <c r="H958" s="6" t="s">
        <v>37</v>
      </c>
      <c r="I958" s="6" t="s">
        <v>38</v>
      </c>
      <c r="J958" s="6" t="s">
        <v>32</v>
      </c>
      <c r="K958" s="9">
        <v>387</v>
      </c>
      <c r="L958" s="9">
        <v>4554.09</v>
      </c>
      <c r="M958" s="9">
        <v>8619.7581200000004</v>
      </c>
      <c r="N958" s="9">
        <v>8000</v>
      </c>
      <c r="O958" s="9">
        <v>271.52</v>
      </c>
      <c r="P958" s="9" cm="1">
        <f t="array" ref="P958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70.146183850270077</v>
      </c>
      <c r="Q958" s="9" cm="1">
        <f t="array" ref="Q958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0</v>
      </c>
      <c r="R958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56.116947080216065</v>
      </c>
      <c r="S958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126.26313093048614</v>
      </c>
    </row>
    <row r="959" spans="1:19" x14ac:dyDescent="0.25">
      <c r="A959">
        <v>2016</v>
      </c>
      <c r="B959">
        <v>9</v>
      </c>
      <c r="C959" s="38" t="s">
        <v>103</v>
      </c>
      <c r="D959" s="38">
        <f>DATE(План_Факт_Дебіторка[[#This Row],[Рік]],План_Факт_Дебіторка[[#This Row],[МісяцьНом]],1)</f>
        <v>42614</v>
      </c>
      <c r="E959" s="6" t="s">
        <v>10</v>
      </c>
      <c r="F959" s="6" t="s">
        <v>42</v>
      </c>
      <c r="G959" s="6" t="s">
        <v>43</v>
      </c>
      <c r="H959" s="6" t="s">
        <v>44</v>
      </c>
      <c r="I959" s="6" t="s">
        <v>45</v>
      </c>
      <c r="J959" s="6" t="s">
        <v>34</v>
      </c>
      <c r="K959" s="9">
        <v>5189</v>
      </c>
      <c r="L959" s="9">
        <v>64554.95</v>
      </c>
      <c r="M959" s="9">
        <v>140187.55947000018</v>
      </c>
      <c r="N959" s="9">
        <v>150800</v>
      </c>
      <c r="O959" s="9">
        <v>111.69</v>
      </c>
      <c r="P959" s="9" cm="1">
        <f t="array" ref="P959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625.29801925128197</v>
      </c>
      <c r="Q959" s="9" cm="1">
        <f t="array" ref="Q959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187.58940577538462</v>
      </c>
      <c r="R959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500.23841540102558</v>
      </c>
      <c r="S959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1313.1258404276923</v>
      </c>
    </row>
    <row r="960" spans="1:19" x14ac:dyDescent="0.25">
      <c r="A960">
        <v>2016</v>
      </c>
      <c r="B960">
        <v>11</v>
      </c>
      <c r="C960" s="38" t="s">
        <v>72</v>
      </c>
      <c r="D960" s="38">
        <f>DATE(План_Факт_Дебіторка[[#This Row],[Рік]],План_Факт_Дебіторка[[#This Row],[МісяцьНом]],1)</f>
        <v>42675</v>
      </c>
      <c r="E960" s="6" t="s">
        <v>12</v>
      </c>
      <c r="F960" s="6" t="s">
        <v>22</v>
      </c>
      <c r="G960" s="6" t="s">
        <v>36</v>
      </c>
      <c r="H960" s="6" t="s">
        <v>37</v>
      </c>
      <c r="I960" s="6" t="s">
        <v>38</v>
      </c>
      <c r="J960" s="6" t="s">
        <v>32</v>
      </c>
      <c r="K960" s="9">
        <v>721</v>
      </c>
      <c r="L960" s="9">
        <v>9145.98</v>
      </c>
      <c r="M960" s="9">
        <v>14587.69167</v>
      </c>
      <c r="N960" s="9">
        <v>15300</v>
      </c>
      <c r="O960" s="9">
        <v>459.51</v>
      </c>
      <c r="P960" s="9" cm="1">
        <f t="array" ref="P960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112.63641301350117</v>
      </c>
      <c r="Q960" s="9" cm="1">
        <f t="array" ref="Q960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56.318206506750585</v>
      </c>
      <c r="R960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90.109130410800944</v>
      </c>
      <c r="S960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259.06374993105271</v>
      </c>
    </row>
    <row r="961" spans="1:19" x14ac:dyDescent="0.25">
      <c r="A961">
        <v>2014</v>
      </c>
      <c r="B961">
        <v>7</v>
      </c>
      <c r="C961" s="38" t="s">
        <v>83</v>
      </c>
      <c r="D961" s="38">
        <f>DATE(План_Факт_Дебіторка[[#This Row],[Рік]],План_Факт_Дебіторка[[#This Row],[МісяцьНом]],1)</f>
        <v>41821</v>
      </c>
      <c r="E961" s="6" t="s">
        <v>8</v>
      </c>
      <c r="F961" s="6" t="s">
        <v>22</v>
      </c>
      <c r="G961" s="6" t="s">
        <v>36</v>
      </c>
      <c r="H961" s="6" t="s">
        <v>37</v>
      </c>
      <c r="I961" s="6" t="s">
        <v>38</v>
      </c>
      <c r="J961" s="6" t="s">
        <v>27</v>
      </c>
      <c r="K961" s="9">
        <v>18579</v>
      </c>
      <c r="L961" s="9">
        <v>208105.18000000002</v>
      </c>
      <c r="M961" s="9">
        <v>323324.18999999989</v>
      </c>
      <c r="N961" s="9">
        <v>305400</v>
      </c>
      <c r="O961" s="9">
        <v>247786.98</v>
      </c>
      <c r="P961" s="9" cm="1">
        <f t="array" ref="P961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1695.0599331377591</v>
      </c>
      <c r="Q961" s="9" cm="1">
        <f t="array" ref="Q961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508.51797994132772</v>
      </c>
      <c r="R961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847.52996656887956</v>
      </c>
      <c r="S961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3051.1078796479665</v>
      </c>
    </row>
    <row r="962" spans="1:19" x14ac:dyDescent="0.25">
      <c r="A962">
        <v>2016</v>
      </c>
      <c r="B962">
        <v>9</v>
      </c>
      <c r="C962" s="38" t="s">
        <v>103</v>
      </c>
      <c r="D962" s="38">
        <f>DATE(План_Факт_Дебіторка[[#This Row],[Рік]],План_Факт_Дебіторка[[#This Row],[МісяцьНом]],1)</f>
        <v>42614</v>
      </c>
      <c r="E962" s="6" t="s">
        <v>10</v>
      </c>
      <c r="F962" s="6" t="s">
        <v>42</v>
      </c>
      <c r="G962" s="6" t="s">
        <v>43</v>
      </c>
      <c r="H962" s="6" t="s">
        <v>44</v>
      </c>
      <c r="I962" s="6" t="s">
        <v>45</v>
      </c>
      <c r="J962" s="6" t="s">
        <v>27</v>
      </c>
      <c r="K962" s="9">
        <v>10041</v>
      </c>
      <c r="L962" s="9">
        <v>122092.27000000002</v>
      </c>
      <c r="M962" s="9">
        <v>269071.8852800008</v>
      </c>
      <c r="N962" s="9">
        <v>274200</v>
      </c>
      <c r="O962" s="9">
        <v>33060.199999999997</v>
      </c>
      <c r="P962" s="9" cm="1">
        <f t="array" ref="P962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1200.1786573493907</v>
      </c>
      <c r="Q962" s="9" cm="1">
        <f t="array" ref="Q962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360.05359720481721</v>
      </c>
      <c r="R962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960.14292587951263</v>
      </c>
      <c r="S962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2520.3751804337207</v>
      </c>
    </row>
    <row r="963" spans="1:19" x14ac:dyDescent="0.25">
      <c r="A963">
        <v>2016</v>
      </c>
      <c r="B963">
        <v>9</v>
      </c>
      <c r="C963" s="38" t="s">
        <v>103</v>
      </c>
      <c r="D963" s="38">
        <f>DATE(План_Факт_Дебіторка[[#This Row],[Рік]],План_Факт_Дебіторка[[#This Row],[МісяцьНом]],1)</f>
        <v>42614</v>
      </c>
      <c r="E963" s="6" t="s">
        <v>10</v>
      </c>
      <c r="F963" s="6" t="s">
        <v>42</v>
      </c>
      <c r="G963" s="6" t="s">
        <v>43</v>
      </c>
      <c r="H963" s="6" t="s">
        <v>44</v>
      </c>
      <c r="I963" s="6" t="s">
        <v>45</v>
      </c>
      <c r="J963" s="6" t="s">
        <v>35</v>
      </c>
      <c r="K963" s="9">
        <v>24691</v>
      </c>
      <c r="L963" s="9">
        <v>320396.02000000014</v>
      </c>
      <c r="M963" s="9">
        <v>638198.11339999968</v>
      </c>
      <c r="N963" s="9">
        <v>620500</v>
      </c>
      <c r="O963" s="9">
        <v>123223.19</v>
      </c>
      <c r="P963" s="9" cm="1">
        <f t="array" ref="P963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2846.6435802695009</v>
      </c>
      <c r="Q963" s="9" cm="1">
        <f t="array" ref="Q963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853.99307408085019</v>
      </c>
      <c r="R963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2277.3148642156007</v>
      </c>
      <c r="S963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5977.9515185659511</v>
      </c>
    </row>
    <row r="964" spans="1:19" x14ac:dyDescent="0.25">
      <c r="A964">
        <v>2014</v>
      </c>
      <c r="B964">
        <v>7</v>
      </c>
      <c r="C964" s="38" t="s">
        <v>83</v>
      </c>
      <c r="D964" s="38">
        <f>DATE(План_Факт_Дебіторка[[#This Row],[Рік]],План_Факт_Дебіторка[[#This Row],[МісяцьНом]],1)</f>
        <v>41821</v>
      </c>
      <c r="E964" s="6" t="s">
        <v>8</v>
      </c>
      <c r="F964" s="6" t="s">
        <v>22</v>
      </c>
      <c r="G964" s="6" t="s">
        <v>36</v>
      </c>
      <c r="H964" s="6" t="s">
        <v>37</v>
      </c>
      <c r="I964" s="6" t="s">
        <v>38</v>
      </c>
      <c r="J964" s="6" t="s">
        <v>33</v>
      </c>
      <c r="K964" s="9">
        <v>698</v>
      </c>
      <c r="L964" s="9">
        <v>6603.55</v>
      </c>
      <c r="M964" s="9">
        <v>9714.5999999999985</v>
      </c>
      <c r="N964" s="9">
        <v>10100</v>
      </c>
      <c r="O964" s="9">
        <v>6005.19</v>
      </c>
      <c r="P964" s="9" cm="1">
        <f t="array" ref="P964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50.929778023908689</v>
      </c>
      <c r="Q964" s="9" cm="1">
        <f t="array" ref="Q964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15.278933407172607</v>
      </c>
      <c r="R964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25.464889011954345</v>
      </c>
      <c r="S964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91.673600443035639</v>
      </c>
    </row>
    <row r="965" spans="1:19" x14ac:dyDescent="0.25">
      <c r="A965">
        <v>2016</v>
      </c>
      <c r="B965">
        <v>10</v>
      </c>
      <c r="C965" s="38" t="s">
        <v>71</v>
      </c>
      <c r="D965" s="38">
        <f>DATE(План_Факт_Дебіторка[[#This Row],[Рік]],План_Факт_Дебіторка[[#This Row],[МісяцьНом]],1)</f>
        <v>42644</v>
      </c>
      <c r="E965" s="6" t="s">
        <v>11</v>
      </c>
      <c r="F965" s="6" t="s">
        <v>42</v>
      </c>
      <c r="G965" s="6" t="s">
        <v>43</v>
      </c>
      <c r="H965" s="6" t="s">
        <v>44</v>
      </c>
      <c r="I965" s="6" t="s">
        <v>45</v>
      </c>
      <c r="J965" s="6" t="s">
        <v>26</v>
      </c>
      <c r="K965" s="9">
        <v>5</v>
      </c>
      <c r="L965" s="9">
        <v>54.989999999999995</v>
      </c>
      <c r="M965" s="9">
        <v>109.40037</v>
      </c>
      <c r="N965" s="9">
        <v>100</v>
      </c>
      <c r="O965" s="9">
        <v>17.23</v>
      </c>
      <c r="P965" s="9" cm="1">
        <f t="array" ref="P965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0.46997884952298052</v>
      </c>
      <c r="Q965" s="9" cm="1">
        <f t="array" ref="Q965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0.35248413714223537</v>
      </c>
      <c r="R965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0.37598307961838445</v>
      </c>
      <c r="S965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1.1984460662836003</v>
      </c>
    </row>
    <row r="966" spans="1:19" x14ac:dyDescent="0.25">
      <c r="A966">
        <v>2014</v>
      </c>
      <c r="B966">
        <v>7</v>
      </c>
      <c r="C966" s="38" t="s">
        <v>83</v>
      </c>
      <c r="D966" s="38">
        <f>DATE(План_Факт_Дебіторка[[#This Row],[Рік]],План_Факт_Дебіторка[[#This Row],[МісяцьНом]],1)</f>
        <v>41821</v>
      </c>
      <c r="E966" s="6" t="s">
        <v>8</v>
      </c>
      <c r="F966" s="6" t="s">
        <v>22</v>
      </c>
      <c r="G966" s="6" t="s">
        <v>36</v>
      </c>
      <c r="H966" s="6" t="s">
        <v>37</v>
      </c>
      <c r="I966" s="6" t="s">
        <v>38</v>
      </c>
      <c r="J966" s="6" t="s">
        <v>34</v>
      </c>
      <c r="K966" s="9">
        <v>13501</v>
      </c>
      <c r="L966" s="9">
        <v>143821.42000000001</v>
      </c>
      <c r="M966" s="9">
        <v>221634.84999999951</v>
      </c>
      <c r="N966" s="9">
        <v>220900</v>
      </c>
      <c r="O966" s="9">
        <v>39760.53</v>
      </c>
      <c r="P966" s="9" cm="1">
        <f t="array" ref="P966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1161.9432311018752</v>
      </c>
      <c r="Q966" s="9" cm="1">
        <f t="array" ref="Q966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348.58296933056249</v>
      </c>
      <c r="R966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580.9716155509376</v>
      </c>
      <c r="S966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2091.4978159833754</v>
      </c>
    </row>
    <row r="967" spans="1:19" x14ac:dyDescent="0.25">
      <c r="A967">
        <v>2016</v>
      </c>
      <c r="B967">
        <v>10</v>
      </c>
      <c r="C967" s="38" t="s">
        <v>71</v>
      </c>
      <c r="D967" s="38">
        <f>DATE(План_Факт_Дебіторка[[#This Row],[Рік]],План_Факт_Дебіторка[[#This Row],[МісяцьНом]],1)</f>
        <v>42644</v>
      </c>
      <c r="E967" s="6" t="s">
        <v>11</v>
      </c>
      <c r="F967" s="6" t="s">
        <v>42</v>
      </c>
      <c r="G967" s="6" t="s">
        <v>43</v>
      </c>
      <c r="H967" s="6" t="s">
        <v>44</v>
      </c>
      <c r="I967" s="6" t="s">
        <v>45</v>
      </c>
      <c r="J967" s="6" t="s">
        <v>32</v>
      </c>
      <c r="K967" s="9">
        <v>2619</v>
      </c>
      <c r="L967" s="9">
        <v>32202.629999999997</v>
      </c>
      <c r="M967" s="9">
        <v>63866.928210000005</v>
      </c>
      <c r="N967" s="9">
        <v>61200</v>
      </c>
      <c r="O967" s="9">
        <v>2011.81</v>
      </c>
      <c r="P967" s="9" cm="1">
        <f t="array" ref="P967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274.36932290724968</v>
      </c>
      <c r="Q967" s="9" cm="1">
        <f t="array" ref="Q967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205.7769921804373</v>
      </c>
      <c r="R967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219.4954583257998</v>
      </c>
      <c r="S967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699.64177341348682</v>
      </c>
    </row>
    <row r="968" spans="1:19" x14ac:dyDescent="0.25">
      <c r="A968">
        <v>2014</v>
      </c>
      <c r="B968">
        <v>8</v>
      </c>
      <c r="C968" s="38" t="s">
        <v>84</v>
      </c>
      <c r="D968" s="38">
        <f>DATE(План_Факт_Дебіторка[[#This Row],[Рік]],План_Факт_Дебіторка[[#This Row],[МісяцьНом]],1)</f>
        <v>41852</v>
      </c>
      <c r="E968" s="6" t="s">
        <v>9</v>
      </c>
      <c r="F968" s="6" t="s">
        <v>22</v>
      </c>
      <c r="G968" s="6" t="s">
        <v>36</v>
      </c>
      <c r="H968" s="6" t="s">
        <v>37</v>
      </c>
      <c r="I968" s="6" t="s">
        <v>38</v>
      </c>
      <c r="J968" s="6" t="s">
        <v>33</v>
      </c>
      <c r="K968" s="9">
        <v>401</v>
      </c>
      <c r="L968" s="9">
        <v>6259.869999999999</v>
      </c>
      <c r="M968" s="9">
        <v>9350.48</v>
      </c>
      <c r="N968" s="9">
        <v>9400</v>
      </c>
      <c r="O968" s="9">
        <v>8721.11</v>
      </c>
      <c r="P968" s="9" cm="1">
        <f t="array" ref="P968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47.72637348086328</v>
      </c>
      <c r="Q968" s="9" cm="1">
        <f t="array" ref="Q968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23.86318674043164</v>
      </c>
      <c r="R968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23.86318674043164</v>
      </c>
      <c r="S968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95.452746961726561</v>
      </c>
    </row>
    <row r="969" spans="1:19" x14ac:dyDescent="0.25">
      <c r="A969">
        <v>2014</v>
      </c>
      <c r="B969">
        <v>7</v>
      </c>
      <c r="C969" s="38" t="s">
        <v>83</v>
      </c>
      <c r="D969" s="38">
        <f>DATE(План_Факт_Дебіторка[[#This Row],[Рік]],План_Факт_Дебіторка[[#This Row],[МісяцьНом]],1)</f>
        <v>41821</v>
      </c>
      <c r="E969" s="6" t="s">
        <v>8</v>
      </c>
      <c r="F969" s="6" t="s">
        <v>22</v>
      </c>
      <c r="G969" s="6" t="s">
        <v>36</v>
      </c>
      <c r="H969" s="6" t="s">
        <v>37</v>
      </c>
      <c r="I969" s="6" t="s">
        <v>38</v>
      </c>
      <c r="J969" s="6" t="s">
        <v>35</v>
      </c>
      <c r="K969" s="9">
        <v>12637</v>
      </c>
      <c r="L969" s="9">
        <v>128181.62</v>
      </c>
      <c r="M969" s="9">
        <v>190368.42001000003</v>
      </c>
      <c r="N969" s="9">
        <v>204500</v>
      </c>
      <c r="O969" s="9">
        <v>215254.03</v>
      </c>
      <c r="P969" s="9" cm="1">
        <f t="array" ref="P969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998.02579353463034</v>
      </c>
      <c r="Q969" s="9" cm="1">
        <f t="array" ref="Q969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299.40773806038908</v>
      </c>
      <c r="R969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499.01289676731517</v>
      </c>
      <c r="S969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1796.4464283623345</v>
      </c>
    </row>
    <row r="970" spans="1:19" x14ac:dyDescent="0.25">
      <c r="A970">
        <v>2014</v>
      </c>
      <c r="B970">
        <v>9</v>
      </c>
      <c r="C970" s="38" t="s">
        <v>85</v>
      </c>
      <c r="D970" s="38">
        <f>DATE(План_Факт_Дебіторка[[#This Row],[Рік]],План_Факт_Дебіторка[[#This Row],[МісяцьНом]],1)</f>
        <v>41883</v>
      </c>
      <c r="E970" s="6" t="s">
        <v>10</v>
      </c>
      <c r="F970" s="6" t="s">
        <v>22</v>
      </c>
      <c r="G970" s="6" t="s">
        <v>36</v>
      </c>
      <c r="H970" s="6" t="s">
        <v>37</v>
      </c>
      <c r="I970" s="6" t="s">
        <v>38</v>
      </c>
      <c r="J970" s="6" t="s">
        <v>33</v>
      </c>
      <c r="K970" s="9">
        <v>302</v>
      </c>
      <c r="L970" s="9">
        <v>3369.69</v>
      </c>
      <c r="M970" s="9">
        <v>5140.68</v>
      </c>
      <c r="N970" s="9">
        <v>5400</v>
      </c>
      <c r="O970" s="9">
        <v>2892.97</v>
      </c>
      <c r="P970" s="9" cm="1">
        <f t="array" ref="P970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36.891477000547674</v>
      </c>
      <c r="Q970" s="9" cm="1">
        <f t="array" ref="Q970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0</v>
      </c>
      <c r="R970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18.445738500273837</v>
      </c>
      <c r="S970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55.337215500821515</v>
      </c>
    </row>
    <row r="971" spans="1:19" x14ac:dyDescent="0.25">
      <c r="A971">
        <v>2016</v>
      </c>
      <c r="B971">
        <v>10</v>
      </c>
      <c r="C971" s="38" t="s">
        <v>71</v>
      </c>
      <c r="D971" s="38">
        <f>DATE(План_Факт_Дебіторка[[#This Row],[Рік]],План_Факт_Дебіторка[[#This Row],[МісяцьНом]],1)</f>
        <v>42644</v>
      </c>
      <c r="E971" s="6" t="s">
        <v>11</v>
      </c>
      <c r="F971" s="6" t="s">
        <v>42</v>
      </c>
      <c r="G971" s="6" t="s">
        <v>43</v>
      </c>
      <c r="H971" s="6" t="s">
        <v>44</v>
      </c>
      <c r="I971" s="6" t="s">
        <v>45</v>
      </c>
      <c r="J971" s="6" t="s">
        <v>33</v>
      </c>
      <c r="K971" s="9">
        <v>44</v>
      </c>
      <c r="L971" s="9">
        <v>523.61</v>
      </c>
      <c r="M971" s="9">
        <v>1135.5262899999998</v>
      </c>
      <c r="N971" s="9">
        <v>1000</v>
      </c>
      <c r="O971" s="9">
        <v>250.38</v>
      </c>
      <c r="P971" s="9" cm="1">
        <f t="array" ref="P971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4.8781675909989914</v>
      </c>
      <c r="Q971" s="9" cm="1">
        <f t="array" ref="Q971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3.6586256932492436</v>
      </c>
      <c r="R971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3.9025340727991931</v>
      </c>
      <c r="S971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12.439327357047429</v>
      </c>
    </row>
    <row r="972" spans="1:19" x14ac:dyDescent="0.25">
      <c r="A972">
        <v>2014</v>
      </c>
      <c r="B972">
        <v>10</v>
      </c>
      <c r="C972" s="38" t="s">
        <v>62</v>
      </c>
      <c r="D972" s="38">
        <f>DATE(План_Факт_Дебіторка[[#This Row],[Рік]],План_Факт_Дебіторка[[#This Row],[МісяцьНом]],1)</f>
        <v>41913</v>
      </c>
      <c r="E972" s="6" t="s">
        <v>11</v>
      </c>
      <c r="F972" s="6" t="s">
        <v>22</v>
      </c>
      <c r="G972" s="6" t="s">
        <v>36</v>
      </c>
      <c r="H972" s="6" t="s">
        <v>37</v>
      </c>
      <c r="I972" s="6" t="s">
        <v>38</v>
      </c>
      <c r="J972" s="6" t="s">
        <v>33</v>
      </c>
      <c r="K972" s="9">
        <v>134</v>
      </c>
      <c r="L972" s="9">
        <v>1417.7900000000002</v>
      </c>
      <c r="M972" s="9">
        <v>2109.5933199999999</v>
      </c>
      <c r="N972" s="9">
        <v>1900</v>
      </c>
      <c r="O972" s="9">
        <v>1284.3499999999999</v>
      </c>
      <c r="P972" s="9" cm="1">
        <f t="array" ref="P972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12.882905995935484</v>
      </c>
      <c r="Q972" s="9" cm="1">
        <f t="array" ref="Q972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3.864871798780646</v>
      </c>
      <c r="R972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6.4414529979677422</v>
      </c>
      <c r="S972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23.189230792683873</v>
      </c>
    </row>
    <row r="973" spans="1:19" x14ac:dyDescent="0.25">
      <c r="A973">
        <v>2014</v>
      </c>
      <c r="B973">
        <v>7</v>
      </c>
      <c r="C973" s="38" t="s">
        <v>83</v>
      </c>
      <c r="D973" s="38">
        <f>DATE(План_Факт_Дебіторка[[#This Row],[Рік]],План_Факт_Дебіторка[[#This Row],[МісяцьНом]],1)</f>
        <v>41821</v>
      </c>
      <c r="E973" s="6" t="s">
        <v>8</v>
      </c>
      <c r="F973" s="6" t="s">
        <v>22</v>
      </c>
      <c r="G973" s="6" t="s">
        <v>39</v>
      </c>
      <c r="H973" s="6" t="s">
        <v>40</v>
      </c>
      <c r="I973" s="6" t="s">
        <v>41</v>
      </c>
      <c r="J973" s="6" t="s">
        <v>26</v>
      </c>
      <c r="K973" s="9">
        <v>190</v>
      </c>
      <c r="L973" s="9">
        <v>1751.0399999999997</v>
      </c>
      <c r="M973" s="9">
        <v>2770.8316599999998</v>
      </c>
      <c r="N973" s="9">
        <v>2600</v>
      </c>
      <c r="O973" s="9">
        <v>1532.74</v>
      </c>
      <c r="P973" s="9" cm="1">
        <f t="array" ref="P973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10.847693784041599</v>
      </c>
      <c r="Q973" s="9" cm="1">
        <f t="array" ref="Q973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3.2543081352124803</v>
      </c>
      <c r="R973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10.847693784041599</v>
      </c>
      <c r="S973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24.949695703295678</v>
      </c>
    </row>
    <row r="974" spans="1:19" x14ac:dyDescent="0.25">
      <c r="A974">
        <v>2014</v>
      </c>
      <c r="B974">
        <v>11</v>
      </c>
      <c r="C974" s="38" t="s">
        <v>66</v>
      </c>
      <c r="D974" s="38">
        <f>DATE(План_Факт_Дебіторка[[#This Row],[Рік]],План_Факт_Дебіторка[[#This Row],[МісяцьНом]],1)</f>
        <v>41944</v>
      </c>
      <c r="E974" s="6" t="s">
        <v>12</v>
      </c>
      <c r="F974" s="6" t="s">
        <v>22</v>
      </c>
      <c r="G974" s="6" t="s">
        <v>36</v>
      </c>
      <c r="H974" s="6" t="s">
        <v>37</v>
      </c>
      <c r="I974" s="6" t="s">
        <v>38</v>
      </c>
      <c r="J974" s="6" t="s">
        <v>33</v>
      </c>
      <c r="K974" s="9">
        <v>618</v>
      </c>
      <c r="L974" s="9">
        <v>6344.76</v>
      </c>
      <c r="M974" s="9">
        <v>9253.119999999999</v>
      </c>
      <c r="N974" s="9">
        <v>8800</v>
      </c>
      <c r="O974" s="9">
        <v>5434.44</v>
      </c>
      <c r="P974" s="9" cm="1">
        <f t="array" ref="P974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86.258185578651506</v>
      </c>
      <c r="Q974" s="9" cm="1">
        <f t="array" ref="Q974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0</v>
      </c>
      <c r="R974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43.129092789325753</v>
      </c>
      <c r="S974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129.38727836797727</v>
      </c>
    </row>
    <row r="975" spans="1:19" x14ac:dyDescent="0.25">
      <c r="A975">
        <v>2016</v>
      </c>
      <c r="B975">
        <v>10</v>
      </c>
      <c r="C975" s="38" t="s">
        <v>71</v>
      </c>
      <c r="D975" s="38">
        <f>DATE(План_Факт_Дебіторка[[#This Row],[Рік]],План_Факт_Дебіторка[[#This Row],[МісяцьНом]],1)</f>
        <v>42644</v>
      </c>
      <c r="E975" s="6" t="s">
        <v>11</v>
      </c>
      <c r="F975" s="6" t="s">
        <v>42</v>
      </c>
      <c r="G975" s="6" t="s">
        <v>43</v>
      </c>
      <c r="H975" s="6" t="s">
        <v>44</v>
      </c>
      <c r="I975" s="6" t="s">
        <v>45</v>
      </c>
      <c r="J975" s="6" t="s">
        <v>34</v>
      </c>
      <c r="K975" s="9">
        <v>4030</v>
      </c>
      <c r="L975" s="9">
        <v>49326.59</v>
      </c>
      <c r="M975" s="9">
        <v>102530.5046399999</v>
      </c>
      <c r="N975" s="9">
        <v>112000</v>
      </c>
      <c r="O975" s="9">
        <v>201.7</v>
      </c>
      <c r="P975" s="9" cm="1">
        <f t="array" ref="P975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440.46623070578073</v>
      </c>
      <c r="Q975" s="9" cm="1">
        <f t="array" ref="Q975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330.34967302933558</v>
      </c>
      <c r="R975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352.37298456462457</v>
      </c>
      <c r="S975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1123.1888882997409</v>
      </c>
    </row>
    <row r="976" spans="1:19" x14ac:dyDescent="0.25">
      <c r="A976">
        <v>2014</v>
      </c>
      <c r="B976">
        <v>7</v>
      </c>
      <c r="C976" s="38" t="s">
        <v>83</v>
      </c>
      <c r="D976" s="38">
        <f>DATE(План_Факт_Дебіторка[[#This Row],[Рік]],План_Факт_Дебіторка[[#This Row],[МісяцьНом]],1)</f>
        <v>41821</v>
      </c>
      <c r="E976" s="6" t="s">
        <v>8</v>
      </c>
      <c r="F976" s="6" t="s">
        <v>22</v>
      </c>
      <c r="G976" s="6" t="s">
        <v>39</v>
      </c>
      <c r="H976" s="6" t="s">
        <v>40</v>
      </c>
      <c r="I976" s="6" t="s">
        <v>41</v>
      </c>
      <c r="J976" s="6" t="s">
        <v>27</v>
      </c>
      <c r="K976" s="9">
        <v>25152</v>
      </c>
      <c r="L976" s="9">
        <v>266750.74000000005</v>
      </c>
      <c r="M976" s="9">
        <v>420077.78409999999</v>
      </c>
      <c r="N976" s="9">
        <v>435300</v>
      </c>
      <c r="O976" s="9">
        <v>244610.82</v>
      </c>
      <c r="P976" s="9" cm="1">
        <f t="array" ref="P976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1644.5875197613193</v>
      </c>
      <c r="Q976" s="9" cm="1">
        <f t="array" ref="Q976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493.37625592839584</v>
      </c>
      <c r="R976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1644.5875197613193</v>
      </c>
      <c r="S976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3782.5512954510341</v>
      </c>
    </row>
    <row r="977" spans="1:19" x14ac:dyDescent="0.25">
      <c r="A977">
        <v>2016</v>
      </c>
      <c r="B977">
        <v>10</v>
      </c>
      <c r="C977" s="38" t="s">
        <v>71</v>
      </c>
      <c r="D977" s="38">
        <f>DATE(План_Факт_Дебіторка[[#This Row],[Рік]],План_Факт_Дебіторка[[#This Row],[МісяцьНом]],1)</f>
        <v>42644</v>
      </c>
      <c r="E977" s="6" t="s">
        <v>11</v>
      </c>
      <c r="F977" s="6" t="s">
        <v>42</v>
      </c>
      <c r="G977" s="6" t="s">
        <v>43</v>
      </c>
      <c r="H977" s="6" t="s">
        <v>44</v>
      </c>
      <c r="I977" s="6" t="s">
        <v>45</v>
      </c>
      <c r="J977" s="6" t="s">
        <v>27</v>
      </c>
      <c r="K977" s="9">
        <v>7077</v>
      </c>
      <c r="L977" s="9">
        <v>85359.05</v>
      </c>
      <c r="M977" s="9">
        <v>178248.42457000041</v>
      </c>
      <c r="N977" s="9">
        <v>163700</v>
      </c>
      <c r="O977" s="9">
        <v>27517.439999999999</v>
      </c>
      <c r="P977" s="9" cm="1">
        <f t="array" ref="P977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765.74685724273672</v>
      </c>
      <c r="Q977" s="9" cm="1">
        <f t="array" ref="Q977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574.3101429320526</v>
      </c>
      <c r="R977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612.59748579418931</v>
      </c>
      <c r="S977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1952.6544859689784</v>
      </c>
    </row>
    <row r="978" spans="1:19" x14ac:dyDescent="0.25">
      <c r="A978">
        <v>2014</v>
      </c>
      <c r="B978">
        <v>7</v>
      </c>
      <c r="C978" s="38" t="s">
        <v>83</v>
      </c>
      <c r="D978" s="38">
        <f>DATE(План_Факт_Дебіторка[[#This Row],[Рік]],План_Факт_Дебіторка[[#This Row],[МісяцьНом]],1)</f>
        <v>41821</v>
      </c>
      <c r="E978" s="6" t="s">
        <v>8</v>
      </c>
      <c r="F978" s="6" t="s">
        <v>22</v>
      </c>
      <c r="G978" s="6" t="s">
        <v>39</v>
      </c>
      <c r="H978" s="6" t="s">
        <v>40</v>
      </c>
      <c r="I978" s="6" t="s">
        <v>41</v>
      </c>
      <c r="J978" s="6" t="s">
        <v>32</v>
      </c>
      <c r="K978" s="9">
        <v>777</v>
      </c>
      <c r="L978" s="9">
        <v>8817.8700000000008</v>
      </c>
      <c r="M978" s="9">
        <v>13190.3416</v>
      </c>
      <c r="N978" s="9">
        <v>14000</v>
      </c>
      <c r="O978" s="9">
        <v>3400.93</v>
      </c>
      <c r="P978" s="9" cm="1">
        <f t="array" ref="P978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51.63965341138961</v>
      </c>
      <c r="Q978" s="9" cm="1">
        <f t="array" ref="Q978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15.491896023416883</v>
      </c>
      <c r="R978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51.63965341138961</v>
      </c>
      <c r="S978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118.7712028461961</v>
      </c>
    </row>
    <row r="979" spans="1:19" x14ac:dyDescent="0.25">
      <c r="A979">
        <v>2015</v>
      </c>
      <c r="B979">
        <v>3</v>
      </c>
      <c r="C979" s="38" t="s">
        <v>88</v>
      </c>
      <c r="D979" s="38">
        <f>DATE(План_Факт_Дебіторка[[#This Row],[Рік]],План_Факт_Дебіторка[[#This Row],[МісяцьНом]],1)</f>
        <v>42064</v>
      </c>
      <c r="E979" s="6" t="s">
        <v>4</v>
      </c>
      <c r="F979" s="6" t="s">
        <v>22</v>
      </c>
      <c r="G979" s="6" t="s">
        <v>36</v>
      </c>
      <c r="H979" s="6" t="s">
        <v>37</v>
      </c>
      <c r="I979" s="6" t="s">
        <v>38</v>
      </c>
      <c r="J979" s="6" t="s">
        <v>33</v>
      </c>
      <c r="K979" s="9">
        <v>3</v>
      </c>
      <c r="L979" s="9">
        <v>30.900000000000002</v>
      </c>
      <c r="M979" s="9">
        <v>40.6175</v>
      </c>
      <c r="N979" s="9">
        <v>0</v>
      </c>
      <c r="O979" s="9">
        <v>21.93</v>
      </c>
      <c r="P979" s="9" cm="1">
        <f t="array" ref="P979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0.18786515837557141</v>
      </c>
      <c r="Q979" s="9" cm="1">
        <f t="array" ref="Q979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0</v>
      </c>
      <c r="R979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6.4044940355308444E-2</v>
      </c>
      <c r="S979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0.25191009873087988</v>
      </c>
    </row>
    <row r="980" spans="1:19" x14ac:dyDescent="0.25">
      <c r="A980">
        <v>2016</v>
      </c>
      <c r="B980">
        <v>10</v>
      </c>
      <c r="C980" s="38" t="s">
        <v>71</v>
      </c>
      <c r="D980" s="38">
        <f>DATE(План_Факт_Дебіторка[[#This Row],[Рік]],План_Факт_Дебіторка[[#This Row],[МісяцьНом]],1)</f>
        <v>42644</v>
      </c>
      <c r="E980" s="6" t="s">
        <v>11</v>
      </c>
      <c r="F980" s="6" t="s">
        <v>42</v>
      </c>
      <c r="G980" s="6" t="s">
        <v>43</v>
      </c>
      <c r="H980" s="6" t="s">
        <v>44</v>
      </c>
      <c r="I980" s="6" t="s">
        <v>45</v>
      </c>
      <c r="J980" s="6" t="s">
        <v>35</v>
      </c>
      <c r="K980" s="9">
        <v>33969</v>
      </c>
      <c r="L980" s="9">
        <v>431341.31</v>
      </c>
      <c r="M980" s="9">
        <v>817995.31537999935</v>
      </c>
      <c r="N980" s="9">
        <v>762000</v>
      </c>
      <c r="O980" s="9">
        <v>206814.79</v>
      </c>
      <c r="P980" s="9" cm="1">
        <f t="array" ref="P980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3514.0694427037106</v>
      </c>
      <c r="Q980" s="9" cm="1">
        <f t="array" ref="Q980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2635.5520820277829</v>
      </c>
      <c r="R980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2811.2555541629686</v>
      </c>
      <c r="S980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8960.8770788944621</v>
      </c>
    </row>
    <row r="981" spans="1:19" x14ac:dyDescent="0.25">
      <c r="A981">
        <v>2014</v>
      </c>
      <c r="B981">
        <v>7</v>
      </c>
      <c r="C981" s="38" t="s">
        <v>83</v>
      </c>
      <c r="D981" s="38">
        <f>DATE(План_Факт_Дебіторка[[#This Row],[Рік]],План_Факт_Дебіторка[[#This Row],[МісяцьНом]],1)</f>
        <v>41821</v>
      </c>
      <c r="E981" s="6" t="s">
        <v>8</v>
      </c>
      <c r="F981" s="6" t="s">
        <v>22</v>
      </c>
      <c r="G981" s="6" t="s">
        <v>39</v>
      </c>
      <c r="H981" s="6" t="s">
        <v>40</v>
      </c>
      <c r="I981" s="6" t="s">
        <v>41</v>
      </c>
      <c r="J981" s="6" t="s">
        <v>33</v>
      </c>
      <c r="K981" s="9">
        <v>293</v>
      </c>
      <c r="L981" s="9">
        <v>2980.88</v>
      </c>
      <c r="M981" s="9">
        <v>4698.7581700000001</v>
      </c>
      <c r="N981" s="9">
        <v>4900</v>
      </c>
      <c r="O981" s="9">
        <v>4002.43</v>
      </c>
      <c r="P981" s="9" cm="1">
        <f t="array" ref="P981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18.395448027118213</v>
      </c>
      <c r="Q981" s="9" cm="1">
        <f t="array" ref="Q981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5.5186344081354646</v>
      </c>
      <c r="R981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18.395448027118213</v>
      </c>
      <c r="S981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42.309530462371896</v>
      </c>
    </row>
    <row r="982" spans="1:19" x14ac:dyDescent="0.25">
      <c r="A982">
        <v>2014</v>
      </c>
      <c r="B982">
        <v>7</v>
      </c>
      <c r="C982" s="38" t="s">
        <v>83</v>
      </c>
      <c r="D982" s="38">
        <f>DATE(План_Факт_Дебіторка[[#This Row],[Рік]],План_Факт_Дебіторка[[#This Row],[МісяцьНом]],1)</f>
        <v>41821</v>
      </c>
      <c r="E982" s="6" t="s">
        <v>8</v>
      </c>
      <c r="F982" s="6" t="s">
        <v>22</v>
      </c>
      <c r="G982" s="6" t="s">
        <v>39</v>
      </c>
      <c r="H982" s="6" t="s">
        <v>40</v>
      </c>
      <c r="I982" s="6" t="s">
        <v>41</v>
      </c>
      <c r="J982" s="6" t="s">
        <v>34</v>
      </c>
      <c r="K982" s="9">
        <v>14980</v>
      </c>
      <c r="L982" s="9">
        <v>155905.44</v>
      </c>
      <c r="M982" s="9">
        <v>232588.46125000005</v>
      </c>
      <c r="N982" s="9">
        <v>217000</v>
      </c>
      <c r="O982" s="9">
        <v>18624.02</v>
      </c>
      <c r="P982" s="9" cm="1">
        <f t="array" ref="P982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910.57441047913608</v>
      </c>
      <c r="Q982" s="9" cm="1">
        <f t="array" ref="Q982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273.17232314374087</v>
      </c>
      <c r="R982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910.57441047913608</v>
      </c>
      <c r="S982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2094.321144102013</v>
      </c>
    </row>
    <row r="983" spans="1:19" x14ac:dyDescent="0.25">
      <c r="A983">
        <v>2016</v>
      </c>
      <c r="B983">
        <v>11</v>
      </c>
      <c r="C983" s="38" t="s">
        <v>72</v>
      </c>
      <c r="D983" s="38">
        <f>DATE(План_Факт_Дебіторка[[#This Row],[Рік]],План_Факт_Дебіторка[[#This Row],[МісяцьНом]],1)</f>
        <v>42675</v>
      </c>
      <c r="E983" s="6" t="s">
        <v>12</v>
      </c>
      <c r="F983" s="6" t="s">
        <v>42</v>
      </c>
      <c r="G983" s="6" t="s">
        <v>43</v>
      </c>
      <c r="H983" s="6" t="s">
        <v>44</v>
      </c>
      <c r="I983" s="6" t="s">
        <v>45</v>
      </c>
      <c r="J983" s="6" t="s">
        <v>32</v>
      </c>
      <c r="K983" s="9">
        <v>672</v>
      </c>
      <c r="L983" s="9">
        <v>8216.25</v>
      </c>
      <c r="M983" s="9">
        <v>15602.55002000001</v>
      </c>
      <c r="N983" s="9">
        <v>15400</v>
      </c>
      <c r="O983" s="9">
        <v>491.48</v>
      </c>
      <c r="P983" s="9" cm="1">
        <f t="array" ref="P983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134.49833199660998</v>
      </c>
      <c r="Q983" s="9" cm="1">
        <f t="array" ref="Q983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0</v>
      </c>
      <c r="R983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107.59866559728796</v>
      </c>
      <c r="S983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242.09699759389792</v>
      </c>
    </row>
    <row r="984" spans="1:19" x14ac:dyDescent="0.25">
      <c r="A984">
        <v>2014</v>
      </c>
      <c r="B984">
        <v>7</v>
      </c>
      <c r="C984" s="38" t="s">
        <v>83</v>
      </c>
      <c r="D984" s="38">
        <f>DATE(План_Факт_Дебіторка[[#This Row],[Рік]],План_Факт_Дебіторка[[#This Row],[МісяцьНом]],1)</f>
        <v>41821</v>
      </c>
      <c r="E984" s="6" t="s">
        <v>8</v>
      </c>
      <c r="F984" s="6" t="s">
        <v>22</v>
      </c>
      <c r="G984" s="6" t="s">
        <v>39</v>
      </c>
      <c r="H984" s="6" t="s">
        <v>40</v>
      </c>
      <c r="I984" s="6" t="s">
        <v>41</v>
      </c>
      <c r="J984" s="6" t="s">
        <v>35</v>
      </c>
      <c r="K984" s="9">
        <v>6161</v>
      </c>
      <c r="L984" s="9">
        <v>60971.709999999963</v>
      </c>
      <c r="M984" s="9">
        <v>92965.271474999987</v>
      </c>
      <c r="N984" s="9">
        <v>87000</v>
      </c>
      <c r="O984" s="9">
        <v>68286.84</v>
      </c>
      <c r="P984" s="9" cm="1">
        <f t="array" ref="P984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363.95527453699486</v>
      </c>
      <c r="Q984" s="9" cm="1">
        <f t="array" ref="Q984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109.18658236109846</v>
      </c>
      <c r="R984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363.95527453699486</v>
      </c>
      <c r="S984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837.09713143508816</v>
      </c>
    </row>
    <row r="985" spans="1:19" x14ac:dyDescent="0.25">
      <c r="A985">
        <v>2016</v>
      </c>
      <c r="B985">
        <v>11</v>
      </c>
      <c r="C985" s="38" t="s">
        <v>72</v>
      </c>
      <c r="D985" s="38">
        <f>DATE(План_Факт_Дебіторка[[#This Row],[Рік]],План_Факт_Дебіторка[[#This Row],[МісяцьНом]],1)</f>
        <v>42675</v>
      </c>
      <c r="E985" s="6" t="s">
        <v>12</v>
      </c>
      <c r="F985" s="6" t="s">
        <v>42</v>
      </c>
      <c r="G985" s="6" t="s">
        <v>43</v>
      </c>
      <c r="H985" s="6" t="s">
        <v>44</v>
      </c>
      <c r="I985" s="6" t="s">
        <v>45</v>
      </c>
      <c r="J985" s="6" t="s">
        <v>33</v>
      </c>
      <c r="K985" s="9">
        <v>411</v>
      </c>
      <c r="L985" s="9">
        <v>4818.55</v>
      </c>
      <c r="M985" s="9">
        <v>10098.438470000001</v>
      </c>
      <c r="N985" s="9">
        <v>10900</v>
      </c>
      <c r="O985" s="9">
        <v>2226.71</v>
      </c>
      <c r="P985" s="9" cm="1">
        <f t="array" ref="P985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87.051355595359098</v>
      </c>
      <c r="Q985" s="9" cm="1">
        <f t="array" ref="Q985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0</v>
      </c>
      <c r="R985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69.641084476287276</v>
      </c>
      <c r="S985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156.69244007164639</v>
      </c>
    </row>
    <row r="986" spans="1:19" x14ac:dyDescent="0.25">
      <c r="A986">
        <v>2016</v>
      </c>
      <c r="B986">
        <v>11</v>
      </c>
      <c r="C986" s="38" t="s">
        <v>72</v>
      </c>
      <c r="D986" s="38">
        <f>DATE(План_Факт_Дебіторка[[#This Row],[Рік]],План_Факт_Дебіторка[[#This Row],[МісяцьНом]],1)</f>
        <v>42675</v>
      </c>
      <c r="E986" s="6" t="s">
        <v>12</v>
      </c>
      <c r="F986" s="6" t="s">
        <v>42</v>
      </c>
      <c r="G986" s="6" t="s">
        <v>43</v>
      </c>
      <c r="H986" s="6" t="s">
        <v>44</v>
      </c>
      <c r="I986" s="6" t="s">
        <v>45</v>
      </c>
      <c r="J986" s="6" t="s">
        <v>34</v>
      </c>
      <c r="K986" s="9">
        <v>1994</v>
      </c>
      <c r="L986" s="9">
        <v>26260.289999999997</v>
      </c>
      <c r="M986" s="9">
        <v>49497.357909999999</v>
      </c>
      <c r="N986" s="9">
        <v>51700</v>
      </c>
      <c r="O986" s="9">
        <v>3834.22</v>
      </c>
      <c r="P986" s="9" cm="1">
        <f t="array" ref="P986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426.68102769102376</v>
      </c>
      <c r="Q986" s="9" cm="1">
        <f t="array" ref="Q986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0</v>
      </c>
      <c r="R986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341.34482215281901</v>
      </c>
      <c r="S986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768.02584984384271</v>
      </c>
    </row>
    <row r="987" spans="1:19" x14ac:dyDescent="0.25">
      <c r="A987">
        <v>2016</v>
      </c>
      <c r="B987">
        <v>11</v>
      </c>
      <c r="C987" s="38" t="s">
        <v>72</v>
      </c>
      <c r="D987" s="38">
        <f>DATE(План_Факт_Дебіторка[[#This Row],[Рік]],План_Факт_Дебіторка[[#This Row],[МісяцьНом]],1)</f>
        <v>42675</v>
      </c>
      <c r="E987" s="6" t="s">
        <v>12</v>
      </c>
      <c r="F987" s="6" t="s">
        <v>42</v>
      </c>
      <c r="G987" s="6" t="s">
        <v>43</v>
      </c>
      <c r="H987" s="6" t="s">
        <v>44</v>
      </c>
      <c r="I987" s="6" t="s">
        <v>45</v>
      </c>
      <c r="J987" s="6" t="s">
        <v>27</v>
      </c>
      <c r="K987" s="9">
        <v>1780</v>
      </c>
      <c r="L987" s="9">
        <v>22817.079999999998</v>
      </c>
      <c r="M987" s="9">
        <v>46631.970200000011</v>
      </c>
      <c r="N987" s="9">
        <v>43900</v>
      </c>
      <c r="O987" s="9">
        <v>7344.57</v>
      </c>
      <c r="P987" s="9" cm="1">
        <f t="array" ref="P987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401.98058660770249</v>
      </c>
      <c r="Q987" s="9" cm="1">
        <f t="array" ref="Q987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0</v>
      </c>
      <c r="R987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321.58446928616195</v>
      </c>
      <c r="S987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723.56505589386438</v>
      </c>
    </row>
    <row r="988" spans="1:19" x14ac:dyDescent="0.25">
      <c r="A988">
        <v>2016</v>
      </c>
      <c r="B988">
        <v>11</v>
      </c>
      <c r="C988" s="38" t="s">
        <v>72</v>
      </c>
      <c r="D988" s="38">
        <f>DATE(План_Факт_Дебіторка[[#This Row],[Рік]],План_Факт_Дебіторка[[#This Row],[МісяцьНом]],1)</f>
        <v>42675</v>
      </c>
      <c r="E988" s="6" t="s">
        <v>12</v>
      </c>
      <c r="F988" s="6" t="s">
        <v>42</v>
      </c>
      <c r="G988" s="6" t="s">
        <v>43</v>
      </c>
      <c r="H988" s="6" t="s">
        <v>44</v>
      </c>
      <c r="I988" s="6" t="s">
        <v>45</v>
      </c>
      <c r="J988" s="6" t="s">
        <v>35</v>
      </c>
      <c r="K988" s="9">
        <v>20182</v>
      </c>
      <c r="L988" s="9">
        <v>252578.85999999996</v>
      </c>
      <c r="M988" s="9">
        <v>458197.32345999993</v>
      </c>
      <c r="N988" s="9">
        <v>458500</v>
      </c>
      <c r="O988" s="9">
        <v>115886.57</v>
      </c>
      <c r="P988" s="9" cm="1">
        <f t="array" ref="P988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3949.7886981093052</v>
      </c>
      <c r="Q988" s="9" cm="1">
        <f t="array" ref="Q988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0</v>
      </c>
      <c r="R988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3159.8309584874441</v>
      </c>
      <c r="S988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7109.6196565967493</v>
      </c>
    </row>
    <row r="989" spans="1:19" x14ac:dyDescent="0.25">
      <c r="A989">
        <v>2014</v>
      </c>
      <c r="B989">
        <v>7</v>
      </c>
      <c r="C989" s="38" t="s">
        <v>83</v>
      </c>
      <c r="D989" s="38">
        <f>DATE(План_Факт_Дебіторка[[#This Row],[Рік]],План_Факт_Дебіторка[[#This Row],[МісяцьНом]],1)</f>
        <v>41821</v>
      </c>
      <c r="E989" s="6" t="s">
        <v>8</v>
      </c>
      <c r="F989" s="6" t="s">
        <v>42</v>
      </c>
      <c r="G989" s="6" t="s">
        <v>46</v>
      </c>
      <c r="H989" s="6" t="s">
        <v>47</v>
      </c>
      <c r="I989" s="6" t="s">
        <v>48</v>
      </c>
      <c r="J989" s="6" t="s">
        <v>26</v>
      </c>
      <c r="K989" s="9">
        <v>4</v>
      </c>
      <c r="L989" s="9">
        <v>39.519999999999996</v>
      </c>
      <c r="M989" s="9">
        <v>63.92</v>
      </c>
      <c r="N989" s="9">
        <v>0</v>
      </c>
      <c r="O989" s="9">
        <v>69.03</v>
      </c>
      <c r="P989" s="9" cm="1">
        <f t="array" ref="P989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0.26162088538529898</v>
      </c>
      <c r="Q989" s="9" cm="1">
        <f t="array" ref="Q989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0</v>
      </c>
      <c r="R989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7.0708347401432156E-2</v>
      </c>
      <c r="S989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0.33232923278673115</v>
      </c>
    </row>
    <row r="990" spans="1:19" x14ac:dyDescent="0.25">
      <c r="A990">
        <v>2014</v>
      </c>
      <c r="B990">
        <v>7</v>
      </c>
      <c r="C990" s="38" t="s">
        <v>83</v>
      </c>
      <c r="D990" s="38">
        <f>DATE(План_Факт_Дебіторка[[#This Row],[Рік]],План_Факт_Дебіторка[[#This Row],[МісяцьНом]],1)</f>
        <v>41821</v>
      </c>
      <c r="E990" s="6" t="s">
        <v>8</v>
      </c>
      <c r="F990" s="6" t="s">
        <v>42</v>
      </c>
      <c r="G990" s="6" t="s">
        <v>46</v>
      </c>
      <c r="H990" s="6" t="s">
        <v>47</v>
      </c>
      <c r="I990" s="6" t="s">
        <v>48</v>
      </c>
      <c r="J990" s="6" t="s">
        <v>27</v>
      </c>
      <c r="K990" s="9">
        <v>12444</v>
      </c>
      <c r="L990" s="9">
        <v>135481.1</v>
      </c>
      <c r="M990" s="9">
        <v>211392.95179000028</v>
      </c>
      <c r="N990" s="9">
        <v>216100</v>
      </c>
      <c r="O990" s="9">
        <v>136352.06</v>
      </c>
      <c r="P990" s="9" cm="1">
        <f t="array" ref="P990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865.21919917884395</v>
      </c>
      <c r="Q990" s="9" cm="1">
        <f t="array" ref="Q990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0</v>
      </c>
      <c r="R990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233.84302680509293</v>
      </c>
      <c r="S990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1099.062225983937</v>
      </c>
    </row>
    <row r="991" spans="1:19" x14ac:dyDescent="0.25">
      <c r="A991">
        <v>2016</v>
      </c>
      <c r="B991">
        <v>2</v>
      </c>
      <c r="C991" s="38" t="s">
        <v>96</v>
      </c>
      <c r="D991" s="38">
        <f>DATE(План_Факт_Дебіторка[[#This Row],[Рік]],План_Факт_Дебіторка[[#This Row],[МісяцьНом]],1)</f>
        <v>42401</v>
      </c>
      <c r="E991" s="6" t="s">
        <v>3</v>
      </c>
      <c r="F991" s="6" t="s">
        <v>22</v>
      </c>
      <c r="G991" s="6" t="s">
        <v>36</v>
      </c>
      <c r="H991" s="6" t="s">
        <v>37</v>
      </c>
      <c r="I991" s="6" t="s">
        <v>38</v>
      </c>
      <c r="J991" s="6" t="s">
        <v>33</v>
      </c>
      <c r="K991" s="9">
        <v>2510</v>
      </c>
      <c r="L991" s="9">
        <v>25853</v>
      </c>
      <c r="M991" s="9">
        <v>39457.199999999997</v>
      </c>
      <c r="N991" s="9">
        <v>37600</v>
      </c>
      <c r="O991" s="9">
        <v>11541.23</v>
      </c>
      <c r="P991" s="9" cm="1">
        <f t="array" ref="P991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447.8619509126313</v>
      </c>
      <c r="Q991" s="9" cm="1">
        <f t="array" ref="Q991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223.93097545631565</v>
      </c>
      <c r="R991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0</v>
      </c>
      <c r="S991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671.79292636894695</v>
      </c>
    </row>
    <row r="992" spans="1:19" x14ac:dyDescent="0.25">
      <c r="A992">
        <v>2014</v>
      </c>
      <c r="B992">
        <v>7</v>
      </c>
      <c r="C992" s="38" t="s">
        <v>83</v>
      </c>
      <c r="D992" s="38">
        <f>DATE(План_Факт_Дебіторка[[#This Row],[Рік]],План_Факт_Дебіторка[[#This Row],[МісяцьНом]],1)</f>
        <v>41821</v>
      </c>
      <c r="E992" s="6" t="s">
        <v>8</v>
      </c>
      <c r="F992" s="6" t="s">
        <v>42</v>
      </c>
      <c r="G992" s="6" t="s">
        <v>46</v>
      </c>
      <c r="H992" s="6" t="s">
        <v>47</v>
      </c>
      <c r="I992" s="6" t="s">
        <v>48</v>
      </c>
      <c r="J992" s="6" t="s">
        <v>33</v>
      </c>
      <c r="K992" s="9">
        <v>88</v>
      </c>
      <c r="L992" s="9">
        <v>825.94999999999993</v>
      </c>
      <c r="M992" s="9">
        <v>1304.3700000000001</v>
      </c>
      <c r="N992" s="9">
        <v>1200</v>
      </c>
      <c r="O992" s="9">
        <v>880.45</v>
      </c>
      <c r="P992" s="9" cm="1">
        <f t="array" ref="P992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5.3387114247500387</v>
      </c>
      <c r="Q992" s="9" cm="1">
        <f t="array" ref="Q992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0</v>
      </c>
      <c r="R992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1.4428949796621728</v>
      </c>
      <c r="S992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6.7816064044122113</v>
      </c>
    </row>
    <row r="993" spans="1:19" x14ac:dyDescent="0.25">
      <c r="A993">
        <v>2014</v>
      </c>
      <c r="B993">
        <v>7</v>
      </c>
      <c r="C993" s="38" t="s">
        <v>83</v>
      </c>
      <c r="D993" s="38">
        <f>DATE(План_Факт_Дебіторка[[#This Row],[Рік]],План_Факт_Дебіторка[[#This Row],[МісяцьНом]],1)</f>
        <v>41821</v>
      </c>
      <c r="E993" s="6" t="s">
        <v>8</v>
      </c>
      <c r="F993" s="6" t="s">
        <v>42</v>
      </c>
      <c r="G993" s="6" t="s">
        <v>46</v>
      </c>
      <c r="H993" s="6" t="s">
        <v>47</v>
      </c>
      <c r="I993" s="6" t="s">
        <v>48</v>
      </c>
      <c r="J993" s="6" t="s">
        <v>34</v>
      </c>
      <c r="K993" s="9">
        <v>4163</v>
      </c>
      <c r="L993" s="9">
        <v>44632.779999999977</v>
      </c>
      <c r="M993" s="9">
        <v>69424.136500000008</v>
      </c>
      <c r="N993" s="9">
        <v>73600</v>
      </c>
      <c r="O993" s="9">
        <v>10702.79</v>
      </c>
      <c r="P993" s="9" cm="1">
        <f t="array" ref="P993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284.14899965957221</v>
      </c>
      <c r="Q993" s="9" cm="1">
        <f t="array" ref="Q993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0</v>
      </c>
      <c r="R993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76.797026935019517</v>
      </c>
      <c r="S993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360.94602659459173</v>
      </c>
    </row>
    <row r="994" spans="1:19" x14ac:dyDescent="0.25">
      <c r="A994">
        <v>2014</v>
      </c>
      <c r="B994">
        <v>7</v>
      </c>
      <c r="C994" s="38" t="s">
        <v>83</v>
      </c>
      <c r="D994" s="38">
        <f>DATE(План_Факт_Дебіторка[[#This Row],[Рік]],План_Факт_Дебіторка[[#This Row],[МісяцьНом]],1)</f>
        <v>41821</v>
      </c>
      <c r="E994" s="6" t="s">
        <v>8</v>
      </c>
      <c r="F994" s="6" t="s">
        <v>42</v>
      </c>
      <c r="G994" s="6" t="s">
        <v>46</v>
      </c>
      <c r="H994" s="6" t="s">
        <v>47</v>
      </c>
      <c r="I994" s="6" t="s">
        <v>48</v>
      </c>
      <c r="J994" s="6" t="s">
        <v>35</v>
      </c>
      <c r="K994" s="9">
        <v>37676</v>
      </c>
      <c r="L994" s="9">
        <v>422092.12999999989</v>
      </c>
      <c r="M994" s="9">
        <v>621809.7276499999</v>
      </c>
      <c r="N994" s="9">
        <v>652400</v>
      </c>
      <c r="O994" s="9">
        <v>638097.80000000005</v>
      </c>
      <c r="P994" s="9" cm="1">
        <f t="array" ref="P994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2545.0314688514491</v>
      </c>
      <c r="Q994" s="9" cm="1">
        <f t="array" ref="Q994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0</v>
      </c>
      <c r="R994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687.84634293282397</v>
      </c>
      <c r="S994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3232.877811784273</v>
      </c>
    </row>
    <row r="995" spans="1:19" x14ac:dyDescent="0.25">
      <c r="A995">
        <v>2014</v>
      </c>
      <c r="B995">
        <v>7</v>
      </c>
      <c r="C995" s="38" t="s">
        <v>83</v>
      </c>
      <c r="D995" s="38">
        <f>DATE(План_Факт_Дебіторка[[#This Row],[Рік]],План_Факт_Дебіторка[[#This Row],[МісяцьНом]],1)</f>
        <v>41821</v>
      </c>
      <c r="E995" s="6" t="s">
        <v>8</v>
      </c>
      <c r="F995" s="6" t="s">
        <v>42</v>
      </c>
      <c r="G995" s="6" t="s">
        <v>49</v>
      </c>
      <c r="H995" s="6" t="s">
        <v>50</v>
      </c>
      <c r="I995" s="6" t="s">
        <v>51</v>
      </c>
      <c r="J995" s="6" t="s">
        <v>26</v>
      </c>
      <c r="K995" s="9">
        <v>124</v>
      </c>
      <c r="L995" s="9">
        <v>1239.4999999999998</v>
      </c>
      <c r="M995" s="9">
        <v>1950.1383299999998</v>
      </c>
      <c r="N995" s="9">
        <v>2000</v>
      </c>
      <c r="O995" s="9">
        <v>1562</v>
      </c>
      <c r="P995" s="9" cm="1">
        <f t="array" ref="P995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10.535649029957311</v>
      </c>
      <c r="Q995" s="9" cm="1">
        <f t="array" ref="Q995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0</v>
      </c>
      <c r="R995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5.0169757285511007</v>
      </c>
      <c r="S995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15.552624758508411</v>
      </c>
    </row>
    <row r="996" spans="1:19" x14ac:dyDescent="0.25">
      <c r="A996">
        <v>2014</v>
      </c>
      <c r="B996">
        <v>7</v>
      </c>
      <c r="C996" s="38" t="s">
        <v>83</v>
      </c>
      <c r="D996" s="38">
        <f>DATE(План_Факт_Дебіторка[[#This Row],[Рік]],План_Факт_Дебіторка[[#This Row],[МісяцьНом]],1)</f>
        <v>41821</v>
      </c>
      <c r="E996" s="6" t="s">
        <v>8</v>
      </c>
      <c r="F996" s="6" t="s">
        <v>42</v>
      </c>
      <c r="G996" s="6" t="s">
        <v>49</v>
      </c>
      <c r="H996" s="6" t="s">
        <v>50</v>
      </c>
      <c r="I996" s="6" t="s">
        <v>51</v>
      </c>
      <c r="J996" s="6" t="s">
        <v>32</v>
      </c>
      <c r="K996" s="9">
        <v>4638</v>
      </c>
      <c r="L996" s="9">
        <v>47297.000000000007</v>
      </c>
      <c r="M996" s="9">
        <v>69100.246320000006</v>
      </c>
      <c r="N996" s="9">
        <v>71100</v>
      </c>
      <c r="O996" s="9">
        <v>1850.63</v>
      </c>
      <c r="P996" s="9" cm="1">
        <f t="array" ref="P996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373.31502689407648</v>
      </c>
      <c r="Q996" s="9" cm="1">
        <f t="array" ref="Q996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0</v>
      </c>
      <c r="R996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177.76906042575069</v>
      </c>
      <c r="S996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551.08408731982718</v>
      </c>
    </row>
    <row r="997" spans="1:19" x14ac:dyDescent="0.25">
      <c r="A997">
        <v>2014</v>
      </c>
      <c r="B997">
        <v>7</v>
      </c>
      <c r="C997" s="38" t="s">
        <v>83</v>
      </c>
      <c r="D997" s="38">
        <f>DATE(План_Факт_Дебіторка[[#This Row],[Рік]],План_Факт_Дебіторка[[#This Row],[МісяцьНом]],1)</f>
        <v>41821</v>
      </c>
      <c r="E997" s="6" t="s">
        <v>8</v>
      </c>
      <c r="F997" s="6" t="s">
        <v>42</v>
      </c>
      <c r="G997" s="6" t="s">
        <v>49</v>
      </c>
      <c r="H997" s="6" t="s">
        <v>50</v>
      </c>
      <c r="I997" s="6" t="s">
        <v>51</v>
      </c>
      <c r="J997" s="6" t="s">
        <v>33</v>
      </c>
      <c r="K997" s="9">
        <v>3165</v>
      </c>
      <c r="L997" s="9">
        <v>33245.44999999999</v>
      </c>
      <c r="M997" s="9">
        <v>49664.833190000019</v>
      </c>
      <c r="N997" s="9">
        <v>52700</v>
      </c>
      <c r="O997" s="9">
        <v>40699.26</v>
      </c>
      <c r="P997" s="9" cm="1">
        <f t="array" ref="P997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268.31494134122033</v>
      </c>
      <c r="Q997" s="9" cm="1">
        <f t="array" ref="Q997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0</v>
      </c>
      <c r="R997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127.76901968629541</v>
      </c>
      <c r="S997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396.08396102751573</v>
      </c>
    </row>
    <row r="998" spans="1:19" x14ac:dyDescent="0.25">
      <c r="A998">
        <v>2014</v>
      </c>
      <c r="B998">
        <v>8</v>
      </c>
      <c r="C998" s="38" t="s">
        <v>84</v>
      </c>
      <c r="D998" s="38">
        <f>DATE(План_Факт_Дебіторка[[#This Row],[Рік]],План_Факт_Дебіторка[[#This Row],[МісяцьНом]],1)</f>
        <v>41852</v>
      </c>
      <c r="E998" s="6" t="s">
        <v>9</v>
      </c>
      <c r="F998" s="6" t="s">
        <v>22</v>
      </c>
      <c r="G998" s="6" t="s">
        <v>36</v>
      </c>
      <c r="H998" s="6" t="s">
        <v>37</v>
      </c>
      <c r="I998" s="6" t="s">
        <v>38</v>
      </c>
      <c r="J998" s="6" t="s">
        <v>34</v>
      </c>
      <c r="K998" s="9">
        <v>14784</v>
      </c>
      <c r="L998" s="9">
        <v>159787.65</v>
      </c>
      <c r="M998" s="9">
        <v>245898.98999999938</v>
      </c>
      <c r="N998" s="9">
        <v>252500</v>
      </c>
      <c r="O998" s="9">
        <v>45501.87</v>
      </c>
      <c r="P998" s="9" cm="1">
        <f t="array" ref="P998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1255.10851157449</v>
      </c>
      <c r="Q998" s="9" cm="1">
        <f t="array" ref="Q998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627.55425578724498</v>
      </c>
      <c r="R998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627.55425578724498</v>
      </c>
      <c r="S998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2510.2170231489799</v>
      </c>
    </row>
    <row r="999" spans="1:19" x14ac:dyDescent="0.25">
      <c r="A999">
        <v>2014</v>
      </c>
      <c r="B999">
        <v>9</v>
      </c>
      <c r="C999" s="38" t="s">
        <v>85</v>
      </c>
      <c r="D999" s="38">
        <f>DATE(План_Факт_Дебіторка[[#This Row],[Рік]],План_Факт_Дебіторка[[#This Row],[МісяцьНом]],1)</f>
        <v>41883</v>
      </c>
      <c r="E999" s="6" t="s">
        <v>10</v>
      </c>
      <c r="F999" s="6" t="s">
        <v>22</v>
      </c>
      <c r="G999" s="6" t="s">
        <v>36</v>
      </c>
      <c r="H999" s="6" t="s">
        <v>37</v>
      </c>
      <c r="I999" s="6" t="s">
        <v>38</v>
      </c>
      <c r="J999" s="6" t="s">
        <v>34</v>
      </c>
      <c r="K999" s="9">
        <v>9058</v>
      </c>
      <c r="L999" s="9">
        <v>100335.96000000005</v>
      </c>
      <c r="M999" s="9">
        <v>154364.54999999952</v>
      </c>
      <c r="N999" s="9">
        <v>162000</v>
      </c>
      <c r="O999" s="9">
        <v>24455.07</v>
      </c>
      <c r="P999" s="9" cm="1">
        <f t="array" ref="P999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1107.7787853017253</v>
      </c>
      <c r="Q999" s="9" cm="1">
        <f t="array" ref="Q999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0</v>
      </c>
      <c r="R999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553.88939265086265</v>
      </c>
      <c r="S999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1661.6681779525879</v>
      </c>
    </row>
    <row r="1000" spans="1:19" x14ac:dyDescent="0.25">
      <c r="A1000">
        <v>2014</v>
      </c>
      <c r="B1000">
        <v>10</v>
      </c>
      <c r="C1000" s="38" t="s">
        <v>62</v>
      </c>
      <c r="D1000" s="38">
        <f>DATE(План_Факт_Дебіторка[[#This Row],[Рік]],План_Факт_Дебіторка[[#This Row],[МісяцьНом]],1)</f>
        <v>41913</v>
      </c>
      <c r="E1000" s="6" t="s">
        <v>11</v>
      </c>
      <c r="F1000" s="6" t="s">
        <v>22</v>
      </c>
      <c r="G1000" s="6" t="s">
        <v>36</v>
      </c>
      <c r="H1000" s="6" t="s">
        <v>37</v>
      </c>
      <c r="I1000" s="6" t="s">
        <v>38</v>
      </c>
      <c r="J1000" s="6" t="s">
        <v>34</v>
      </c>
      <c r="K1000" s="9">
        <v>12314</v>
      </c>
      <c r="L1000" s="9">
        <v>136145.22</v>
      </c>
      <c r="M1000" s="9">
        <v>207518.94187999988</v>
      </c>
      <c r="N1000" s="9">
        <v>214900</v>
      </c>
      <c r="O1000" s="9">
        <v>36180.69</v>
      </c>
      <c r="P1000" s="9" cm="1">
        <f t="array" ref="P1000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1267.2807575139827</v>
      </c>
      <c r="Q1000" s="9" cm="1">
        <f t="array" ref="Q1000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380.18422725419487</v>
      </c>
      <c r="R1000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633.64037875699137</v>
      </c>
      <c r="S1000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2281.1053635251692</v>
      </c>
    </row>
    <row r="1001" spans="1:19" x14ac:dyDescent="0.25">
      <c r="A1001">
        <v>2014</v>
      </c>
      <c r="B1001">
        <v>7</v>
      </c>
      <c r="C1001" s="38" t="s">
        <v>83</v>
      </c>
      <c r="D1001" s="38">
        <f>DATE(План_Факт_Дебіторка[[#This Row],[Рік]],План_Факт_Дебіторка[[#This Row],[МісяцьНом]],1)</f>
        <v>41821</v>
      </c>
      <c r="E1001" s="6" t="s">
        <v>8</v>
      </c>
      <c r="F1001" s="6" t="s">
        <v>58</v>
      </c>
      <c r="G1001" s="6" t="s">
        <v>59</v>
      </c>
      <c r="H1001" s="6" t="s">
        <v>60</v>
      </c>
      <c r="I1001" s="6" t="s">
        <v>61</v>
      </c>
      <c r="J1001" s="6" t="s">
        <v>26</v>
      </c>
      <c r="K1001" s="9">
        <v>1128</v>
      </c>
      <c r="L1001" s="9">
        <v>12608.48</v>
      </c>
      <c r="M1001" s="9">
        <v>19205.580000000002</v>
      </c>
      <c r="N1001" s="9">
        <v>18000</v>
      </c>
      <c r="O1001" s="9">
        <v>12892.86</v>
      </c>
      <c r="P1001" s="9" cm="1">
        <f t="array" ref="P1001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120.68235917549013</v>
      </c>
      <c r="Q1001" s="9" cm="1">
        <f t="array" ref="Q1001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36.204707752647039</v>
      </c>
      <c r="R1001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53.636604077995607</v>
      </c>
      <c r="S1001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210.52367100613279</v>
      </c>
    </row>
    <row r="1002" spans="1:19" x14ac:dyDescent="0.25">
      <c r="A1002">
        <v>2014</v>
      </c>
      <c r="B1002">
        <v>11</v>
      </c>
      <c r="C1002" s="38" t="s">
        <v>66</v>
      </c>
      <c r="D1002" s="38">
        <f>DATE(План_Факт_Дебіторка[[#This Row],[Рік]],План_Факт_Дебіторка[[#This Row],[МісяцьНом]],1)</f>
        <v>41944</v>
      </c>
      <c r="E1002" s="6" t="s">
        <v>12</v>
      </c>
      <c r="F1002" s="6" t="s">
        <v>22</v>
      </c>
      <c r="G1002" s="6" t="s">
        <v>36</v>
      </c>
      <c r="H1002" s="6" t="s">
        <v>37</v>
      </c>
      <c r="I1002" s="6" t="s">
        <v>38</v>
      </c>
      <c r="J1002" s="6" t="s">
        <v>34</v>
      </c>
      <c r="K1002" s="9">
        <v>5762</v>
      </c>
      <c r="L1002" s="9">
        <v>67505.759999999995</v>
      </c>
      <c r="M1002" s="9">
        <v>103531.74972000009</v>
      </c>
      <c r="N1002" s="9">
        <v>105100</v>
      </c>
      <c r="O1002" s="9">
        <v>17390.38</v>
      </c>
      <c r="P1002" s="9" cm="1">
        <f t="array" ref="P1002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965.12969470084363</v>
      </c>
      <c r="Q1002" s="9" cm="1">
        <f t="array" ref="Q1002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0</v>
      </c>
      <c r="R1002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482.56484735042181</v>
      </c>
      <c r="S1002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1447.6945420512654</v>
      </c>
    </row>
    <row r="1003" spans="1:19" x14ac:dyDescent="0.25">
      <c r="A1003">
        <v>2014</v>
      </c>
      <c r="B1003">
        <v>7</v>
      </c>
      <c r="C1003" s="38" t="s">
        <v>83</v>
      </c>
      <c r="D1003" s="38">
        <f>DATE(План_Факт_Дебіторка[[#This Row],[Рік]],План_Факт_Дебіторка[[#This Row],[МісяцьНом]],1)</f>
        <v>41821</v>
      </c>
      <c r="E1003" s="6" t="s">
        <v>8</v>
      </c>
      <c r="F1003" s="6" t="s">
        <v>58</v>
      </c>
      <c r="G1003" s="6" t="s">
        <v>59</v>
      </c>
      <c r="H1003" s="6" t="s">
        <v>60</v>
      </c>
      <c r="I1003" s="6" t="s">
        <v>61</v>
      </c>
      <c r="J1003" s="6" t="s">
        <v>27</v>
      </c>
      <c r="K1003" s="9">
        <v>4014</v>
      </c>
      <c r="L1003" s="9">
        <v>42304.650000000009</v>
      </c>
      <c r="M1003" s="9">
        <v>68777.683349999992</v>
      </c>
      <c r="N1003" s="9">
        <v>65900</v>
      </c>
      <c r="O1003" s="9">
        <v>8423.1</v>
      </c>
      <c r="P1003" s="9" cm="1">
        <f t="array" ref="P1003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432.17924609945783</v>
      </c>
      <c r="Q1003" s="9" cm="1">
        <f t="array" ref="Q1003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129.65377382983735</v>
      </c>
      <c r="R1003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192.07966493309237</v>
      </c>
      <c r="S1003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753.91268486238755</v>
      </c>
    </row>
    <row r="1004" spans="1:19" x14ac:dyDescent="0.25">
      <c r="A1004">
        <v>2014</v>
      </c>
      <c r="B1004">
        <v>12</v>
      </c>
      <c r="C1004" s="38" t="s">
        <v>67</v>
      </c>
      <c r="D1004" s="38">
        <f>DATE(План_Факт_Дебіторка[[#This Row],[Рік]],План_Факт_Дебіторка[[#This Row],[МісяцьНом]],1)</f>
        <v>41974</v>
      </c>
      <c r="E1004" s="6" t="s">
        <v>13</v>
      </c>
      <c r="F1004" s="6" t="s">
        <v>22</v>
      </c>
      <c r="G1004" s="6" t="s">
        <v>36</v>
      </c>
      <c r="H1004" s="6" t="s">
        <v>37</v>
      </c>
      <c r="I1004" s="6" t="s">
        <v>38</v>
      </c>
      <c r="J1004" s="6" t="s">
        <v>34</v>
      </c>
      <c r="K1004" s="9">
        <v>10517</v>
      </c>
      <c r="L1004" s="9">
        <v>113925.51</v>
      </c>
      <c r="M1004" s="9">
        <v>172605.56655000011</v>
      </c>
      <c r="N1004" s="9">
        <v>181400</v>
      </c>
      <c r="O1004" s="9">
        <v>46071.42</v>
      </c>
      <c r="P1004" s="9" cm="1">
        <f t="array" ref="P1004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1193.9695382684131</v>
      </c>
      <c r="Q1004" s="9" cm="1">
        <f t="array" ref="Q1004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0</v>
      </c>
      <c r="R1004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298.49238456710327</v>
      </c>
      <c r="S1004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1492.4619228355164</v>
      </c>
    </row>
    <row r="1005" spans="1:19" x14ac:dyDescent="0.25">
      <c r="A1005">
        <v>2014</v>
      </c>
      <c r="B1005">
        <v>7</v>
      </c>
      <c r="C1005" s="38" t="s">
        <v>83</v>
      </c>
      <c r="D1005" s="38">
        <f>DATE(План_Факт_Дебіторка[[#This Row],[Рік]],План_Факт_Дебіторка[[#This Row],[МісяцьНом]],1)</f>
        <v>41821</v>
      </c>
      <c r="E1005" s="6" t="s">
        <v>8</v>
      </c>
      <c r="F1005" s="6" t="s">
        <v>58</v>
      </c>
      <c r="G1005" s="6" t="s">
        <v>59</v>
      </c>
      <c r="H1005" s="6" t="s">
        <v>60</v>
      </c>
      <c r="I1005" s="6" t="s">
        <v>61</v>
      </c>
      <c r="J1005" s="6" t="s">
        <v>32</v>
      </c>
      <c r="K1005" s="9">
        <v>12343</v>
      </c>
      <c r="L1005" s="9">
        <v>124573.68999999997</v>
      </c>
      <c r="M1005" s="9">
        <v>172283.38</v>
      </c>
      <c r="N1005" s="9">
        <v>167800</v>
      </c>
      <c r="O1005" s="9">
        <v>32108.9</v>
      </c>
      <c r="P1005" s="9" cm="1">
        <f t="array" ref="P1005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1082.5793725119183</v>
      </c>
      <c r="Q1005" s="9" cm="1">
        <f t="array" ref="Q1005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324.7738117535755</v>
      </c>
      <c r="R1005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481.14638778307483</v>
      </c>
      <c r="S1005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1888.4995720485686</v>
      </c>
    </row>
    <row r="1006" spans="1:19" x14ac:dyDescent="0.25">
      <c r="A1006">
        <v>2015</v>
      </c>
      <c r="B1006">
        <v>1</v>
      </c>
      <c r="C1006" s="38" t="s">
        <v>86</v>
      </c>
      <c r="D1006" s="38">
        <f>DATE(План_Факт_Дебіторка[[#This Row],[Рік]],План_Факт_Дебіторка[[#This Row],[МісяцьНом]],1)</f>
        <v>42005</v>
      </c>
      <c r="E1006" s="6" t="s">
        <v>2</v>
      </c>
      <c r="F1006" s="6" t="s">
        <v>22</v>
      </c>
      <c r="G1006" s="6" t="s">
        <v>36</v>
      </c>
      <c r="H1006" s="6" t="s">
        <v>37</v>
      </c>
      <c r="I1006" s="6" t="s">
        <v>38</v>
      </c>
      <c r="J1006" s="6" t="s">
        <v>34</v>
      </c>
      <c r="K1006" s="9">
        <v>11194</v>
      </c>
      <c r="L1006" s="9">
        <v>117249.39000000001</v>
      </c>
      <c r="M1006" s="9">
        <v>177909.40940999999</v>
      </c>
      <c r="N1006" s="9">
        <v>176300</v>
      </c>
      <c r="O1006" s="9">
        <v>20811.61</v>
      </c>
      <c r="P1006" s="9" cm="1">
        <f t="array" ref="P1006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1488.5323082305977</v>
      </c>
      <c r="Q1006" s="9" cm="1">
        <f t="array" ref="Q1006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446.55969246917931</v>
      </c>
      <c r="R1006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1014.9083919754075</v>
      </c>
      <c r="S1006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2950.0003926751842</v>
      </c>
    </row>
    <row r="1007" spans="1:19" x14ac:dyDescent="0.25">
      <c r="A1007">
        <v>2014</v>
      </c>
      <c r="B1007">
        <v>7</v>
      </c>
      <c r="C1007" s="38" t="s">
        <v>83</v>
      </c>
      <c r="D1007" s="38">
        <f>DATE(План_Факт_Дебіторка[[#This Row],[Рік]],План_Факт_Дебіторка[[#This Row],[МісяцьНом]],1)</f>
        <v>41821</v>
      </c>
      <c r="E1007" s="6" t="s">
        <v>8</v>
      </c>
      <c r="F1007" s="6" t="s">
        <v>58</v>
      </c>
      <c r="G1007" s="6" t="s">
        <v>59</v>
      </c>
      <c r="H1007" s="6" t="s">
        <v>60</v>
      </c>
      <c r="I1007" s="6" t="s">
        <v>61</v>
      </c>
      <c r="J1007" s="6" t="s">
        <v>33</v>
      </c>
      <c r="K1007" s="9">
        <v>16613</v>
      </c>
      <c r="L1007" s="9">
        <v>187164.93000000005</v>
      </c>
      <c r="M1007" s="9">
        <v>282301.97753000021</v>
      </c>
      <c r="N1007" s="9">
        <v>278200</v>
      </c>
      <c r="O1007" s="9">
        <v>211101.62</v>
      </c>
      <c r="P1007" s="9" cm="1">
        <f t="array" ref="P1007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1773.9047010413965</v>
      </c>
      <c r="Q1007" s="9" cm="1">
        <f t="array" ref="Q1007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532.17141031241897</v>
      </c>
      <c r="R1007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788.40208935173177</v>
      </c>
      <c r="S1007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3094.4782007055474</v>
      </c>
    </row>
    <row r="1008" spans="1:19" x14ac:dyDescent="0.25">
      <c r="A1008">
        <v>2015</v>
      </c>
      <c r="B1008">
        <v>2</v>
      </c>
      <c r="C1008" s="38" t="s">
        <v>87</v>
      </c>
      <c r="D1008" s="38">
        <f>DATE(План_Факт_Дебіторка[[#This Row],[Рік]],План_Факт_Дебіторка[[#This Row],[МісяцьНом]],1)</f>
        <v>42036</v>
      </c>
      <c r="E1008" s="6" t="s">
        <v>3</v>
      </c>
      <c r="F1008" s="6" t="s">
        <v>22</v>
      </c>
      <c r="G1008" s="6" t="s">
        <v>36</v>
      </c>
      <c r="H1008" s="6" t="s">
        <v>37</v>
      </c>
      <c r="I1008" s="6" t="s">
        <v>38</v>
      </c>
      <c r="J1008" s="6" t="s">
        <v>34</v>
      </c>
      <c r="K1008" s="9">
        <v>6161</v>
      </c>
      <c r="L1008" s="9">
        <v>66489.67</v>
      </c>
      <c r="M1008" s="9">
        <v>106250.95738000008</v>
      </c>
      <c r="N1008" s="9">
        <v>97100</v>
      </c>
      <c r="O1008" s="9">
        <v>16907.47</v>
      </c>
      <c r="P1008" s="9" cm="1">
        <f t="array" ref="P1008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1146.0481247745329</v>
      </c>
      <c r="Q1008" s="9" cm="1">
        <f t="array" ref="Q1008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573.02406238726644</v>
      </c>
      <c r="R1008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390.69822435495439</v>
      </c>
      <c r="S1008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2109.7704115167535</v>
      </c>
    </row>
    <row r="1009" spans="1:19" x14ac:dyDescent="0.25">
      <c r="A1009">
        <v>2014</v>
      </c>
      <c r="B1009">
        <v>7</v>
      </c>
      <c r="C1009" s="38" t="s">
        <v>83</v>
      </c>
      <c r="D1009" s="38">
        <f>DATE(План_Факт_Дебіторка[[#This Row],[Рік]],План_Факт_Дебіторка[[#This Row],[МісяцьНом]],1)</f>
        <v>41821</v>
      </c>
      <c r="E1009" s="6" t="s">
        <v>8</v>
      </c>
      <c r="F1009" s="6" t="s">
        <v>58</v>
      </c>
      <c r="G1009" s="6" t="s">
        <v>59</v>
      </c>
      <c r="H1009" s="6" t="s">
        <v>60</v>
      </c>
      <c r="I1009" s="6" t="s">
        <v>61</v>
      </c>
      <c r="J1009" s="6" t="s">
        <v>34</v>
      </c>
      <c r="K1009" s="9">
        <v>6474</v>
      </c>
      <c r="L1009" s="9">
        <v>67713.110000000015</v>
      </c>
      <c r="M1009" s="9">
        <v>106488.83999999998</v>
      </c>
      <c r="N1009" s="9">
        <v>103900</v>
      </c>
      <c r="O1009" s="9">
        <v>18250.900000000001</v>
      </c>
      <c r="P1009" s="9" cm="1">
        <f t="array" ref="P1009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669.14534406465702</v>
      </c>
      <c r="Q1009" s="9" cm="1">
        <f t="array" ref="Q1009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200.7436032193971</v>
      </c>
      <c r="R1009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297.39793069540315</v>
      </c>
      <c r="S1009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1167.2868779794571</v>
      </c>
    </row>
    <row r="1010" spans="1:19" x14ac:dyDescent="0.25">
      <c r="A1010">
        <v>2015</v>
      </c>
      <c r="B1010">
        <v>3</v>
      </c>
      <c r="C1010" s="38" t="s">
        <v>88</v>
      </c>
      <c r="D1010" s="38">
        <f>DATE(План_Факт_Дебіторка[[#This Row],[Рік]],План_Факт_Дебіторка[[#This Row],[МісяцьНом]],1)</f>
        <v>42064</v>
      </c>
      <c r="E1010" s="6" t="s">
        <v>4</v>
      </c>
      <c r="F1010" s="6" t="s">
        <v>22</v>
      </c>
      <c r="G1010" s="6" t="s">
        <v>36</v>
      </c>
      <c r="H1010" s="6" t="s">
        <v>37</v>
      </c>
      <c r="I1010" s="6" t="s">
        <v>38</v>
      </c>
      <c r="J1010" s="6" t="s">
        <v>34</v>
      </c>
      <c r="K1010" s="9">
        <v>20632</v>
      </c>
      <c r="L1010" s="9">
        <v>216258.23999999996</v>
      </c>
      <c r="M1010" s="9">
        <v>283029.78628999984</v>
      </c>
      <c r="N1010" s="9">
        <v>279900</v>
      </c>
      <c r="O1010" s="9">
        <v>56730.36</v>
      </c>
      <c r="P1010" s="9" cm="1">
        <f t="array" ref="P1010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1309.0770142518609</v>
      </c>
      <c r="Q1010" s="9" cm="1">
        <f t="array" ref="Q1010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0</v>
      </c>
      <c r="R1010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446.27625485858891</v>
      </c>
      <c r="S1010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1755.3532691104497</v>
      </c>
    </row>
    <row r="1011" spans="1:19" x14ac:dyDescent="0.25">
      <c r="A1011">
        <v>2014</v>
      </c>
      <c r="B1011">
        <v>7</v>
      </c>
      <c r="C1011" s="38" t="s">
        <v>83</v>
      </c>
      <c r="D1011" s="38">
        <f>DATE(План_Факт_Дебіторка[[#This Row],[Рік]],План_Факт_Дебіторка[[#This Row],[МісяцьНом]],1)</f>
        <v>41821</v>
      </c>
      <c r="E1011" s="6" t="s">
        <v>8</v>
      </c>
      <c r="F1011" s="6" t="s">
        <v>58</v>
      </c>
      <c r="G1011" s="6" t="s">
        <v>59</v>
      </c>
      <c r="H1011" s="6" t="s">
        <v>60</v>
      </c>
      <c r="I1011" s="6" t="s">
        <v>61</v>
      </c>
      <c r="J1011" s="6" t="s">
        <v>35</v>
      </c>
      <c r="K1011" s="9">
        <v>4415</v>
      </c>
      <c r="L1011" s="9">
        <v>44106.69000000001</v>
      </c>
      <c r="M1011" s="9">
        <v>67079.599999999991</v>
      </c>
      <c r="N1011" s="9">
        <v>70100</v>
      </c>
      <c r="O1011" s="9">
        <v>57866.8</v>
      </c>
      <c r="P1011" s="9" cm="1">
        <f t="array" ref="P1011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421.50897710708057</v>
      </c>
      <c r="Q1011" s="9" cm="1">
        <f t="array" ref="Q1011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126.45269313212418</v>
      </c>
      <c r="R1011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187.3373231587025</v>
      </c>
      <c r="S1011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735.29899339790722</v>
      </c>
    </row>
    <row r="1012" spans="1:19" x14ac:dyDescent="0.25">
      <c r="A1012">
        <v>2015</v>
      </c>
      <c r="B1012">
        <v>4</v>
      </c>
      <c r="C1012" s="38" t="s">
        <v>89</v>
      </c>
      <c r="D1012" s="38">
        <f>DATE(План_Факт_Дебіторка[[#This Row],[Рік]],План_Факт_Дебіторка[[#This Row],[МісяцьНом]],1)</f>
        <v>42095</v>
      </c>
      <c r="E1012" s="6" t="s">
        <v>5</v>
      </c>
      <c r="F1012" s="6" t="s">
        <v>22</v>
      </c>
      <c r="G1012" s="6" t="s">
        <v>36</v>
      </c>
      <c r="H1012" s="6" t="s">
        <v>37</v>
      </c>
      <c r="I1012" s="6" t="s">
        <v>38</v>
      </c>
      <c r="J1012" s="6" t="s">
        <v>34</v>
      </c>
      <c r="K1012" s="9">
        <v>6305</v>
      </c>
      <c r="L1012" s="9">
        <v>68915.250000000015</v>
      </c>
      <c r="M1012" s="9">
        <v>110050.32276999952</v>
      </c>
      <c r="N1012" s="9">
        <v>101900</v>
      </c>
      <c r="O1012" s="9">
        <v>12606.01</v>
      </c>
      <c r="P1012" s="9" cm="1">
        <f t="array" ref="P1012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1066.5677135935637</v>
      </c>
      <c r="Q1012" s="9" cm="1">
        <f t="array" ref="Q1012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533.28385679678183</v>
      </c>
      <c r="R1012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363.60262963416949</v>
      </c>
      <c r="S1012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1963.4542000245149</v>
      </c>
    </row>
    <row r="1013" spans="1:19" x14ac:dyDescent="0.25">
      <c r="A1013">
        <v>2015</v>
      </c>
      <c r="B1013">
        <v>5</v>
      </c>
      <c r="C1013" s="38" t="s">
        <v>90</v>
      </c>
      <c r="D1013" s="38">
        <f>DATE(План_Факт_Дебіторка[[#This Row],[Рік]],План_Факт_Дебіторка[[#This Row],[МісяцьНом]],1)</f>
        <v>42125</v>
      </c>
      <c r="E1013" s="6" t="s">
        <v>6</v>
      </c>
      <c r="F1013" s="6" t="s">
        <v>22</v>
      </c>
      <c r="G1013" s="6" t="s">
        <v>36</v>
      </c>
      <c r="H1013" s="6" t="s">
        <v>37</v>
      </c>
      <c r="I1013" s="6" t="s">
        <v>38</v>
      </c>
      <c r="J1013" s="6" t="s">
        <v>34</v>
      </c>
      <c r="K1013" s="9">
        <v>18727</v>
      </c>
      <c r="L1013" s="9">
        <v>184351.99999999997</v>
      </c>
      <c r="M1013" s="9">
        <v>237572.08082000026</v>
      </c>
      <c r="N1013" s="9">
        <v>230100</v>
      </c>
      <c r="O1013" s="9">
        <v>40659.14</v>
      </c>
      <c r="P1013" s="9" cm="1">
        <f t="array" ref="P1013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1248.077159933539</v>
      </c>
      <c r="Q1013" s="9" cm="1">
        <f t="array" ref="Q1013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0</v>
      </c>
      <c r="R1013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425.48084997734281</v>
      </c>
      <c r="S1013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1673.5580099108818</v>
      </c>
    </row>
    <row r="1014" spans="1:19" x14ac:dyDescent="0.25">
      <c r="A1014">
        <v>2015</v>
      </c>
      <c r="B1014">
        <v>6</v>
      </c>
      <c r="C1014" s="38" t="s">
        <v>91</v>
      </c>
      <c r="D1014" s="38">
        <f>DATE(План_Факт_Дебіторка[[#This Row],[Рік]],План_Факт_Дебіторка[[#This Row],[МісяцьНом]],1)</f>
        <v>42156</v>
      </c>
      <c r="E1014" s="6" t="s">
        <v>7</v>
      </c>
      <c r="F1014" s="6" t="s">
        <v>22</v>
      </c>
      <c r="G1014" s="6" t="s">
        <v>36</v>
      </c>
      <c r="H1014" s="6" t="s">
        <v>37</v>
      </c>
      <c r="I1014" s="6" t="s">
        <v>38</v>
      </c>
      <c r="J1014" s="6" t="s">
        <v>34</v>
      </c>
      <c r="K1014" s="9">
        <v>4394</v>
      </c>
      <c r="L1014" s="9">
        <v>48020.46</v>
      </c>
      <c r="M1014" s="9">
        <v>76763.116609999895</v>
      </c>
      <c r="N1014" s="9">
        <v>73700</v>
      </c>
      <c r="O1014" s="9">
        <v>9601.34</v>
      </c>
      <c r="P1014" s="9" cm="1">
        <f t="array" ref="P1014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920.38450128925524</v>
      </c>
      <c r="Q1014" s="9" cm="1">
        <f t="array" ref="Q1014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0</v>
      </c>
      <c r="R1014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313.76744362133701</v>
      </c>
      <c r="S1014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1234.1519449105922</v>
      </c>
    </row>
    <row r="1015" spans="1:19" x14ac:dyDescent="0.25">
      <c r="A1015">
        <v>2015</v>
      </c>
      <c r="B1015">
        <v>7</v>
      </c>
      <c r="C1015" s="38" t="s">
        <v>92</v>
      </c>
      <c r="D1015" s="38">
        <f>DATE(План_Факт_Дебіторка[[#This Row],[Рік]],План_Факт_Дебіторка[[#This Row],[МісяцьНом]],1)</f>
        <v>42186</v>
      </c>
      <c r="E1015" s="6" t="s">
        <v>8</v>
      </c>
      <c r="F1015" s="6" t="s">
        <v>22</v>
      </c>
      <c r="G1015" s="6" t="s">
        <v>36</v>
      </c>
      <c r="H1015" s="6" t="s">
        <v>37</v>
      </c>
      <c r="I1015" s="6" t="s">
        <v>38</v>
      </c>
      <c r="J1015" s="6" t="s">
        <v>34</v>
      </c>
      <c r="K1015" s="9">
        <v>27149</v>
      </c>
      <c r="L1015" s="9">
        <v>273427.94999999995</v>
      </c>
      <c r="M1015" s="9">
        <v>348316.62418999989</v>
      </c>
      <c r="N1015" s="9">
        <v>338200</v>
      </c>
      <c r="O1015" s="9">
        <v>52226.81</v>
      </c>
      <c r="P1015" s="9" cm="1">
        <f t="array" ref="P1015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1478.572793662333</v>
      </c>
      <c r="Q1015" s="9" cm="1">
        <f t="array" ref="Q1015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443.57183809869991</v>
      </c>
      <c r="R1015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504.05890693034081</v>
      </c>
      <c r="S1015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2426.203538691374</v>
      </c>
    </row>
    <row r="1016" spans="1:19" x14ac:dyDescent="0.25">
      <c r="A1016">
        <v>2015</v>
      </c>
      <c r="B1016">
        <v>8</v>
      </c>
      <c r="C1016" s="38" t="s">
        <v>93</v>
      </c>
      <c r="D1016" s="38">
        <f>DATE(План_Факт_Дебіторка[[#This Row],[Рік]],План_Факт_Дебіторка[[#This Row],[МісяцьНом]],1)</f>
        <v>42217</v>
      </c>
      <c r="E1016" s="6" t="s">
        <v>9</v>
      </c>
      <c r="F1016" s="6" t="s">
        <v>22</v>
      </c>
      <c r="G1016" s="6" t="s">
        <v>36</v>
      </c>
      <c r="H1016" s="6" t="s">
        <v>37</v>
      </c>
      <c r="I1016" s="6" t="s">
        <v>38</v>
      </c>
      <c r="J1016" s="6" t="s">
        <v>34</v>
      </c>
      <c r="K1016" s="9">
        <v>4422</v>
      </c>
      <c r="L1016" s="9">
        <v>48370.850000000006</v>
      </c>
      <c r="M1016" s="9">
        <v>77012.624279999916</v>
      </c>
      <c r="N1016" s="9">
        <v>77800</v>
      </c>
      <c r="O1016" s="9">
        <v>8435.68</v>
      </c>
      <c r="P1016" s="9" cm="1">
        <f t="array" ref="P1016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842.94140486663355</v>
      </c>
      <c r="Q1016" s="9" cm="1">
        <f t="array" ref="Q1016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421.47070243331677</v>
      </c>
      <c r="R1016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287.36638802271591</v>
      </c>
      <c r="S1016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1551.7784953226662</v>
      </c>
    </row>
    <row r="1017" spans="1:19" x14ac:dyDescent="0.25">
      <c r="A1017">
        <v>2015</v>
      </c>
      <c r="B1017">
        <v>9</v>
      </c>
      <c r="C1017" s="38" t="s">
        <v>94</v>
      </c>
      <c r="D1017" s="38">
        <f>DATE(План_Факт_Дебіторка[[#This Row],[Рік]],План_Факт_Дебіторка[[#This Row],[МісяцьНом]],1)</f>
        <v>42248</v>
      </c>
      <c r="E1017" s="6" t="s">
        <v>10</v>
      </c>
      <c r="F1017" s="6" t="s">
        <v>22</v>
      </c>
      <c r="G1017" s="6" t="s">
        <v>36</v>
      </c>
      <c r="H1017" s="6" t="s">
        <v>37</v>
      </c>
      <c r="I1017" s="6" t="s">
        <v>38</v>
      </c>
      <c r="J1017" s="6" t="s">
        <v>34</v>
      </c>
      <c r="K1017" s="9">
        <v>5357</v>
      </c>
      <c r="L1017" s="9">
        <v>54691.520000000004</v>
      </c>
      <c r="M1017" s="9">
        <v>80542.83138999989</v>
      </c>
      <c r="N1017" s="9">
        <v>80100</v>
      </c>
      <c r="O1017" s="9">
        <v>7850.52</v>
      </c>
      <c r="P1017" s="9" cm="1">
        <f t="array" ref="P1017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802.23186294049469</v>
      </c>
      <c r="Q1017" s="9" cm="1">
        <f t="array" ref="Q1017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0</v>
      </c>
      <c r="R1017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273.48813509335048</v>
      </c>
      <c r="S1017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1075.7199980338451</v>
      </c>
    </row>
    <row r="1018" spans="1:19" x14ac:dyDescent="0.25">
      <c r="A1018">
        <v>2015</v>
      </c>
      <c r="B1018">
        <v>10</v>
      </c>
      <c r="C1018" s="38" t="s">
        <v>68</v>
      </c>
      <c r="D1018" s="38">
        <f>DATE(План_Факт_Дебіторка[[#This Row],[Рік]],План_Факт_Дебіторка[[#This Row],[МісяцьНом]],1)</f>
        <v>42278</v>
      </c>
      <c r="E1018" s="6" t="s">
        <v>11</v>
      </c>
      <c r="F1018" s="6" t="s">
        <v>22</v>
      </c>
      <c r="G1018" s="6" t="s">
        <v>36</v>
      </c>
      <c r="H1018" s="6" t="s">
        <v>37</v>
      </c>
      <c r="I1018" s="6" t="s">
        <v>38</v>
      </c>
      <c r="J1018" s="6" t="s">
        <v>34</v>
      </c>
      <c r="K1018" s="9">
        <v>15774</v>
      </c>
      <c r="L1018" s="9">
        <v>167040.08999999997</v>
      </c>
      <c r="M1018" s="9">
        <v>213512.32386999988</v>
      </c>
      <c r="N1018" s="9">
        <v>219400</v>
      </c>
      <c r="O1018" s="9">
        <v>29295.29</v>
      </c>
      <c r="P1018" s="9" cm="1">
        <f t="array" ref="P1018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1251.2198392322596</v>
      </c>
      <c r="Q1018" s="9" cm="1">
        <f t="array" ref="Q1018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0</v>
      </c>
      <c r="R1018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426.55221792008854</v>
      </c>
      <c r="S1018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1677.7720571523482</v>
      </c>
    </row>
    <row r="1019" spans="1:19" x14ac:dyDescent="0.25">
      <c r="A1019">
        <v>2015</v>
      </c>
      <c r="B1019">
        <v>11</v>
      </c>
      <c r="C1019" s="38" t="s">
        <v>69</v>
      </c>
      <c r="D1019" s="38">
        <f>DATE(План_Факт_Дебіторка[[#This Row],[Рік]],План_Факт_Дебіторка[[#This Row],[МісяцьНом]],1)</f>
        <v>42309</v>
      </c>
      <c r="E1019" s="6" t="s">
        <v>12</v>
      </c>
      <c r="F1019" s="6" t="s">
        <v>22</v>
      </c>
      <c r="G1019" s="6" t="s">
        <v>36</v>
      </c>
      <c r="H1019" s="6" t="s">
        <v>37</v>
      </c>
      <c r="I1019" s="6" t="s">
        <v>38</v>
      </c>
      <c r="J1019" s="6" t="s">
        <v>34</v>
      </c>
      <c r="K1019" s="9">
        <v>4930</v>
      </c>
      <c r="L1019" s="9">
        <v>52600.66</v>
      </c>
      <c r="M1019" s="9">
        <v>72703.40780000003</v>
      </c>
      <c r="N1019" s="9">
        <v>70800</v>
      </c>
      <c r="O1019" s="9">
        <v>10644.42</v>
      </c>
      <c r="P1019" s="9" cm="1">
        <f t="array" ref="P1019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913.97344786211329</v>
      </c>
      <c r="Q1019" s="9" cm="1">
        <f t="array" ref="Q1019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274.19203435863398</v>
      </c>
      <c r="R1019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311.58185722572046</v>
      </c>
      <c r="S1019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1499.7473394464678</v>
      </c>
    </row>
    <row r="1020" spans="1:19" x14ac:dyDescent="0.25">
      <c r="A1020">
        <v>2015</v>
      </c>
      <c r="B1020">
        <v>12</v>
      </c>
      <c r="C1020" s="38" t="s">
        <v>70</v>
      </c>
      <c r="D1020" s="38">
        <f>DATE(План_Факт_Дебіторка[[#This Row],[Рік]],План_Факт_Дебіторка[[#This Row],[МісяцьНом]],1)</f>
        <v>42339</v>
      </c>
      <c r="E1020" s="6" t="s">
        <v>13</v>
      </c>
      <c r="F1020" s="6" t="s">
        <v>22</v>
      </c>
      <c r="G1020" s="6" t="s">
        <v>36</v>
      </c>
      <c r="H1020" s="6" t="s">
        <v>37</v>
      </c>
      <c r="I1020" s="6" t="s">
        <v>38</v>
      </c>
      <c r="J1020" s="6" t="s">
        <v>34</v>
      </c>
      <c r="K1020" s="9">
        <v>6532</v>
      </c>
      <c r="L1020" s="9">
        <v>68493.589999999982</v>
      </c>
      <c r="M1020" s="9">
        <v>98649.741769999964</v>
      </c>
      <c r="N1020" s="9">
        <v>102400</v>
      </c>
      <c r="O1020" s="9">
        <v>16293.07</v>
      </c>
      <c r="P1020" s="9" cm="1">
        <f t="array" ref="P1020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986.90718584763874</v>
      </c>
      <c r="Q1020" s="9" cm="1">
        <f t="array" ref="Q1020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0</v>
      </c>
      <c r="R1020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336.44563153896769</v>
      </c>
      <c r="S1020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1323.3528173866064</v>
      </c>
    </row>
    <row r="1021" spans="1:19" x14ac:dyDescent="0.25">
      <c r="A1021">
        <v>2016</v>
      </c>
      <c r="B1021">
        <v>1</v>
      </c>
      <c r="C1021" s="38" t="s">
        <v>95</v>
      </c>
      <c r="D1021" s="38">
        <f>DATE(План_Факт_Дебіторка[[#This Row],[Рік]],План_Факт_Дебіторка[[#This Row],[МісяцьНом]],1)</f>
        <v>42370</v>
      </c>
      <c r="E1021" s="6" t="s">
        <v>2</v>
      </c>
      <c r="F1021" s="6" t="s">
        <v>22</v>
      </c>
      <c r="G1021" s="6" t="s">
        <v>36</v>
      </c>
      <c r="H1021" s="6" t="s">
        <v>37</v>
      </c>
      <c r="I1021" s="6" t="s">
        <v>38</v>
      </c>
      <c r="J1021" s="6" t="s">
        <v>34</v>
      </c>
      <c r="K1021" s="9">
        <v>5142</v>
      </c>
      <c r="L1021" s="9">
        <v>52198.209999999992</v>
      </c>
      <c r="M1021" s="9">
        <v>76859.024690000093</v>
      </c>
      <c r="N1021" s="9">
        <v>71600</v>
      </c>
      <c r="O1021" s="9">
        <v>7538.12</v>
      </c>
      <c r="P1021" s="9" cm="1">
        <f t="array" ref="P1021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989.12830477464752</v>
      </c>
      <c r="Q1021" s="9" cm="1">
        <f t="array" ref="Q1021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0</v>
      </c>
      <c r="R1021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0</v>
      </c>
      <c r="S1021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989.12830477464752</v>
      </c>
    </row>
    <row r="1022" spans="1:19" x14ac:dyDescent="0.25">
      <c r="A1022">
        <v>2016</v>
      </c>
      <c r="B1022">
        <v>2</v>
      </c>
      <c r="C1022" s="38" t="s">
        <v>96</v>
      </c>
      <c r="D1022" s="38">
        <f>DATE(План_Факт_Дебіторка[[#This Row],[Рік]],План_Факт_Дебіторка[[#This Row],[МісяцьНом]],1)</f>
        <v>42401</v>
      </c>
      <c r="E1022" s="6" t="s">
        <v>3</v>
      </c>
      <c r="F1022" s="6" t="s">
        <v>22</v>
      </c>
      <c r="G1022" s="6" t="s">
        <v>36</v>
      </c>
      <c r="H1022" s="6" t="s">
        <v>37</v>
      </c>
      <c r="I1022" s="6" t="s">
        <v>38</v>
      </c>
      <c r="J1022" s="6" t="s">
        <v>34</v>
      </c>
      <c r="K1022" s="9">
        <v>5662</v>
      </c>
      <c r="L1022" s="9">
        <v>60005.820000000014</v>
      </c>
      <c r="M1022" s="9">
        <v>95005.332339999892</v>
      </c>
      <c r="N1022" s="9">
        <v>96700</v>
      </c>
      <c r="O1022" s="9">
        <v>11017.35</v>
      </c>
      <c r="P1022" s="9" cm="1">
        <f t="array" ref="P1022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1078.365253715298</v>
      </c>
      <c r="Q1022" s="9" cm="1">
        <f t="array" ref="Q1022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539.18262685764898</v>
      </c>
      <c r="R1022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0</v>
      </c>
      <c r="S1022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1617.547880572947</v>
      </c>
    </row>
    <row r="1023" spans="1:19" x14ac:dyDescent="0.25">
      <c r="A1023">
        <v>2014</v>
      </c>
      <c r="B1023">
        <v>8</v>
      </c>
      <c r="C1023" s="38" t="s">
        <v>84</v>
      </c>
      <c r="D1023" s="38">
        <f>DATE(План_Факт_Дебіторка[[#This Row],[Рік]],План_Факт_Дебіторка[[#This Row],[МісяцьНом]],1)</f>
        <v>41852</v>
      </c>
      <c r="E1023" s="6" t="s">
        <v>9</v>
      </c>
      <c r="F1023" s="6" t="s">
        <v>22</v>
      </c>
      <c r="G1023" s="6" t="s">
        <v>36</v>
      </c>
      <c r="H1023" s="6" t="s">
        <v>37</v>
      </c>
      <c r="I1023" s="6" t="s">
        <v>38</v>
      </c>
      <c r="J1023" s="6" t="s">
        <v>27</v>
      </c>
      <c r="K1023" s="9">
        <v>19851</v>
      </c>
      <c r="L1023" s="9">
        <v>224695.18</v>
      </c>
      <c r="M1023" s="9">
        <v>347259.26999999979</v>
      </c>
      <c r="N1023" s="9">
        <v>339800</v>
      </c>
      <c r="O1023" s="9">
        <v>253164.39</v>
      </c>
      <c r="P1023" s="9" cm="1">
        <f t="array" ref="P1023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1772.4678962697028</v>
      </c>
      <c r="Q1023" s="9" cm="1">
        <f t="array" ref="Q1023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886.2339481348514</v>
      </c>
      <c r="R1023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886.2339481348514</v>
      </c>
      <c r="S1023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3544.9357925394056</v>
      </c>
    </row>
    <row r="1024" spans="1:19" x14ac:dyDescent="0.25">
      <c r="A1024">
        <v>2016</v>
      </c>
      <c r="B1024">
        <v>3</v>
      </c>
      <c r="C1024" s="38" t="s">
        <v>97</v>
      </c>
      <c r="D1024" s="38">
        <f>DATE(План_Факт_Дебіторка[[#This Row],[Рік]],План_Факт_Дебіторка[[#This Row],[МісяцьНом]],1)</f>
        <v>42430</v>
      </c>
      <c r="E1024" s="6" t="s">
        <v>4</v>
      </c>
      <c r="F1024" s="6" t="s">
        <v>22</v>
      </c>
      <c r="G1024" s="6" t="s">
        <v>36</v>
      </c>
      <c r="H1024" s="6" t="s">
        <v>37</v>
      </c>
      <c r="I1024" s="6" t="s">
        <v>38</v>
      </c>
      <c r="J1024" s="6" t="s">
        <v>34</v>
      </c>
      <c r="K1024" s="9">
        <v>19507</v>
      </c>
      <c r="L1024" s="9">
        <v>202550.44000000003</v>
      </c>
      <c r="M1024" s="9">
        <v>287213.5575199998</v>
      </c>
      <c r="N1024" s="9">
        <v>307400</v>
      </c>
      <c r="O1024" s="9">
        <v>33591.54</v>
      </c>
      <c r="P1024" s="9" cm="1">
        <f t="array" ref="P1024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1258.9318033410655</v>
      </c>
      <c r="Q1024" s="9" cm="1">
        <f t="array" ref="Q1024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0</v>
      </c>
      <c r="R1024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0</v>
      </c>
      <c r="S1024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1258.9318033410655</v>
      </c>
    </row>
    <row r="1025" spans="1:19" x14ac:dyDescent="0.25">
      <c r="A1025">
        <v>2016</v>
      </c>
      <c r="B1025">
        <v>4</v>
      </c>
      <c r="C1025" s="38" t="s">
        <v>98</v>
      </c>
      <c r="D1025" s="38">
        <f>DATE(План_Факт_Дебіторка[[#This Row],[Рік]],План_Факт_Дебіторка[[#This Row],[МісяцьНом]],1)</f>
        <v>42461</v>
      </c>
      <c r="E1025" s="6" t="s">
        <v>5</v>
      </c>
      <c r="F1025" s="6" t="s">
        <v>22</v>
      </c>
      <c r="G1025" s="6" t="s">
        <v>36</v>
      </c>
      <c r="H1025" s="6" t="s">
        <v>37</v>
      </c>
      <c r="I1025" s="6" t="s">
        <v>38</v>
      </c>
      <c r="J1025" s="6" t="s">
        <v>34</v>
      </c>
      <c r="K1025" s="9">
        <v>7126</v>
      </c>
      <c r="L1025" s="9">
        <v>77176.549999999988</v>
      </c>
      <c r="M1025" s="9">
        <v>119858.49107999982</v>
      </c>
      <c r="N1025" s="9">
        <v>109600</v>
      </c>
      <c r="O1025" s="9">
        <v>6015.84</v>
      </c>
      <c r="P1025" s="9" cm="1">
        <f t="array" ref="P1025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1054.1688177237049</v>
      </c>
      <c r="Q1025" s="9" cm="1">
        <f t="array" ref="Q1025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527.08440886185247</v>
      </c>
      <c r="R1025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439.23700738487702</v>
      </c>
      <c r="S1025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2020.4902339704345</v>
      </c>
    </row>
    <row r="1026" spans="1:19" x14ac:dyDescent="0.25">
      <c r="A1026">
        <v>2016</v>
      </c>
      <c r="B1026">
        <v>5</v>
      </c>
      <c r="C1026" s="38" t="s">
        <v>99</v>
      </c>
      <c r="D1026" s="38">
        <f>DATE(План_Факт_Дебіторка[[#This Row],[Рік]],План_Факт_Дебіторка[[#This Row],[МісяцьНом]],1)</f>
        <v>42491</v>
      </c>
      <c r="E1026" s="6" t="s">
        <v>6</v>
      </c>
      <c r="F1026" s="6" t="s">
        <v>22</v>
      </c>
      <c r="G1026" s="6" t="s">
        <v>36</v>
      </c>
      <c r="H1026" s="6" t="s">
        <v>37</v>
      </c>
      <c r="I1026" s="6" t="s">
        <v>38</v>
      </c>
      <c r="J1026" s="6" t="s">
        <v>34</v>
      </c>
      <c r="K1026" s="9">
        <v>7367</v>
      </c>
      <c r="L1026" s="9">
        <v>78137.290000000023</v>
      </c>
      <c r="M1026" s="9">
        <v>122819.85907000018</v>
      </c>
      <c r="N1026" s="9">
        <v>127900</v>
      </c>
      <c r="O1026" s="9">
        <v>9859.48</v>
      </c>
      <c r="P1026" s="9" cm="1">
        <f t="array" ref="P1026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1177.5378098838114</v>
      </c>
      <c r="Q1026" s="9" cm="1">
        <f t="array" ref="Q1026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588.7689049419057</v>
      </c>
      <c r="R1026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490.64075411825473</v>
      </c>
      <c r="S1026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2256.9474689439717</v>
      </c>
    </row>
    <row r="1027" spans="1:19" x14ac:dyDescent="0.25">
      <c r="A1027">
        <v>2016</v>
      </c>
      <c r="B1027">
        <v>6</v>
      </c>
      <c r="C1027" s="38" t="s">
        <v>100</v>
      </c>
      <c r="D1027" s="38">
        <f>DATE(План_Факт_Дебіторка[[#This Row],[Рік]],План_Факт_Дебіторка[[#This Row],[МісяцьНом]],1)</f>
        <v>42522</v>
      </c>
      <c r="E1027" s="6" t="s">
        <v>7</v>
      </c>
      <c r="F1027" s="6" t="s">
        <v>22</v>
      </c>
      <c r="G1027" s="6" t="s">
        <v>36</v>
      </c>
      <c r="H1027" s="6" t="s">
        <v>37</v>
      </c>
      <c r="I1027" s="6" t="s">
        <v>38</v>
      </c>
      <c r="J1027" s="6" t="s">
        <v>34</v>
      </c>
      <c r="K1027" s="9">
        <v>19966</v>
      </c>
      <c r="L1027" s="9">
        <v>220700.85000000003</v>
      </c>
      <c r="M1027" s="9">
        <v>304840.51589000126</v>
      </c>
      <c r="N1027" s="9">
        <v>324100</v>
      </c>
      <c r="O1027" s="9">
        <v>25833.09</v>
      </c>
      <c r="P1027" s="9" cm="1">
        <f t="array" ref="P1027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1406.0994411760246</v>
      </c>
      <c r="Q1027" s="9" cm="1">
        <f t="array" ref="Q1027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0</v>
      </c>
      <c r="R1027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585.87476715667685</v>
      </c>
      <c r="S1027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1991.9742083327014</v>
      </c>
    </row>
    <row r="1028" spans="1:19" x14ac:dyDescent="0.25">
      <c r="A1028">
        <v>2016</v>
      </c>
      <c r="B1028">
        <v>7</v>
      </c>
      <c r="C1028" s="38" t="s">
        <v>101</v>
      </c>
      <c r="D1028" s="38">
        <f>DATE(План_Факт_Дебіторка[[#This Row],[Рік]],План_Факт_Дебіторка[[#This Row],[МісяцьНом]],1)</f>
        <v>42552</v>
      </c>
      <c r="E1028" s="6" t="s">
        <v>8</v>
      </c>
      <c r="F1028" s="6" t="s">
        <v>22</v>
      </c>
      <c r="G1028" s="6" t="s">
        <v>36</v>
      </c>
      <c r="H1028" s="6" t="s">
        <v>37</v>
      </c>
      <c r="I1028" s="6" t="s">
        <v>38</v>
      </c>
      <c r="J1028" s="6" t="s">
        <v>34</v>
      </c>
      <c r="K1028" s="9">
        <v>7256</v>
      </c>
      <c r="L1028" s="9">
        <v>77905.38</v>
      </c>
      <c r="M1028" s="9">
        <v>123791.7256500003</v>
      </c>
      <c r="N1028" s="9">
        <v>117800</v>
      </c>
      <c r="O1028" s="9">
        <v>5731.71</v>
      </c>
      <c r="P1028" s="9" cm="1">
        <f t="array" ref="P1028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974.51377700137516</v>
      </c>
      <c r="Q1028" s="9" cm="1">
        <f t="array" ref="Q1028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292.35413310041253</v>
      </c>
      <c r="R1028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779.61102160110011</v>
      </c>
      <c r="S1028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2046.4789317028876</v>
      </c>
    </row>
    <row r="1029" spans="1:19" x14ac:dyDescent="0.25">
      <c r="A1029">
        <v>2016</v>
      </c>
      <c r="B1029">
        <v>8</v>
      </c>
      <c r="C1029" s="38" t="s">
        <v>102</v>
      </c>
      <c r="D1029" s="38">
        <f>DATE(План_Факт_Дебіторка[[#This Row],[Рік]],План_Факт_Дебіторка[[#This Row],[МісяцьНом]],1)</f>
        <v>42583</v>
      </c>
      <c r="E1029" s="6" t="s">
        <v>9</v>
      </c>
      <c r="F1029" s="6" t="s">
        <v>22</v>
      </c>
      <c r="G1029" s="6" t="s">
        <v>36</v>
      </c>
      <c r="H1029" s="6" t="s">
        <v>37</v>
      </c>
      <c r="I1029" s="6" t="s">
        <v>38</v>
      </c>
      <c r="J1029" s="6" t="s">
        <v>34</v>
      </c>
      <c r="K1029" s="9">
        <v>14808</v>
      </c>
      <c r="L1029" s="9">
        <v>169132.85</v>
      </c>
      <c r="M1029" s="9">
        <v>266131.55032999901</v>
      </c>
      <c r="N1029" s="9">
        <v>280700</v>
      </c>
      <c r="O1029" s="9">
        <v>9746.33</v>
      </c>
      <c r="P1029" s="9" cm="1">
        <f t="array" ref="P1029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1586.979812796583</v>
      </c>
      <c r="Q1029" s="9" cm="1">
        <f t="array" ref="Q1029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0</v>
      </c>
      <c r="R1029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1269.5838502372662</v>
      </c>
      <c r="S1029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2856.5636630338495</v>
      </c>
    </row>
    <row r="1030" spans="1:19" x14ac:dyDescent="0.25">
      <c r="A1030">
        <v>2016</v>
      </c>
      <c r="B1030">
        <v>9</v>
      </c>
      <c r="C1030" s="38" t="s">
        <v>103</v>
      </c>
      <c r="D1030" s="38">
        <f>DATE(План_Факт_Дебіторка[[#This Row],[Рік]],План_Факт_Дебіторка[[#This Row],[МісяцьНом]],1)</f>
        <v>42614</v>
      </c>
      <c r="E1030" s="6" t="s">
        <v>10</v>
      </c>
      <c r="F1030" s="6" t="s">
        <v>22</v>
      </c>
      <c r="G1030" s="6" t="s">
        <v>36</v>
      </c>
      <c r="H1030" s="6" t="s">
        <v>37</v>
      </c>
      <c r="I1030" s="6" t="s">
        <v>38</v>
      </c>
      <c r="J1030" s="6" t="s">
        <v>34</v>
      </c>
      <c r="K1030" s="9">
        <v>20791</v>
      </c>
      <c r="L1030" s="9">
        <v>249695.80999999997</v>
      </c>
      <c r="M1030" s="9">
        <v>379055.40712000005</v>
      </c>
      <c r="N1030" s="9">
        <v>381600</v>
      </c>
      <c r="O1030" s="9">
        <v>16474.62</v>
      </c>
      <c r="P1030" s="9" cm="1">
        <f t="array" ref="P1030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1653.9214733726187</v>
      </c>
      <c r="Q1030" s="9" cm="1">
        <f t="array" ref="Q1030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496.17644201178564</v>
      </c>
      <c r="R1030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1323.1371786980951</v>
      </c>
      <c r="S1030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3473.2350940824999</v>
      </c>
    </row>
    <row r="1031" spans="1:19" x14ac:dyDescent="0.25">
      <c r="A1031">
        <v>2014</v>
      </c>
      <c r="B1031">
        <v>8</v>
      </c>
      <c r="C1031" s="38" t="s">
        <v>84</v>
      </c>
      <c r="D1031" s="38">
        <f>DATE(План_Факт_Дебіторка[[#This Row],[Рік]],План_Факт_Дебіторка[[#This Row],[МісяцьНом]],1)</f>
        <v>41852</v>
      </c>
      <c r="E1031" s="6" t="s">
        <v>9</v>
      </c>
      <c r="F1031" s="6" t="s">
        <v>22</v>
      </c>
      <c r="G1031" s="6" t="s">
        <v>36</v>
      </c>
      <c r="H1031" s="6" t="s">
        <v>37</v>
      </c>
      <c r="I1031" s="6" t="s">
        <v>38</v>
      </c>
      <c r="J1031" s="6" t="s">
        <v>35</v>
      </c>
      <c r="K1031" s="9">
        <v>10677</v>
      </c>
      <c r="L1031" s="9">
        <v>114438.95999999998</v>
      </c>
      <c r="M1031" s="9">
        <v>169983.32167000009</v>
      </c>
      <c r="N1031" s="9">
        <v>155400</v>
      </c>
      <c r="O1031" s="9">
        <v>180656.42</v>
      </c>
      <c r="P1031" s="9" cm="1">
        <f t="array" ref="P1031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867.62257077071399</v>
      </c>
      <c r="Q1031" s="9" cm="1">
        <f t="array" ref="Q1031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433.811285385357</v>
      </c>
      <c r="R1031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433.811285385357</v>
      </c>
      <c r="S1031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1735.245141541428</v>
      </c>
    </row>
    <row r="1032" spans="1:19" x14ac:dyDescent="0.25">
      <c r="A1032">
        <v>2016</v>
      </c>
      <c r="B1032">
        <v>10</v>
      </c>
      <c r="C1032" s="38" t="s">
        <v>71</v>
      </c>
      <c r="D1032" s="38">
        <f>DATE(План_Факт_Дебіторка[[#This Row],[Рік]],План_Факт_Дебіторка[[#This Row],[МісяцьНом]],1)</f>
        <v>42644</v>
      </c>
      <c r="E1032" s="6" t="s">
        <v>11</v>
      </c>
      <c r="F1032" s="6" t="s">
        <v>22</v>
      </c>
      <c r="G1032" s="6" t="s">
        <v>36</v>
      </c>
      <c r="H1032" s="6" t="s">
        <v>37</v>
      </c>
      <c r="I1032" s="6" t="s">
        <v>38</v>
      </c>
      <c r="J1032" s="6" t="s">
        <v>34</v>
      </c>
      <c r="K1032" s="9">
        <v>7029</v>
      </c>
      <c r="L1032" s="9">
        <v>85163.979999999981</v>
      </c>
      <c r="M1032" s="9">
        <v>141156.29175999999</v>
      </c>
      <c r="N1032" s="9">
        <v>148500</v>
      </c>
      <c r="O1032" s="9">
        <v>5288.59</v>
      </c>
      <c r="P1032" s="9" cm="1">
        <f t="array" ref="P1032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1148.7068494932805</v>
      </c>
      <c r="Q1032" s="9" cm="1">
        <f t="array" ref="Q1032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0</v>
      </c>
      <c r="R1032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918.96547959462441</v>
      </c>
      <c r="S1032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2067.6723290879049</v>
      </c>
    </row>
    <row r="1033" spans="1:19" x14ac:dyDescent="0.25">
      <c r="A1033">
        <v>2016</v>
      </c>
      <c r="B1033">
        <v>11</v>
      </c>
      <c r="C1033" s="38" t="s">
        <v>72</v>
      </c>
      <c r="D1033" s="38">
        <f>DATE(План_Факт_Дебіторка[[#This Row],[Рік]],План_Факт_Дебіторка[[#This Row],[МісяцьНом]],1)</f>
        <v>42675</v>
      </c>
      <c r="E1033" s="6" t="s">
        <v>12</v>
      </c>
      <c r="F1033" s="6" t="s">
        <v>22</v>
      </c>
      <c r="G1033" s="6" t="s">
        <v>36</v>
      </c>
      <c r="H1033" s="6" t="s">
        <v>37</v>
      </c>
      <c r="I1033" s="6" t="s">
        <v>38</v>
      </c>
      <c r="J1033" s="6" t="s">
        <v>34</v>
      </c>
      <c r="K1033" s="9">
        <v>9213</v>
      </c>
      <c r="L1033" s="9">
        <v>118566.06</v>
      </c>
      <c r="M1033" s="9">
        <v>191062.44125999988</v>
      </c>
      <c r="N1033" s="9">
        <v>182000</v>
      </c>
      <c r="O1033" s="9">
        <v>9225.7800000000007</v>
      </c>
      <c r="P1033" s="9" cm="1">
        <f t="array" ref="P1033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1475.2565746496309</v>
      </c>
      <c r="Q1033" s="9" cm="1">
        <f t="array" ref="Q1033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737.62828732481546</v>
      </c>
      <c r="R1033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1180.2052597197046</v>
      </c>
      <c r="S1033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3393.0901216941511</v>
      </c>
    </row>
    <row r="1034" spans="1:19" x14ac:dyDescent="0.25">
      <c r="A1034">
        <v>2014</v>
      </c>
      <c r="B1034">
        <v>8</v>
      </c>
      <c r="C1034" s="38" t="s">
        <v>84</v>
      </c>
      <c r="D1034" s="38">
        <f>DATE(План_Факт_Дебіторка[[#This Row],[Рік]],План_Факт_Дебіторка[[#This Row],[МісяцьНом]],1)</f>
        <v>41852</v>
      </c>
      <c r="E1034" s="6" t="s">
        <v>9</v>
      </c>
      <c r="F1034" s="6" t="s">
        <v>22</v>
      </c>
      <c r="G1034" s="6" t="s">
        <v>39</v>
      </c>
      <c r="H1034" s="6" t="s">
        <v>40</v>
      </c>
      <c r="I1034" s="6" t="s">
        <v>41</v>
      </c>
      <c r="J1034" s="6" t="s">
        <v>26</v>
      </c>
      <c r="K1034" s="9">
        <v>241</v>
      </c>
      <c r="L1034" s="9">
        <v>2205.3399999999997</v>
      </c>
      <c r="M1034" s="9">
        <v>3515.5833099999995</v>
      </c>
      <c r="N1034" s="9">
        <v>3400</v>
      </c>
      <c r="O1034" s="9">
        <v>1884.05</v>
      </c>
      <c r="P1034" s="9" cm="1">
        <f t="array" ref="P1034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11.889457702298706</v>
      </c>
      <c r="Q1034" s="9" cm="1">
        <f t="array" ref="Q1034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3.5668373106896119</v>
      </c>
      <c r="R1034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11.889457702298706</v>
      </c>
      <c r="S1034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27.345752715287027</v>
      </c>
    </row>
    <row r="1035" spans="1:19" x14ac:dyDescent="0.25">
      <c r="A1035">
        <v>2014</v>
      </c>
      <c r="B1035">
        <v>8</v>
      </c>
      <c r="C1035" s="38" t="s">
        <v>84</v>
      </c>
      <c r="D1035" s="38">
        <f>DATE(План_Факт_Дебіторка[[#This Row],[Рік]],План_Факт_Дебіторка[[#This Row],[МісяцьНом]],1)</f>
        <v>41852</v>
      </c>
      <c r="E1035" s="6" t="s">
        <v>9</v>
      </c>
      <c r="F1035" s="6" t="s">
        <v>22</v>
      </c>
      <c r="G1035" s="6" t="s">
        <v>39</v>
      </c>
      <c r="H1035" s="6" t="s">
        <v>40</v>
      </c>
      <c r="I1035" s="6" t="s">
        <v>41</v>
      </c>
      <c r="J1035" s="6" t="s">
        <v>27</v>
      </c>
      <c r="K1035" s="9">
        <v>27660</v>
      </c>
      <c r="L1035" s="9">
        <v>294609.73</v>
      </c>
      <c r="M1035" s="9">
        <v>462575.08853000012</v>
      </c>
      <c r="N1035" s="9">
        <v>471100</v>
      </c>
      <c r="O1035" s="9">
        <v>225050.88</v>
      </c>
      <c r="P1035" s="9" cm="1">
        <f t="array" ref="P1035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1564.3967058241942</v>
      </c>
      <c r="Q1035" s="9" cm="1">
        <f t="array" ref="Q1035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469.31901174725823</v>
      </c>
      <c r="R1035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1564.3967058241942</v>
      </c>
      <c r="S1035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3598.1124233956466</v>
      </c>
    </row>
    <row r="1036" spans="1:19" x14ac:dyDescent="0.25">
      <c r="A1036">
        <v>2014</v>
      </c>
      <c r="B1036">
        <v>8</v>
      </c>
      <c r="C1036" s="38" t="s">
        <v>84</v>
      </c>
      <c r="D1036" s="38">
        <f>DATE(План_Факт_Дебіторка[[#This Row],[Рік]],План_Факт_Дебіторка[[#This Row],[МісяцьНом]],1)</f>
        <v>41852</v>
      </c>
      <c r="E1036" s="6" t="s">
        <v>9</v>
      </c>
      <c r="F1036" s="6" t="s">
        <v>22</v>
      </c>
      <c r="G1036" s="6" t="s">
        <v>39</v>
      </c>
      <c r="H1036" s="6" t="s">
        <v>40</v>
      </c>
      <c r="I1036" s="6" t="s">
        <v>41</v>
      </c>
      <c r="J1036" s="6" t="s">
        <v>32</v>
      </c>
      <c r="K1036" s="9">
        <v>19185</v>
      </c>
      <c r="L1036" s="9">
        <v>181083.84999999995</v>
      </c>
      <c r="M1036" s="9">
        <v>266266.11154000001</v>
      </c>
      <c r="N1036" s="9">
        <v>254800</v>
      </c>
      <c r="O1036" s="9">
        <v>52117.68</v>
      </c>
      <c r="P1036" s="9" cm="1">
        <f t="array" ref="P1036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900.49342927116697</v>
      </c>
      <c r="Q1036" s="9" cm="1">
        <f t="array" ref="Q1036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270.14802878135009</v>
      </c>
      <c r="R1036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900.49342927116697</v>
      </c>
      <c r="S1036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2071.1348873236839</v>
      </c>
    </row>
    <row r="1037" spans="1:19" x14ac:dyDescent="0.25">
      <c r="A1037">
        <v>2014</v>
      </c>
      <c r="B1037">
        <v>8</v>
      </c>
      <c r="C1037" s="38" t="s">
        <v>84</v>
      </c>
      <c r="D1037" s="38">
        <f>DATE(План_Факт_Дебіторка[[#This Row],[Рік]],План_Факт_Дебіторка[[#This Row],[МісяцьНом]],1)</f>
        <v>41852</v>
      </c>
      <c r="E1037" s="6" t="s">
        <v>9</v>
      </c>
      <c r="F1037" s="6" t="s">
        <v>22</v>
      </c>
      <c r="G1037" s="6" t="s">
        <v>39</v>
      </c>
      <c r="H1037" s="6" t="s">
        <v>40</v>
      </c>
      <c r="I1037" s="6" t="s">
        <v>41</v>
      </c>
      <c r="J1037" s="6" t="s">
        <v>33</v>
      </c>
      <c r="K1037" s="9">
        <v>251</v>
      </c>
      <c r="L1037" s="9">
        <v>2501.0699999999997</v>
      </c>
      <c r="M1037" s="9">
        <v>3973.9949299999994</v>
      </c>
      <c r="N1037" s="9">
        <v>3800</v>
      </c>
      <c r="O1037" s="9">
        <v>3115.73</v>
      </c>
      <c r="P1037" s="9" cm="1">
        <f t="array" ref="P1037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13.439773847767102</v>
      </c>
      <c r="Q1037" s="9" cm="1">
        <f t="array" ref="Q1037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4.0319321543301312</v>
      </c>
      <c r="R1037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13.439773847767102</v>
      </c>
      <c r="S1037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30.911479849864335</v>
      </c>
    </row>
    <row r="1038" spans="1:19" x14ac:dyDescent="0.25">
      <c r="A1038">
        <v>2014</v>
      </c>
      <c r="B1038">
        <v>8</v>
      </c>
      <c r="C1038" s="38" t="s">
        <v>84</v>
      </c>
      <c r="D1038" s="38">
        <f>DATE(План_Факт_Дебіторка[[#This Row],[Рік]],План_Факт_Дебіторка[[#This Row],[МісяцьНом]],1)</f>
        <v>41852</v>
      </c>
      <c r="E1038" s="6" t="s">
        <v>9</v>
      </c>
      <c r="F1038" s="6" t="s">
        <v>22</v>
      </c>
      <c r="G1038" s="6" t="s">
        <v>39</v>
      </c>
      <c r="H1038" s="6" t="s">
        <v>40</v>
      </c>
      <c r="I1038" s="6" t="s">
        <v>41</v>
      </c>
      <c r="J1038" s="6" t="s">
        <v>34</v>
      </c>
      <c r="K1038" s="9">
        <v>3308</v>
      </c>
      <c r="L1038" s="9">
        <v>38647.740000000013</v>
      </c>
      <c r="M1038" s="9">
        <v>59842.249600000003</v>
      </c>
      <c r="N1038" s="9">
        <v>59700</v>
      </c>
      <c r="O1038" s="9">
        <v>18084.669999999998</v>
      </c>
      <c r="P1038" s="9" cm="1">
        <f t="array" ref="P1038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202.38231687065377</v>
      </c>
      <c r="Q1038" s="9" cm="1">
        <f t="array" ref="Q1038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60.714695061196132</v>
      </c>
      <c r="R1038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202.38231687065377</v>
      </c>
      <c r="S1038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465.47932880250369</v>
      </c>
    </row>
    <row r="1039" spans="1:19" x14ac:dyDescent="0.25">
      <c r="A1039">
        <v>2014</v>
      </c>
      <c r="B1039">
        <v>9</v>
      </c>
      <c r="C1039" s="38" t="s">
        <v>85</v>
      </c>
      <c r="D1039" s="38">
        <f>DATE(План_Факт_Дебіторка[[#This Row],[Рік]],План_Факт_Дебіторка[[#This Row],[МісяцьНом]],1)</f>
        <v>41883</v>
      </c>
      <c r="E1039" s="6" t="s">
        <v>10</v>
      </c>
      <c r="F1039" s="6" t="s">
        <v>22</v>
      </c>
      <c r="G1039" s="6" t="s">
        <v>36</v>
      </c>
      <c r="H1039" s="6" t="s">
        <v>37</v>
      </c>
      <c r="I1039" s="6" t="s">
        <v>38</v>
      </c>
      <c r="J1039" s="6" t="s">
        <v>27</v>
      </c>
      <c r="K1039" s="9">
        <v>14398</v>
      </c>
      <c r="L1039" s="9">
        <v>161080.68</v>
      </c>
      <c r="M1039" s="9">
        <v>248568.89332999947</v>
      </c>
      <c r="N1039" s="9">
        <v>247600</v>
      </c>
      <c r="O1039" s="9">
        <v>176001.5</v>
      </c>
      <c r="P1039" s="9" cm="1">
        <f t="array" ref="P1039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1783.8250214631651</v>
      </c>
      <c r="Q1039" s="9" cm="1">
        <f t="array" ref="Q1039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0</v>
      </c>
      <c r="R1039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891.91251073158253</v>
      </c>
      <c r="S1039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2675.7375321947475</v>
      </c>
    </row>
    <row r="1040" spans="1:19" x14ac:dyDescent="0.25">
      <c r="A1040">
        <v>2014</v>
      </c>
      <c r="B1040">
        <v>8</v>
      </c>
      <c r="C1040" s="38" t="s">
        <v>84</v>
      </c>
      <c r="D1040" s="38">
        <f>DATE(План_Факт_Дебіторка[[#This Row],[Рік]],План_Факт_Дебіторка[[#This Row],[МісяцьНом]],1)</f>
        <v>41852</v>
      </c>
      <c r="E1040" s="6" t="s">
        <v>9</v>
      </c>
      <c r="F1040" s="6" t="s">
        <v>22</v>
      </c>
      <c r="G1040" s="6" t="s">
        <v>39</v>
      </c>
      <c r="H1040" s="6" t="s">
        <v>40</v>
      </c>
      <c r="I1040" s="6" t="s">
        <v>41</v>
      </c>
      <c r="J1040" s="6" t="s">
        <v>35</v>
      </c>
      <c r="K1040" s="9">
        <v>6290</v>
      </c>
      <c r="L1040" s="9">
        <v>63514.359999999986</v>
      </c>
      <c r="M1040" s="9">
        <v>90894.338330000013</v>
      </c>
      <c r="N1040" s="9">
        <v>91100</v>
      </c>
      <c r="O1040" s="9">
        <v>60761.18</v>
      </c>
      <c r="P1040" s="9" cm="1">
        <f t="array" ref="P1040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307.39831648391902</v>
      </c>
      <c r="Q1040" s="9" cm="1">
        <f t="array" ref="Q1040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92.219494945175683</v>
      </c>
      <c r="R1040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307.39831648391902</v>
      </c>
      <c r="S1040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707.01612791301363</v>
      </c>
    </row>
    <row r="1041" spans="1:19" x14ac:dyDescent="0.25">
      <c r="A1041">
        <v>2014</v>
      </c>
      <c r="B1041">
        <v>10</v>
      </c>
      <c r="C1041" s="38" t="s">
        <v>62</v>
      </c>
      <c r="D1041" s="38">
        <f>DATE(План_Факт_Дебіторка[[#This Row],[Рік]],План_Факт_Дебіторка[[#This Row],[МісяцьНом]],1)</f>
        <v>41913</v>
      </c>
      <c r="E1041" s="6" t="s">
        <v>11</v>
      </c>
      <c r="F1041" s="6" t="s">
        <v>22</v>
      </c>
      <c r="G1041" s="6" t="s">
        <v>36</v>
      </c>
      <c r="H1041" s="6" t="s">
        <v>37</v>
      </c>
      <c r="I1041" s="6" t="s">
        <v>38</v>
      </c>
      <c r="J1041" s="6" t="s">
        <v>27</v>
      </c>
      <c r="K1041" s="9">
        <v>14213</v>
      </c>
      <c r="L1041" s="9">
        <v>163768.54</v>
      </c>
      <c r="M1041" s="9">
        <v>252114.87260000003</v>
      </c>
      <c r="N1041" s="9">
        <v>247800</v>
      </c>
      <c r="O1041" s="9">
        <v>189672.51</v>
      </c>
      <c r="P1041" s="9" cm="1">
        <f t="array" ref="P1041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1539.6200647255801</v>
      </c>
      <c r="Q1041" s="9" cm="1">
        <f t="array" ref="Q1041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461.88601941767405</v>
      </c>
      <c r="R1041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769.81003236279003</v>
      </c>
      <c r="S1041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2771.3161165060442</v>
      </c>
    </row>
    <row r="1042" spans="1:19" x14ac:dyDescent="0.25">
      <c r="A1042">
        <v>2014</v>
      </c>
      <c r="B1042">
        <v>11</v>
      </c>
      <c r="C1042" s="38" t="s">
        <v>66</v>
      </c>
      <c r="D1042" s="38">
        <f>DATE(План_Факт_Дебіторка[[#This Row],[Рік]],План_Факт_Дебіторка[[#This Row],[МісяцьНом]],1)</f>
        <v>41944</v>
      </c>
      <c r="E1042" s="6" t="s">
        <v>12</v>
      </c>
      <c r="F1042" s="6" t="s">
        <v>22</v>
      </c>
      <c r="G1042" s="6" t="s">
        <v>36</v>
      </c>
      <c r="H1042" s="6" t="s">
        <v>37</v>
      </c>
      <c r="I1042" s="6" t="s">
        <v>38</v>
      </c>
      <c r="J1042" s="6" t="s">
        <v>27</v>
      </c>
      <c r="K1042" s="9">
        <v>10431</v>
      </c>
      <c r="L1042" s="9">
        <v>128981.68000000002</v>
      </c>
      <c r="M1042" s="9">
        <v>198693.11955999996</v>
      </c>
      <c r="N1042" s="9">
        <v>207800</v>
      </c>
      <c r="O1042" s="9">
        <v>143270.12</v>
      </c>
      <c r="P1042" s="9" cm="1">
        <f t="array" ref="P1042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1852.2301645507323</v>
      </c>
      <c r="Q1042" s="9" cm="1">
        <f t="array" ref="Q1042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0</v>
      </c>
      <c r="R1042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926.11508227536615</v>
      </c>
      <c r="S1042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2778.3452468260984</v>
      </c>
    </row>
    <row r="1043" spans="1:19" x14ac:dyDescent="0.25">
      <c r="A1043">
        <v>2014</v>
      </c>
      <c r="B1043">
        <v>12</v>
      </c>
      <c r="C1043" s="38" t="s">
        <v>67</v>
      </c>
      <c r="D1043" s="38">
        <f>DATE(План_Факт_Дебіторка[[#This Row],[Рік]],План_Факт_Дебіторка[[#This Row],[МісяцьНом]],1)</f>
        <v>41974</v>
      </c>
      <c r="E1043" s="6" t="s">
        <v>13</v>
      </c>
      <c r="F1043" s="6" t="s">
        <v>22</v>
      </c>
      <c r="G1043" s="6" t="s">
        <v>36</v>
      </c>
      <c r="H1043" s="6" t="s">
        <v>37</v>
      </c>
      <c r="I1043" s="6" t="s">
        <v>38</v>
      </c>
      <c r="J1043" s="6" t="s">
        <v>27</v>
      </c>
      <c r="K1043" s="9">
        <v>13911</v>
      </c>
      <c r="L1043" s="9">
        <v>156328.81</v>
      </c>
      <c r="M1043" s="9">
        <v>239641.22276999999</v>
      </c>
      <c r="N1043" s="9">
        <v>235800</v>
      </c>
      <c r="O1043" s="9">
        <v>201574.62</v>
      </c>
      <c r="P1043" s="9" cm="1">
        <f t="array" ref="P1043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1657.6772454084833</v>
      </c>
      <c r="Q1043" s="9" cm="1">
        <f t="array" ref="Q1043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0</v>
      </c>
      <c r="R1043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414.41931135212081</v>
      </c>
      <c r="S1043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2072.096556760604</v>
      </c>
    </row>
    <row r="1044" spans="1:19" x14ac:dyDescent="0.25">
      <c r="A1044">
        <v>2015</v>
      </c>
      <c r="B1044">
        <v>1</v>
      </c>
      <c r="C1044" s="38" t="s">
        <v>86</v>
      </c>
      <c r="D1044" s="38">
        <f>DATE(План_Факт_Дебіторка[[#This Row],[Рік]],План_Факт_Дебіторка[[#This Row],[МісяцьНом]],1)</f>
        <v>42005</v>
      </c>
      <c r="E1044" s="6" t="s">
        <v>2</v>
      </c>
      <c r="F1044" s="6" t="s">
        <v>22</v>
      </c>
      <c r="G1044" s="6" t="s">
        <v>36</v>
      </c>
      <c r="H1044" s="6" t="s">
        <v>37</v>
      </c>
      <c r="I1044" s="6" t="s">
        <v>38</v>
      </c>
      <c r="J1044" s="6" t="s">
        <v>27</v>
      </c>
      <c r="K1044" s="9">
        <v>13999</v>
      </c>
      <c r="L1044" s="9">
        <v>153885.85</v>
      </c>
      <c r="M1044" s="9">
        <v>239238.55401000005</v>
      </c>
      <c r="N1044" s="9">
        <v>243400</v>
      </c>
      <c r="O1044" s="9">
        <v>115564.61</v>
      </c>
      <c r="P1044" s="9" cm="1">
        <f t="array" ref="P1044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2001.6609475532287</v>
      </c>
      <c r="Q1044" s="9" cm="1">
        <f t="array" ref="Q1044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600.49828426596866</v>
      </c>
      <c r="R1044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1364.7688278772016</v>
      </c>
      <c r="S1044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3966.928059696399</v>
      </c>
    </row>
    <row r="1045" spans="1:19" x14ac:dyDescent="0.25">
      <c r="A1045">
        <v>2015</v>
      </c>
      <c r="B1045">
        <v>2</v>
      </c>
      <c r="C1045" s="38" t="s">
        <v>87</v>
      </c>
      <c r="D1045" s="38">
        <f>DATE(План_Факт_Дебіторка[[#This Row],[Рік]],План_Факт_Дебіторка[[#This Row],[МісяцьНом]],1)</f>
        <v>42036</v>
      </c>
      <c r="E1045" s="6" t="s">
        <v>3</v>
      </c>
      <c r="F1045" s="6" t="s">
        <v>22</v>
      </c>
      <c r="G1045" s="6" t="s">
        <v>36</v>
      </c>
      <c r="H1045" s="6" t="s">
        <v>37</v>
      </c>
      <c r="I1045" s="6" t="s">
        <v>38</v>
      </c>
      <c r="J1045" s="6" t="s">
        <v>27</v>
      </c>
      <c r="K1045" s="9">
        <v>10899</v>
      </c>
      <c r="L1045" s="9">
        <v>119297.29000000002</v>
      </c>
      <c r="M1045" s="9">
        <v>195960.25137000013</v>
      </c>
      <c r="N1045" s="9">
        <v>185100</v>
      </c>
      <c r="O1045" s="9">
        <v>137568.51</v>
      </c>
      <c r="P1045" s="9" cm="1">
        <f t="array" ref="P1045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2113.67392963565</v>
      </c>
      <c r="Q1045" s="9" cm="1">
        <f t="array" ref="Q1045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1056.836964817825</v>
      </c>
      <c r="R1045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720.57065783033522</v>
      </c>
      <c r="S1045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3891.0815522838102</v>
      </c>
    </row>
    <row r="1046" spans="1:19" x14ac:dyDescent="0.25">
      <c r="A1046">
        <v>2015</v>
      </c>
      <c r="B1046">
        <v>3</v>
      </c>
      <c r="C1046" s="38" t="s">
        <v>88</v>
      </c>
      <c r="D1046" s="38">
        <f>DATE(План_Факт_Дебіторка[[#This Row],[Рік]],План_Факт_Дебіторка[[#This Row],[МісяцьНом]],1)</f>
        <v>42064</v>
      </c>
      <c r="E1046" s="6" t="s">
        <v>4</v>
      </c>
      <c r="F1046" s="6" t="s">
        <v>22</v>
      </c>
      <c r="G1046" s="6" t="s">
        <v>36</v>
      </c>
      <c r="H1046" s="6" t="s">
        <v>37</v>
      </c>
      <c r="I1046" s="6" t="s">
        <v>38</v>
      </c>
      <c r="J1046" s="6" t="s">
        <v>27</v>
      </c>
      <c r="K1046" s="9">
        <v>30683</v>
      </c>
      <c r="L1046" s="9">
        <v>325573.35000000009</v>
      </c>
      <c r="M1046" s="9">
        <v>435791.93069999979</v>
      </c>
      <c r="N1046" s="9">
        <v>464800</v>
      </c>
      <c r="O1046" s="9">
        <v>308623.46999999997</v>
      </c>
      <c r="P1046" s="9" cm="1">
        <f t="array" ref="P1046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2015.6366117991386</v>
      </c>
      <c r="Q1046" s="9" cm="1">
        <f t="array" ref="Q1046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0</v>
      </c>
      <c r="R1046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687.14884493152454</v>
      </c>
      <c r="S1046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2702.7854567306631</v>
      </c>
    </row>
    <row r="1047" spans="1:19" x14ac:dyDescent="0.25">
      <c r="A1047">
        <v>2015</v>
      </c>
      <c r="B1047">
        <v>4</v>
      </c>
      <c r="C1047" s="38" t="s">
        <v>89</v>
      </c>
      <c r="D1047" s="38">
        <f>DATE(План_Факт_Дебіторка[[#This Row],[Рік]],План_Факт_Дебіторка[[#This Row],[МісяцьНом]],1)</f>
        <v>42095</v>
      </c>
      <c r="E1047" s="6" t="s">
        <v>5</v>
      </c>
      <c r="F1047" s="6" t="s">
        <v>22</v>
      </c>
      <c r="G1047" s="6" t="s">
        <v>36</v>
      </c>
      <c r="H1047" s="6" t="s">
        <v>37</v>
      </c>
      <c r="I1047" s="6" t="s">
        <v>38</v>
      </c>
      <c r="J1047" s="6" t="s">
        <v>27</v>
      </c>
      <c r="K1047" s="9">
        <v>11104</v>
      </c>
      <c r="L1047" s="9">
        <v>126535.11999999998</v>
      </c>
      <c r="M1047" s="9">
        <v>203240.23873999962</v>
      </c>
      <c r="N1047" s="9">
        <v>199400</v>
      </c>
      <c r="O1047" s="9">
        <v>117528.31</v>
      </c>
      <c r="P1047" s="9" cm="1">
        <f t="array" ref="P1047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1969.7304949861018</v>
      </c>
      <c r="Q1047" s="9" cm="1">
        <f t="array" ref="Q1047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984.8652474930509</v>
      </c>
      <c r="R1047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671.49903238162563</v>
      </c>
      <c r="S1047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3626.0947748607782</v>
      </c>
    </row>
    <row r="1048" spans="1:19" x14ac:dyDescent="0.25">
      <c r="A1048">
        <v>2015</v>
      </c>
      <c r="B1048">
        <v>5</v>
      </c>
      <c r="C1048" s="38" t="s">
        <v>90</v>
      </c>
      <c r="D1048" s="38">
        <f>DATE(План_Факт_Дебіторка[[#This Row],[Рік]],План_Факт_Дебіторка[[#This Row],[МісяцьНом]],1)</f>
        <v>42125</v>
      </c>
      <c r="E1048" s="6" t="s">
        <v>6</v>
      </c>
      <c r="F1048" s="6" t="s">
        <v>22</v>
      </c>
      <c r="G1048" s="6" t="s">
        <v>36</v>
      </c>
      <c r="H1048" s="6" t="s">
        <v>37</v>
      </c>
      <c r="I1048" s="6" t="s">
        <v>38</v>
      </c>
      <c r="J1048" s="6" t="s">
        <v>27</v>
      </c>
      <c r="K1048" s="9">
        <v>30648</v>
      </c>
      <c r="L1048" s="9">
        <v>306219.19000000012</v>
      </c>
      <c r="M1048" s="9">
        <v>397301.98674999987</v>
      </c>
      <c r="N1048" s="9">
        <v>407400</v>
      </c>
      <c r="O1048" s="9">
        <v>266925.87</v>
      </c>
      <c r="P1048" s="9" cm="1">
        <f t="array" ref="P1048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2087.2129988817592</v>
      </c>
      <c r="Q1048" s="9" cm="1">
        <f t="array" ref="Q1048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0</v>
      </c>
      <c r="R1048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711.54988598241778</v>
      </c>
      <c r="S1048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2798.7628848641771</v>
      </c>
    </row>
    <row r="1049" spans="1:19" x14ac:dyDescent="0.25">
      <c r="A1049">
        <v>2015</v>
      </c>
      <c r="B1049">
        <v>6</v>
      </c>
      <c r="C1049" s="38" t="s">
        <v>91</v>
      </c>
      <c r="D1049" s="38">
        <f>DATE(План_Факт_Дебіторка[[#This Row],[Рік]],План_Факт_Дебіторка[[#This Row],[МісяцьНом]],1)</f>
        <v>42156</v>
      </c>
      <c r="E1049" s="6" t="s">
        <v>7</v>
      </c>
      <c r="F1049" s="6" t="s">
        <v>22</v>
      </c>
      <c r="G1049" s="6" t="s">
        <v>36</v>
      </c>
      <c r="H1049" s="6" t="s">
        <v>37</v>
      </c>
      <c r="I1049" s="6" t="s">
        <v>38</v>
      </c>
      <c r="J1049" s="6" t="s">
        <v>27</v>
      </c>
      <c r="K1049" s="9">
        <v>8018</v>
      </c>
      <c r="L1049" s="9">
        <v>88610.239999999991</v>
      </c>
      <c r="M1049" s="9">
        <v>143039.30171999996</v>
      </c>
      <c r="N1049" s="9">
        <v>144400</v>
      </c>
      <c r="O1049" s="9">
        <v>87099.77</v>
      </c>
      <c r="P1049" s="9" cm="1">
        <f t="array" ref="P1049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1715.0314134219941</v>
      </c>
      <c r="Q1049" s="9" cm="1">
        <f t="array" ref="Q1049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0</v>
      </c>
      <c r="R1049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584.66980003022536</v>
      </c>
      <c r="S1049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2299.7012134522192</v>
      </c>
    </row>
    <row r="1050" spans="1:19" x14ac:dyDescent="0.25">
      <c r="A1050">
        <v>2015</v>
      </c>
      <c r="B1050">
        <v>7</v>
      </c>
      <c r="C1050" s="38" t="s">
        <v>92</v>
      </c>
      <c r="D1050" s="38">
        <f>DATE(План_Факт_Дебіторка[[#This Row],[Рік]],План_Факт_Дебіторка[[#This Row],[МісяцьНом]],1)</f>
        <v>42186</v>
      </c>
      <c r="E1050" s="6" t="s">
        <v>8</v>
      </c>
      <c r="F1050" s="6" t="s">
        <v>22</v>
      </c>
      <c r="G1050" s="6" t="s">
        <v>36</v>
      </c>
      <c r="H1050" s="6" t="s">
        <v>37</v>
      </c>
      <c r="I1050" s="6" t="s">
        <v>38</v>
      </c>
      <c r="J1050" s="6" t="s">
        <v>27</v>
      </c>
      <c r="K1050" s="9">
        <v>35328</v>
      </c>
      <c r="L1050" s="9">
        <v>358294.5</v>
      </c>
      <c r="M1050" s="9">
        <v>468012.24513999984</v>
      </c>
      <c r="N1050" s="9">
        <v>471200</v>
      </c>
      <c r="O1050" s="9">
        <v>262694.82</v>
      </c>
      <c r="P1050" s="9" cm="1">
        <f t="array" ref="P1050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1986.6699568934819</v>
      </c>
      <c r="Q1050" s="9" cm="1">
        <f t="array" ref="Q1050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596.00098706804454</v>
      </c>
      <c r="R1050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677.27384894095974</v>
      </c>
      <c r="S1050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3259.9447929024864</v>
      </c>
    </row>
    <row r="1051" spans="1:19" x14ac:dyDescent="0.25">
      <c r="A1051">
        <v>2015</v>
      </c>
      <c r="B1051">
        <v>8</v>
      </c>
      <c r="C1051" s="38" t="s">
        <v>93</v>
      </c>
      <c r="D1051" s="38">
        <f>DATE(План_Факт_Дебіторка[[#This Row],[Рік]],План_Факт_Дебіторка[[#This Row],[МісяцьНом]],1)</f>
        <v>42217</v>
      </c>
      <c r="E1051" s="6" t="s">
        <v>9</v>
      </c>
      <c r="F1051" s="6" t="s">
        <v>22</v>
      </c>
      <c r="G1051" s="6" t="s">
        <v>36</v>
      </c>
      <c r="H1051" s="6" t="s">
        <v>37</v>
      </c>
      <c r="I1051" s="6" t="s">
        <v>38</v>
      </c>
      <c r="J1051" s="6" t="s">
        <v>27</v>
      </c>
      <c r="K1051" s="9">
        <v>10267</v>
      </c>
      <c r="L1051" s="9">
        <v>120352.14999999998</v>
      </c>
      <c r="M1051" s="9">
        <v>192828.65033999959</v>
      </c>
      <c r="N1051" s="9">
        <v>185300</v>
      </c>
      <c r="O1051" s="9">
        <v>98986.59</v>
      </c>
      <c r="P1051" s="9" cm="1">
        <f t="array" ref="P1051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2110.6053057634649</v>
      </c>
      <c r="Q1051" s="9" cm="1">
        <f t="array" ref="Q1051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1055.3026528817325</v>
      </c>
      <c r="R1051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719.5245360557268</v>
      </c>
      <c r="S1051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3885.4324947009241</v>
      </c>
    </row>
    <row r="1052" spans="1:19" x14ac:dyDescent="0.25">
      <c r="A1052">
        <v>2014</v>
      </c>
      <c r="B1052">
        <v>8</v>
      </c>
      <c r="C1052" s="38" t="s">
        <v>84</v>
      </c>
      <c r="D1052" s="38">
        <f>DATE(План_Факт_Дебіторка[[#This Row],[Рік]],План_Факт_Дебіторка[[#This Row],[МісяцьНом]],1)</f>
        <v>41852</v>
      </c>
      <c r="E1052" s="6" t="s">
        <v>9</v>
      </c>
      <c r="F1052" s="6" t="s">
        <v>42</v>
      </c>
      <c r="G1052" s="6" t="s">
        <v>46</v>
      </c>
      <c r="H1052" s="6" t="s">
        <v>47</v>
      </c>
      <c r="I1052" s="6" t="s">
        <v>48</v>
      </c>
      <c r="J1052" s="6" t="s">
        <v>26</v>
      </c>
      <c r="K1052" s="9">
        <v>22</v>
      </c>
      <c r="L1052" s="9">
        <v>208.22</v>
      </c>
      <c r="M1052" s="9">
        <v>312.52832999999998</v>
      </c>
      <c r="N1052" s="9">
        <v>300</v>
      </c>
      <c r="O1052" s="9">
        <v>312.52999999999997</v>
      </c>
      <c r="P1052" s="9" cm="1">
        <f t="array" ref="P1052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1.1994749021689413</v>
      </c>
      <c r="Q1052" s="9" cm="1">
        <f t="array" ref="Q1052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0.59973745108447063</v>
      </c>
      <c r="R1052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0.32418240599160569</v>
      </c>
      <c r="S1052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2.1233947592450177</v>
      </c>
    </row>
    <row r="1053" spans="1:19" x14ac:dyDescent="0.25">
      <c r="A1053">
        <v>2015</v>
      </c>
      <c r="B1053">
        <v>9</v>
      </c>
      <c r="C1053" s="38" t="s">
        <v>94</v>
      </c>
      <c r="D1053" s="38">
        <f>DATE(План_Факт_Дебіторка[[#This Row],[Рік]],План_Факт_Дебіторка[[#This Row],[МісяцьНом]],1)</f>
        <v>42248</v>
      </c>
      <c r="E1053" s="6" t="s">
        <v>10</v>
      </c>
      <c r="F1053" s="6" t="s">
        <v>22</v>
      </c>
      <c r="G1053" s="6" t="s">
        <v>36</v>
      </c>
      <c r="H1053" s="6" t="s">
        <v>37</v>
      </c>
      <c r="I1053" s="6" t="s">
        <v>38</v>
      </c>
      <c r="J1053" s="6" t="s">
        <v>27</v>
      </c>
      <c r="K1053" s="9">
        <v>11441</v>
      </c>
      <c r="L1053" s="9">
        <v>122993.1</v>
      </c>
      <c r="M1053" s="9">
        <v>181599.44256000014</v>
      </c>
      <c r="N1053" s="9">
        <v>181200</v>
      </c>
      <c r="O1053" s="9">
        <v>93533.65</v>
      </c>
      <c r="P1053" s="9" cm="1">
        <f t="array" ref="P1053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1808.7874066462525</v>
      </c>
      <c r="Q1053" s="9" cm="1">
        <f t="array" ref="Q1053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0</v>
      </c>
      <c r="R1053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616.6320704475861</v>
      </c>
      <c r="S1053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2425.4194770938384</v>
      </c>
    </row>
    <row r="1054" spans="1:19" x14ac:dyDescent="0.25">
      <c r="A1054">
        <v>2015</v>
      </c>
      <c r="B1054">
        <v>10</v>
      </c>
      <c r="C1054" s="38" t="s">
        <v>68</v>
      </c>
      <c r="D1054" s="38">
        <f>DATE(План_Факт_Дебіторка[[#This Row],[Рік]],План_Факт_Дебіторка[[#This Row],[МісяцьНом]],1)</f>
        <v>42278</v>
      </c>
      <c r="E1054" s="6" t="s">
        <v>11</v>
      </c>
      <c r="F1054" s="6" t="s">
        <v>22</v>
      </c>
      <c r="G1054" s="6" t="s">
        <v>36</v>
      </c>
      <c r="H1054" s="6" t="s">
        <v>37</v>
      </c>
      <c r="I1054" s="6" t="s">
        <v>38</v>
      </c>
      <c r="J1054" s="6" t="s">
        <v>27</v>
      </c>
      <c r="K1054" s="9">
        <v>25344</v>
      </c>
      <c r="L1054" s="9">
        <v>272665.71000000002</v>
      </c>
      <c r="M1054" s="9">
        <v>352068.92531999992</v>
      </c>
      <c r="N1054" s="9">
        <v>366100</v>
      </c>
      <c r="O1054" s="9">
        <v>206255.45</v>
      </c>
      <c r="P1054" s="9" cm="1">
        <f t="array" ref="P1054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2063.1859377156102</v>
      </c>
      <c r="Q1054" s="9" cm="1">
        <f t="array" ref="Q1054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0</v>
      </c>
      <c r="R1054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703.35884240304893</v>
      </c>
      <c r="S1054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2766.5447801186592</v>
      </c>
    </row>
    <row r="1055" spans="1:19" x14ac:dyDescent="0.25">
      <c r="A1055">
        <v>2014</v>
      </c>
      <c r="B1055">
        <v>8</v>
      </c>
      <c r="C1055" s="38" t="s">
        <v>84</v>
      </c>
      <c r="D1055" s="38">
        <f>DATE(План_Факт_Дебіторка[[#This Row],[Рік]],План_Факт_Дебіторка[[#This Row],[МісяцьНом]],1)</f>
        <v>41852</v>
      </c>
      <c r="E1055" s="6" t="s">
        <v>9</v>
      </c>
      <c r="F1055" s="6" t="s">
        <v>42</v>
      </c>
      <c r="G1055" s="6" t="s">
        <v>46</v>
      </c>
      <c r="H1055" s="6" t="s">
        <v>47</v>
      </c>
      <c r="I1055" s="6" t="s">
        <v>48</v>
      </c>
      <c r="J1055" s="6" t="s">
        <v>27</v>
      </c>
      <c r="K1055" s="9">
        <v>11392</v>
      </c>
      <c r="L1055" s="9">
        <v>129465.15000000002</v>
      </c>
      <c r="M1055" s="9">
        <v>200892.03409000009</v>
      </c>
      <c r="N1055" s="9">
        <v>212600</v>
      </c>
      <c r="O1055" s="9">
        <v>113079.43</v>
      </c>
      <c r="P1055" s="9" cm="1">
        <f t="array" ref="P1055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771.01795199373589</v>
      </c>
      <c r="Q1055" s="9" cm="1">
        <f t="array" ref="Q1055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385.50897599686795</v>
      </c>
      <c r="R1055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208.38323026857728</v>
      </c>
      <c r="S1055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1364.9101582591811</v>
      </c>
    </row>
    <row r="1056" spans="1:19" x14ac:dyDescent="0.25">
      <c r="A1056">
        <v>2015</v>
      </c>
      <c r="B1056">
        <v>11</v>
      </c>
      <c r="C1056" s="38" t="s">
        <v>69</v>
      </c>
      <c r="D1056" s="38">
        <f>DATE(План_Факт_Дебіторка[[#This Row],[Рік]],План_Факт_Дебіторка[[#This Row],[МісяцьНом]],1)</f>
        <v>42309</v>
      </c>
      <c r="E1056" s="6" t="s">
        <v>12</v>
      </c>
      <c r="F1056" s="6" t="s">
        <v>22</v>
      </c>
      <c r="G1056" s="6" t="s">
        <v>36</v>
      </c>
      <c r="H1056" s="6" t="s">
        <v>37</v>
      </c>
      <c r="I1056" s="6" t="s">
        <v>38</v>
      </c>
      <c r="J1056" s="6" t="s">
        <v>27</v>
      </c>
      <c r="K1056" s="9">
        <v>10206</v>
      </c>
      <c r="L1056" s="9">
        <v>111170.62</v>
      </c>
      <c r="M1056" s="9">
        <v>158161.09301999997</v>
      </c>
      <c r="N1056" s="9">
        <v>151100</v>
      </c>
      <c r="O1056" s="9">
        <v>96217.98</v>
      </c>
      <c r="P1056" s="9" cm="1">
        <f t="array" ref="P1056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1988.284234251943</v>
      </c>
      <c r="Q1056" s="9" cm="1">
        <f t="array" ref="Q1056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596.48527027558293</v>
      </c>
      <c r="R1056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677.82417076770787</v>
      </c>
      <c r="S1056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3262.5936752952339</v>
      </c>
    </row>
    <row r="1057" spans="1:19" x14ac:dyDescent="0.25">
      <c r="A1057">
        <v>2015</v>
      </c>
      <c r="B1057">
        <v>12</v>
      </c>
      <c r="C1057" s="38" t="s">
        <v>70</v>
      </c>
      <c r="D1057" s="38">
        <f>DATE(План_Факт_Дебіторка[[#This Row],[Рік]],План_Факт_Дебіторка[[#This Row],[МісяцьНом]],1)</f>
        <v>42339</v>
      </c>
      <c r="E1057" s="6" t="s">
        <v>13</v>
      </c>
      <c r="F1057" s="6" t="s">
        <v>22</v>
      </c>
      <c r="G1057" s="6" t="s">
        <v>36</v>
      </c>
      <c r="H1057" s="6" t="s">
        <v>37</v>
      </c>
      <c r="I1057" s="6" t="s">
        <v>38</v>
      </c>
      <c r="J1057" s="6" t="s">
        <v>27</v>
      </c>
      <c r="K1057" s="9">
        <v>11900</v>
      </c>
      <c r="L1057" s="9">
        <v>127986.57000000004</v>
      </c>
      <c r="M1057" s="9">
        <v>188718.05998999981</v>
      </c>
      <c r="N1057" s="9">
        <v>196100</v>
      </c>
      <c r="O1057" s="9">
        <v>117948.58</v>
      </c>
      <c r="P1057" s="9" cm="1">
        <f t="array" ref="P1057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1887.9644909521248</v>
      </c>
      <c r="Q1057" s="9" cm="1">
        <f t="array" ref="Q1057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0</v>
      </c>
      <c r="R1057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643.62425827913353</v>
      </c>
      <c r="S1057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2531.5887492312586</v>
      </c>
    </row>
    <row r="1058" spans="1:19" x14ac:dyDescent="0.25">
      <c r="A1058">
        <v>2014</v>
      </c>
      <c r="B1058">
        <v>8</v>
      </c>
      <c r="C1058" s="38" t="s">
        <v>84</v>
      </c>
      <c r="D1058" s="38">
        <f>DATE(План_Факт_Дебіторка[[#This Row],[Рік]],План_Факт_Дебіторка[[#This Row],[МісяцьНом]],1)</f>
        <v>41852</v>
      </c>
      <c r="E1058" s="6" t="s">
        <v>9</v>
      </c>
      <c r="F1058" s="6" t="s">
        <v>42</v>
      </c>
      <c r="G1058" s="6" t="s">
        <v>46</v>
      </c>
      <c r="H1058" s="6" t="s">
        <v>47</v>
      </c>
      <c r="I1058" s="6" t="s">
        <v>48</v>
      </c>
      <c r="J1058" s="6" t="s">
        <v>33</v>
      </c>
      <c r="K1058" s="9">
        <v>80</v>
      </c>
      <c r="L1058" s="9">
        <v>812.36999999999989</v>
      </c>
      <c r="M1058" s="9">
        <v>1303.29</v>
      </c>
      <c r="N1058" s="9">
        <v>1400</v>
      </c>
      <c r="O1058" s="9">
        <v>814.56</v>
      </c>
      <c r="P1058" s="9" cm="1">
        <f t="array" ref="P1058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5.0019902043688624</v>
      </c>
      <c r="Q1058" s="9" cm="1">
        <f t="array" ref="Q1058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2.5009951021844312</v>
      </c>
      <c r="R1058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1.3518892444240169</v>
      </c>
      <c r="S1058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8.8548745509773106</v>
      </c>
    </row>
    <row r="1059" spans="1:19" x14ac:dyDescent="0.25">
      <c r="A1059">
        <v>2016</v>
      </c>
      <c r="B1059">
        <v>1</v>
      </c>
      <c r="C1059" s="38" t="s">
        <v>95</v>
      </c>
      <c r="D1059" s="38">
        <f>DATE(План_Факт_Дебіторка[[#This Row],[Рік]],План_Факт_Дебіторка[[#This Row],[МісяцьНом]],1)</f>
        <v>42370</v>
      </c>
      <c r="E1059" s="6" t="s">
        <v>2</v>
      </c>
      <c r="F1059" s="6" t="s">
        <v>22</v>
      </c>
      <c r="G1059" s="6" t="s">
        <v>36</v>
      </c>
      <c r="H1059" s="6" t="s">
        <v>37</v>
      </c>
      <c r="I1059" s="6" t="s">
        <v>38</v>
      </c>
      <c r="J1059" s="6" t="s">
        <v>27</v>
      </c>
      <c r="K1059" s="9">
        <v>11725</v>
      </c>
      <c r="L1059" s="9">
        <v>116837.05999999998</v>
      </c>
      <c r="M1059" s="9">
        <v>170760.70814999999</v>
      </c>
      <c r="N1059" s="9">
        <v>173700</v>
      </c>
      <c r="O1059" s="9">
        <v>58783.46</v>
      </c>
      <c r="P1059" s="9" cm="1">
        <f t="array" ref="P1059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2197.5851301233529</v>
      </c>
      <c r="Q1059" s="9" cm="1">
        <f t="array" ref="Q1059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0</v>
      </c>
      <c r="R1059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0</v>
      </c>
      <c r="S1059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2197.5851301233529</v>
      </c>
    </row>
    <row r="1060" spans="1:19" x14ac:dyDescent="0.25">
      <c r="A1060">
        <v>2016</v>
      </c>
      <c r="B1060">
        <v>2</v>
      </c>
      <c r="C1060" s="38" t="s">
        <v>96</v>
      </c>
      <c r="D1060" s="38">
        <f>DATE(План_Факт_Дебіторка[[#This Row],[Рік]],План_Факт_Дебіторка[[#This Row],[МісяцьНом]],1)</f>
        <v>42401</v>
      </c>
      <c r="E1060" s="6" t="s">
        <v>3</v>
      </c>
      <c r="F1060" s="6" t="s">
        <v>22</v>
      </c>
      <c r="G1060" s="6" t="s">
        <v>36</v>
      </c>
      <c r="H1060" s="6" t="s">
        <v>37</v>
      </c>
      <c r="I1060" s="6" t="s">
        <v>38</v>
      </c>
      <c r="J1060" s="6" t="s">
        <v>27</v>
      </c>
      <c r="K1060" s="9">
        <v>8516</v>
      </c>
      <c r="L1060" s="9">
        <v>95880.569999999992</v>
      </c>
      <c r="M1060" s="9">
        <v>151258.66737999953</v>
      </c>
      <c r="N1060" s="9">
        <v>148600</v>
      </c>
      <c r="O1060" s="9">
        <v>52091.58</v>
      </c>
      <c r="P1060" s="9" cm="1">
        <f t="array" ref="P1060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1716.8730134234406</v>
      </c>
      <c r="Q1060" s="9" cm="1">
        <f t="array" ref="Q1060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858.43650671172031</v>
      </c>
      <c r="R1060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0</v>
      </c>
      <c r="S1060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2575.3095201351607</v>
      </c>
    </row>
    <row r="1061" spans="1:19" x14ac:dyDescent="0.25">
      <c r="A1061">
        <v>2014</v>
      </c>
      <c r="B1061">
        <v>8</v>
      </c>
      <c r="C1061" s="38" t="s">
        <v>84</v>
      </c>
      <c r="D1061" s="38">
        <f>DATE(План_Факт_Дебіторка[[#This Row],[Рік]],План_Факт_Дебіторка[[#This Row],[МісяцьНом]],1)</f>
        <v>41852</v>
      </c>
      <c r="E1061" s="6" t="s">
        <v>9</v>
      </c>
      <c r="F1061" s="6" t="s">
        <v>42</v>
      </c>
      <c r="G1061" s="6" t="s">
        <v>46</v>
      </c>
      <c r="H1061" s="6" t="s">
        <v>47</v>
      </c>
      <c r="I1061" s="6" t="s">
        <v>48</v>
      </c>
      <c r="J1061" s="6" t="s">
        <v>34</v>
      </c>
      <c r="K1061" s="9">
        <v>5655</v>
      </c>
      <c r="L1061" s="9">
        <v>58679.939999999995</v>
      </c>
      <c r="M1061" s="9">
        <v>89404.195500000118</v>
      </c>
      <c r="N1061" s="9">
        <v>86400</v>
      </c>
      <c r="O1061" s="9">
        <v>11908.53</v>
      </c>
      <c r="P1061" s="9" cm="1">
        <f t="array" ref="P1061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343.13077681903439</v>
      </c>
      <c r="Q1061" s="9" cm="1">
        <f t="array" ref="Q1061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171.5653884095172</v>
      </c>
      <c r="R1061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92.738047788928213</v>
      </c>
      <c r="S1061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607.43421301747981</v>
      </c>
    </row>
    <row r="1062" spans="1:19" x14ac:dyDescent="0.25">
      <c r="A1062">
        <v>2016</v>
      </c>
      <c r="B1062">
        <v>3</v>
      </c>
      <c r="C1062" s="38" t="s">
        <v>97</v>
      </c>
      <c r="D1062" s="38">
        <f>DATE(План_Факт_Дебіторка[[#This Row],[Рік]],План_Факт_Дебіторка[[#This Row],[МісяцьНом]],1)</f>
        <v>42430</v>
      </c>
      <c r="E1062" s="6" t="s">
        <v>4</v>
      </c>
      <c r="F1062" s="6" t="s">
        <v>22</v>
      </c>
      <c r="G1062" s="6" t="s">
        <v>36</v>
      </c>
      <c r="H1062" s="6" t="s">
        <v>37</v>
      </c>
      <c r="I1062" s="6" t="s">
        <v>38</v>
      </c>
      <c r="J1062" s="6" t="s">
        <v>27</v>
      </c>
      <c r="K1062" s="9">
        <v>39619</v>
      </c>
      <c r="L1062" s="9">
        <v>411192.09000000008</v>
      </c>
      <c r="M1062" s="9">
        <v>590582.99867000163</v>
      </c>
      <c r="N1062" s="9">
        <v>569500</v>
      </c>
      <c r="O1062" s="9">
        <v>252443.11</v>
      </c>
      <c r="P1062" s="9" cm="1">
        <f t="array" ref="P1062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2588.6790510800529</v>
      </c>
      <c r="Q1062" s="9" cm="1">
        <f t="array" ref="Q1062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0</v>
      </c>
      <c r="R1062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0</v>
      </c>
      <c r="S1062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2588.6790510800529</v>
      </c>
    </row>
    <row r="1063" spans="1:19" x14ac:dyDescent="0.25">
      <c r="A1063">
        <v>2016</v>
      </c>
      <c r="B1063">
        <v>4</v>
      </c>
      <c r="C1063" s="38" t="s">
        <v>98</v>
      </c>
      <c r="D1063" s="38">
        <f>DATE(План_Факт_Дебіторка[[#This Row],[Рік]],План_Факт_Дебіторка[[#This Row],[МісяцьНом]],1)</f>
        <v>42461</v>
      </c>
      <c r="E1063" s="6" t="s">
        <v>5</v>
      </c>
      <c r="F1063" s="6" t="s">
        <v>22</v>
      </c>
      <c r="G1063" s="6" t="s">
        <v>36</v>
      </c>
      <c r="H1063" s="6" t="s">
        <v>37</v>
      </c>
      <c r="I1063" s="6" t="s">
        <v>38</v>
      </c>
      <c r="J1063" s="6" t="s">
        <v>27</v>
      </c>
      <c r="K1063" s="9">
        <v>12367</v>
      </c>
      <c r="L1063" s="9">
        <v>139355.15999999995</v>
      </c>
      <c r="M1063" s="9">
        <v>220459.43332000004</v>
      </c>
      <c r="N1063" s="9">
        <v>223800</v>
      </c>
      <c r="O1063" s="9">
        <v>57583.25</v>
      </c>
      <c r="P1063" s="9" cm="1">
        <f t="array" ref="P1063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1938.9653422540212</v>
      </c>
      <c r="Q1063" s="9" cm="1">
        <f t="array" ref="Q1063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969.48267112701058</v>
      </c>
      <c r="R1063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807.90222593917554</v>
      </c>
      <c r="S1063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3716.350239320207</v>
      </c>
    </row>
    <row r="1064" spans="1:19" x14ac:dyDescent="0.25">
      <c r="A1064">
        <v>2014</v>
      </c>
      <c r="B1064">
        <v>8</v>
      </c>
      <c r="C1064" s="38" t="s">
        <v>84</v>
      </c>
      <c r="D1064" s="38">
        <f>DATE(План_Факт_Дебіторка[[#This Row],[Рік]],План_Факт_Дебіторка[[#This Row],[МісяцьНом]],1)</f>
        <v>41852</v>
      </c>
      <c r="E1064" s="6" t="s">
        <v>9</v>
      </c>
      <c r="F1064" s="6" t="s">
        <v>42</v>
      </c>
      <c r="G1064" s="6" t="s">
        <v>46</v>
      </c>
      <c r="H1064" s="6" t="s">
        <v>47</v>
      </c>
      <c r="I1064" s="6" t="s">
        <v>48</v>
      </c>
      <c r="J1064" s="6" t="s">
        <v>35</v>
      </c>
      <c r="K1064" s="9">
        <v>38928</v>
      </c>
      <c r="L1064" s="9">
        <v>453635.15</v>
      </c>
      <c r="M1064" s="9">
        <v>672138.82043000066</v>
      </c>
      <c r="N1064" s="9">
        <v>619700</v>
      </c>
      <c r="O1064" s="9">
        <v>631856.53</v>
      </c>
      <c r="P1064" s="9" cm="1">
        <f t="array" ref="P1064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2579.6498060806921</v>
      </c>
      <c r="Q1064" s="9" cm="1">
        <f t="array" ref="Q1064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1289.824903040346</v>
      </c>
      <c r="R1064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697.20265029207894</v>
      </c>
      <c r="S1064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4566.6773594131173</v>
      </c>
    </row>
    <row r="1065" spans="1:19" x14ac:dyDescent="0.25">
      <c r="A1065">
        <v>2016</v>
      </c>
      <c r="B1065">
        <v>5</v>
      </c>
      <c r="C1065" s="38" t="s">
        <v>99</v>
      </c>
      <c r="D1065" s="38">
        <f>DATE(План_Факт_Дебіторка[[#This Row],[Рік]],План_Факт_Дебіторка[[#This Row],[МісяцьНом]],1)</f>
        <v>42491</v>
      </c>
      <c r="E1065" s="6" t="s">
        <v>6</v>
      </c>
      <c r="F1065" s="6" t="s">
        <v>22</v>
      </c>
      <c r="G1065" s="6" t="s">
        <v>36</v>
      </c>
      <c r="H1065" s="6" t="s">
        <v>37</v>
      </c>
      <c r="I1065" s="6" t="s">
        <v>38</v>
      </c>
      <c r="J1065" s="6" t="s">
        <v>27</v>
      </c>
      <c r="K1065" s="9">
        <v>13280</v>
      </c>
      <c r="L1065" s="9">
        <v>148119.45000000001</v>
      </c>
      <c r="M1065" s="9">
        <v>235291.78282000043</v>
      </c>
      <c r="N1065" s="9">
        <v>218800</v>
      </c>
      <c r="O1065" s="9">
        <v>79317.17</v>
      </c>
      <c r="P1065" s="9" cm="1">
        <f t="array" ref="P1065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2255.8645867490354</v>
      </c>
      <c r="Q1065" s="9" cm="1">
        <f t="array" ref="Q1065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1127.9322933745177</v>
      </c>
      <c r="R1065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939.94357781209806</v>
      </c>
      <c r="S1065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4323.7404579356507</v>
      </c>
    </row>
    <row r="1066" spans="1:19" x14ac:dyDescent="0.25">
      <c r="A1066">
        <v>2016</v>
      </c>
      <c r="B1066">
        <v>6</v>
      </c>
      <c r="C1066" s="38" t="s">
        <v>100</v>
      </c>
      <c r="D1066" s="38">
        <f>DATE(План_Факт_Дебіторка[[#This Row],[Рік]],План_Факт_Дебіторка[[#This Row],[МісяцьНом]],1)</f>
        <v>42522</v>
      </c>
      <c r="E1066" s="6" t="s">
        <v>7</v>
      </c>
      <c r="F1066" s="6" t="s">
        <v>22</v>
      </c>
      <c r="G1066" s="6" t="s">
        <v>36</v>
      </c>
      <c r="H1066" s="6" t="s">
        <v>37</v>
      </c>
      <c r="I1066" s="6" t="s">
        <v>38</v>
      </c>
      <c r="J1066" s="6" t="s">
        <v>27</v>
      </c>
      <c r="K1066" s="9">
        <v>28470</v>
      </c>
      <c r="L1066" s="9">
        <v>312987.85000000009</v>
      </c>
      <c r="M1066" s="9">
        <v>441065.32475000026</v>
      </c>
      <c r="N1066" s="9">
        <v>417300</v>
      </c>
      <c r="O1066" s="9">
        <v>123396.28</v>
      </c>
      <c r="P1066" s="9" cm="1">
        <f t="array" ref="P1066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2034.4464542137296</v>
      </c>
      <c r="Q1066" s="9" cm="1">
        <f t="array" ref="Q1066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0</v>
      </c>
      <c r="R1066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847.68602258905401</v>
      </c>
      <c r="S1066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2882.1324768027835</v>
      </c>
    </row>
    <row r="1067" spans="1:19" x14ac:dyDescent="0.25">
      <c r="A1067">
        <v>2014</v>
      </c>
      <c r="B1067">
        <v>8</v>
      </c>
      <c r="C1067" s="38" t="s">
        <v>84</v>
      </c>
      <c r="D1067" s="38">
        <f>DATE(План_Факт_Дебіторка[[#This Row],[Рік]],План_Факт_Дебіторка[[#This Row],[МісяцьНом]],1)</f>
        <v>41852</v>
      </c>
      <c r="E1067" s="6" t="s">
        <v>9</v>
      </c>
      <c r="F1067" s="6" t="s">
        <v>42</v>
      </c>
      <c r="G1067" s="6" t="s">
        <v>49</v>
      </c>
      <c r="H1067" s="6" t="s">
        <v>50</v>
      </c>
      <c r="I1067" s="6" t="s">
        <v>51</v>
      </c>
      <c r="J1067" s="6" t="s">
        <v>26</v>
      </c>
      <c r="K1067" s="9">
        <v>169</v>
      </c>
      <c r="L1067" s="9">
        <v>1945.8200000000002</v>
      </c>
      <c r="M1067" s="9">
        <v>2970.7284500000001</v>
      </c>
      <c r="N1067" s="9">
        <v>2800</v>
      </c>
      <c r="O1067" s="9">
        <v>2197.15</v>
      </c>
      <c r="P1067" s="9" cm="1">
        <f t="array" ref="P1067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15.697791074899905</v>
      </c>
      <c r="Q1067" s="9" cm="1">
        <f t="array" ref="Q1067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7.8488955374499527</v>
      </c>
      <c r="R1067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7.4751386070951931</v>
      </c>
      <c r="S1067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31.021825219445052</v>
      </c>
    </row>
    <row r="1068" spans="1:19" x14ac:dyDescent="0.25">
      <c r="A1068">
        <v>2016</v>
      </c>
      <c r="B1068">
        <v>7</v>
      </c>
      <c r="C1068" s="38" t="s">
        <v>101</v>
      </c>
      <c r="D1068" s="38">
        <f>DATE(План_Факт_Дебіторка[[#This Row],[Рік]],План_Факт_Дебіторка[[#This Row],[МісяцьНом]],1)</f>
        <v>42552</v>
      </c>
      <c r="E1068" s="6" t="s">
        <v>8</v>
      </c>
      <c r="F1068" s="6" t="s">
        <v>22</v>
      </c>
      <c r="G1068" s="6" t="s">
        <v>36</v>
      </c>
      <c r="H1068" s="6" t="s">
        <v>37</v>
      </c>
      <c r="I1068" s="6" t="s">
        <v>38</v>
      </c>
      <c r="J1068" s="6" t="s">
        <v>27</v>
      </c>
      <c r="K1068" s="9">
        <v>17104</v>
      </c>
      <c r="L1068" s="9">
        <v>185043.52000000002</v>
      </c>
      <c r="M1068" s="9">
        <v>297078.62529000023</v>
      </c>
      <c r="N1068" s="9">
        <v>298900</v>
      </c>
      <c r="O1068" s="9">
        <v>65693.34</v>
      </c>
      <c r="P1068" s="9" cm="1">
        <f t="array" ref="P1068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2338.6636843262527</v>
      </c>
      <c r="Q1068" s="9" cm="1">
        <f t="array" ref="Q1068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701.59910529787578</v>
      </c>
      <c r="R1068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1870.9309474610018</v>
      </c>
      <c r="S1068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4911.1937370851301</v>
      </c>
    </row>
    <row r="1069" spans="1:19" x14ac:dyDescent="0.25">
      <c r="A1069">
        <v>2016</v>
      </c>
      <c r="B1069">
        <v>8</v>
      </c>
      <c r="C1069" s="38" t="s">
        <v>102</v>
      </c>
      <c r="D1069" s="38">
        <f>DATE(План_Факт_Дебіторка[[#This Row],[Рік]],План_Факт_Дебіторка[[#This Row],[МісяцьНом]],1)</f>
        <v>42583</v>
      </c>
      <c r="E1069" s="6" t="s">
        <v>9</v>
      </c>
      <c r="F1069" s="6" t="s">
        <v>22</v>
      </c>
      <c r="G1069" s="6" t="s">
        <v>36</v>
      </c>
      <c r="H1069" s="6" t="s">
        <v>37</v>
      </c>
      <c r="I1069" s="6" t="s">
        <v>38</v>
      </c>
      <c r="J1069" s="6" t="s">
        <v>27</v>
      </c>
      <c r="K1069" s="9">
        <v>19418</v>
      </c>
      <c r="L1069" s="9">
        <v>228923.51999999999</v>
      </c>
      <c r="M1069" s="9">
        <v>364762.72533000057</v>
      </c>
      <c r="N1069" s="9">
        <v>359600</v>
      </c>
      <c r="O1069" s="9">
        <v>54310.67</v>
      </c>
      <c r="P1069" s="9" cm="1">
        <f t="array" ref="P1069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2175.131362071068</v>
      </c>
      <c r="Q1069" s="9" cm="1">
        <f t="array" ref="Q1069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0</v>
      </c>
      <c r="R1069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1740.1050896568545</v>
      </c>
      <c r="S1069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3915.2364517279225</v>
      </c>
    </row>
    <row r="1070" spans="1:19" x14ac:dyDescent="0.25">
      <c r="A1070">
        <v>2016</v>
      </c>
      <c r="B1070">
        <v>9</v>
      </c>
      <c r="C1070" s="38" t="s">
        <v>103</v>
      </c>
      <c r="D1070" s="38">
        <f>DATE(План_Факт_Дебіторка[[#This Row],[Рік]],План_Факт_Дебіторка[[#This Row],[МісяцьНом]],1)</f>
        <v>42614</v>
      </c>
      <c r="E1070" s="6" t="s">
        <v>10</v>
      </c>
      <c r="F1070" s="6" t="s">
        <v>22</v>
      </c>
      <c r="G1070" s="6" t="s">
        <v>36</v>
      </c>
      <c r="H1070" s="6" t="s">
        <v>37</v>
      </c>
      <c r="I1070" s="6" t="s">
        <v>38</v>
      </c>
      <c r="J1070" s="6" t="s">
        <v>27</v>
      </c>
      <c r="K1070" s="9">
        <v>28639</v>
      </c>
      <c r="L1070" s="9">
        <v>343057.42</v>
      </c>
      <c r="M1070" s="9">
        <v>544066.41078999825</v>
      </c>
      <c r="N1070" s="9">
        <v>549800</v>
      </c>
      <c r="O1070" s="9">
        <v>75300.100000000006</v>
      </c>
      <c r="P1070" s="9" cm="1">
        <f t="array" ref="P1070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2373.9092038897552</v>
      </c>
      <c r="Q1070" s="9" cm="1">
        <f t="array" ref="Q1070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712.17276116692653</v>
      </c>
      <c r="R1070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1899.1273631118042</v>
      </c>
      <c r="S1070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4985.2093281684865</v>
      </c>
    </row>
    <row r="1071" spans="1:19" x14ac:dyDescent="0.25">
      <c r="A1071">
        <v>2014</v>
      </c>
      <c r="B1071">
        <v>8</v>
      </c>
      <c r="C1071" s="38" t="s">
        <v>84</v>
      </c>
      <c r="D1071" s="38">
        <f>DATE(План_Факт_Дебіторка[[#This Row],[Рік]],План_Факт_Дебіторка[[#This Row],[МісяцьНом]],1)</f>
        <v>41852</v>
      </c>
      <c r="E1071" s="6" t="s">
        <v>9</v>
      </c>
      <c r="F1071" s="6" t="s">
        <v>42</v>
      </c>
      <c r="G1071" s="6" t="s">
        <v>49</v>
      </c>
      <c r="H1071" s="6" t="s">
        <v>50</v>
      </c>
      <c r="I1071" s="6" t="s">
        <v>51</v>
      </c>
      <c r="J1071" s="6" t="s">
        <v>32</v>
      </c>
      <c r="K1071" s="9">
        <v>8027</v>
      </c>
      <c r="L1071" s="9">
        <v>80681.300000000017</v>
      </c>
      <c r="M1071" s="9">
        <v>106600.664683</v>
      </c>
      <c r="N1071" s="9">
        <v>100300</v>
      </c>
      <c r="O1071" s="9">
        <v>4554.07</v>
      </c>
      <c r="P1071" s="9" cm="1">
        <f t="array" ref="P1071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563.29448847443291</v>
      </c>
      <c r="Q1071" s="9" cm="1">
        <f t="array" ref="Q1071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281.64724423721646</v>
      </c>
      <c r="R1071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268.23547070211089</v>
      </c>
      <c r="S1071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1113.1772034137603</v>
      </c>
    </row>
    <row r="1072" spans="1:19" x14ac:dyDescent="0.25">
      <c r="A1072">
        <v>2016</v>
      </c>
      <c r="B1072">
        <v>10</v>
      </c>
      <c r="C1072" s="38" t="s">
        <v>71</v>
      </c>
      <c r="D1072" s="38">
        <f>DATE(План_Факт_Дебіторка[[#This Row],[Рік]],План_Факт_Дебіторка[[#This Row],[МісяцьНом]],1)</f>
        <v>42644</v>
      </c>
      <c r="E1072" s="6" t="s">
        <v>11</v>
      </c>
      <c r="F1072" s="6" t="s">
        <v>22</v>
      </c>
      <c r="G1072" s="6" t="s">
        <v>36</v>
      </c>
      <c r="H1072" s="6" t="s">
        <v>37</v>
      </c>
      <c r="I1072" s="6" t="s">
        <v>38</v>
      </c>
      <c r="J1072" s="6" t="s">
        <v>27</v>
      </c>
      <c r="K1072" s="9">
        <v>16125</v>
      </c>
      <c r="L1072" s="9">
        <v>196036.84</v>
      </c>
      <c r="M1072" s="9">
        <v>314081.24671999994</v>
      </c>
      <c r="N1072" s="9">
        <v>323600</v>
      </c>
      <c r="O1072" s="9">
        <v>60493.81</v>
      </c>
      <c r="P1072" s="9" cm="1">
        <f t="array" ref="P1072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2555.9418918292281</v>
      </c>
      <c r="Q1072" s="9" cm="1">
        <f t="array" ref="Q1072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0</v>
      </c>
      <c r="R1072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2044.7535134633822</v>
      </c>
      <c r="S1072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4600.6954052926103</v>
      </c>
    </row>
    <row r="1073" spans="1:19" x14ac:dyDescent="0.25">
      <c r="A1073">
        <v>2016</v>
      </c>
      <c r="B1073">
        <v>11</v>
      </c>
      <c r="C1073" s="38" t="s">
        <v>72</v>
      </c>
      <c r="D1073" s="38">
        <f>DATE(План_Факт_Дебіторка[[#This Row],[Рік]],План_Факт_Дебіторка[[#This Row],[МісяцьНом]],1)</f>
        <v>42675</v>
      </c>
      <c r="E1073" s="6" t="s">
        <v>12</v>
      </c>
      <c r="F1073" s="6" t="s">
        <v>22</v>
      </c>
      <c r="G1073" s="6" t="s">
        <v>36</v>
      </c>
      <c r="H1073" s="6" t="s">
        <v>37</v>
      </c>
      <c r="I1073" s="6" t="s">
        <v>38</v>
      </c>
      <c r="J1073" s="6" t="s">
        <v>27</v>
      </c>
      <c r="K1073" s="9">
        <v>14791</v>
      </c>
      <c r="L1073" s="9">
        <v>191525.22999999998</v>
      </c>
      <c r="M1073" s="9">
        <v>310187.22579999868</v>
      </c>
      <c r="N1073" s="9">
        <v>297700</v>
      </c>
      <c r="O1073" s="9">
        <v>67865.259999999995</v>
      </c>
      <c r="P1073" s="9" cm="1">
        <f t="array" ref="P1073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2395.0586060557171</v>
      </c>
      <c r="Q1073" s="9" cm="1">
        <f t="array" ref="Q1073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1197.5293030278585</v>
      </c>
      <c r="R1073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1916.0468848445739</v>
      </c>
      <c r="S1073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5508.6347939281495</v>
      </c>
    </row>
    <row r="1074" spans="1:19" x14ac:dyDescent="0.25">
      <c r="A1074">
        <v>2014</v>
      </c>
      <c r="B1074">
        <v>8</v>
      </c>
      <c r="C1074" s="38" t="s">
        <v>84</v>
      </c>
      <c r="D1074" s="38">
        <f>DATE(План_Факт_Дебіторка[[#This Row],[Рік]],План_Факт_Дебіторка[[#This Row],[МісяцьНом]],1)</f>
        <v>41852</v>
      </c>
      <c r="E1074" s="6" t="s">
        <v>9</v>
      </c>
      <c r="F1074" s="6" t="s">
        <v>42</v>
      </c>
      <c r="G1074" s="6" t="s">
        <v>49</v>
      </c>
      <c r="H1074" s="6" t="s">
        <v>50</v>
      </c>
      <c r="I1074" s="6" t="s">
        <v>51</v>
      </c>
      <c r="J1074" s="6" t="s">
        <v>33</v>
      </c>
      <c r="K1074" s="9">
        <v>2682</v>
      </c>
      <c r="L1074" s="9">
        <v>29777.900000000009</v>
      </c>
      <c r="M1074" s="9">
        <v>43898.117060000004</v>
      </c>
      <c r="N1074" s="9">
        <v>41800</v>
      </c>
      <c r="O1074" s="9">
        <v>33724.17</v>
      </c>
      <c r="P1074" s="9" cm="1">
        <f t="array" ref="P1074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231.96447665533998</v>
      </c>
      <c r="Q1074" s="9" cm="1">
        <f t="array" ref="Q1074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115.98223832766999</v>
      </c>
      <c r="R1074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110.45927459778095</v>
      </c>
      <c r="S1074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458.40598958079096</v>
      </c>
    </row>
    <row r="1075" spans="1:19" x14ac:dyDescent="0.25">
      <c r="A1075">
        <v>2014</v>
      </c>
      <c r="B1075">
        <v>9</v>
      </c>
      <c r="C1075" s="38" t="s">
        <v>85</v>
      </c>
      <c r="D1075" s="38">
        <f>DATE(План_Факт_Дебіторка[[#This Row],[Рік]],План_Факт_Дебіторка[[#This Row],[МісяцьНом]],1)</f>
        <v>41883</v>
      </c>
      <c r="E1075" s="6" t="s">
        <v>10</v>
      </c>
      <c r="F1075" s="6" t="s">
        <v>22</v>
      </c>
      <c r="G1075" s="6" t="s">
        <v>36</v>
      </c>
      <c r="H1075" s="6" t="s">
        <v>37</v>
      </c>
      <c r="I1075" s="6" t="s">
        <v>38</v>
      </c>
      <c r="J1075" s="6" t="s">
        <v>35</v>
      </c>
      <c r="K1075" s="9">
        <v>9589</v>
      </c>
      <c r="L1075" s="9">
        <v>96797.040000000023</v>
      </c>
      <c r="M1075" s="9">
        <v>142075.65332999991</v>
      </c>
      <c r="N1075" s="9">
        <v>141600</v>
      </c>
      <c r="O1075" s="9">
        <v>144724.56</v>
      </c>
      <c r="P1075" s="9" cm="1">
        <f t="array" ref="P1075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1019.5889837845336</v>
      </c>
      <c r="Q1075" s="9" cm="1">
        <f t="array" ref="Q1075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0</v>
      </c>
      <c r="R1075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509.79449189226682</v>
      </c>
      <c r="S1075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1529.3834756768006</v>
      </c>
    </row>
    <row r="1076" spans="1:19" x14ac:dyDescent="0.25">
      <c r="A1076">
        <v>2014</v>
      </c>
      <c r="B1076">
        <v>10</v>
      </c>
      <c r="C1076" s="38" t="s">
        <v>62</v>
      </c>
      <c r="D1076" s="38">
        <f>DATE(План_Факт_Дебіторка[[#This Row],[Рік]],План_Факт_Дебіторка[[#This Row],[МісяцьНом]],1)</f>
        <v>41913</v>
      </c>
      <c r="E1076" s="6" t="s">
        <v>11</v>
      </c>
      <c r="F1076" s="6" t="s">
        <v>22</v>
      </c>
      <c r="G1076" s="6" t="s">
        <v>36</v>
      </c>
      <c r="H1076" s="6" t="s">
        <v>37</v>
      </c>
      <c r="I1076" s="6" t="s">
        <v>38</v>
      </c>
      <c r="J1076" s="6" t="s">
        <v>35</v>
      </c>
      <c r="K1076" s="9">
        <v>11142</v>
      </c>
      <c r="L1076" s="9">
        <v>122680.82</v>
      </c>
      <c r="M1076" s="9">
        <v>179601.28094999993</v>
      </c>
      <c r="N1076" s="9">
        <v>170600</v>
      </c>
      <c r="O1076" s="9">
        <v>194829.63</v>
      </c>
      <c r="P1076" s="9" cm="1">
        <f t="array" ref="P1076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1096.7926364255115</v>
      </c>
      <c r="Q1076" s="9" cm="1">
        <f t="array" ref="Q1076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329.03779092765348</v>
      </c>
      <c r="R1076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548.39631821275577</v>
      </c>
      <c r="S1076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1974.2267455659207</v>
      </c>
    </row>
    <row r="1077" spans="1:19" x14ac:dyDescent="0.25">
      <c r="A1077">
        <v>2014</v>
      </c>
      <c r="B1077">
        <v>11</v>
      </c>
      <c r="C1077" s="38" t="s">
        <v>66</v>
      </c>
      <c r="D1077" s="38">
        <f>DATE(План_Факт_Дебіторка[[#This Row],[Рік]],План_Факт_Дебіторка[[#This Row],[МісяцьНом]],1)</f>
        <v>41944</v>
      </c>
      <c r="E1077" s="6" t="s">
        <v>12</v>
      </c>
      <c r="F1077" s="6" t="s">
        <v>22</v>
      </c>
      <c r="G1077" s="6" t="s">
        <v>36</v>
      </c>
      <c r="H1077" s="6" t="s">
        <v>37</v>
      </c>
      <c r="I1077" s="6" t="s">
        <v>38</v>
      </c>
      <c r="J1077" s="6" t="s">
        <v>35</v>
      </c>
      <c r="K1077" s="9">
        <v>6651</v>
      </c>
      <c r="L1077" s="9">
        <v>75952.580000000016</v>
      </c>
      <c r="M1077" s="9">
        <v>113104.18074000007</v>
      </c>
      <c r="N1077" s="9">
        <v>109200</v>
      </c>
      <c r="O1077" s="9">
        <v>125174.52</v>
      </c>
      <c r="P1077" s="9" cm="1">
        <f t="array" ref="P1077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1054.3645183454087</v>
      </c>
      <c r="Q1077" s="9" cm="1">
        <f t="array" ref="Q1077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0</v>
      </c>
      <c r="R1077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527.18225917270433</v>
      </c>
      <c r="S1077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1581.546777518113</v>
      </c>
    </row>
    <row r="1078" spans="1:19" x14ac:dyDescent="0.25">
      <c r="A1078">
        <v>2014</v>
      </c>
      <c r="B1078">
        <v>12</v>
      </c>
      <c r="C1078" s="38" t="s">
        <v>67</v>
      </c>
      <c r="D1078" s="38">
        <f>DATE(План_Факт_Дебіторка[[#This Row],[Рік]],План_Факт_Дебіторка[[#This Row],[МісяцьНом]],1)</f>
        <v>41974</v>
      </c>
      <c r="E1078" s="6" t="s">
        <v>13</v>
      </c>
      <c r="F1078" s="6" t="s">
        <v>22</v>
      </c>
      <c r="G1078" s="6" t="s">
        <v>36</v>
      </c>
      <c r="H1078" s="6" t="s">
        <v>37</v>
      </c>
      <c r="I1078" s="6" t="s">
        <v>38</v>
      </c>
      <c r="J1078" s="6" t="s">
        <v>35</v>
      </c>
      <c r="K1078" s="9">
        <v>9752</v>
      </c>
      <c r="L1078" s="9">
        <v>109479.45000000001</v>
      </c>
      <c r="M1078" s="9">
        <v>161117.63323999994</v>
      </c>
      <c r="N1078" s="9">
        <v>157700</v>
      </c>
      <c r="O1078" s="9">
        <v>186894.81</v>
      </c>
      <c r="P1078" s="9" cm="1">
        <f t="array" ref="P1078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1114.5037208909307</v>
      </c>
      <c r="Q1078" s="9" cm="1">
        <f t="array" ref="Q1078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0</v>
      </c>
      <c r="R1078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278.62593022273268</v>
      </c>
      <c r="S1078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1393.1296511136634</v>
      </c>
    </row>
    <row r="1079" spans="1:19" x14ac:dyDescent="0.25">
      <c r="A1079">
        <v>2015</v>
      </c>
      <c r="B1079">
        <v>1</v>
      </c>
      <c r="C1079" s="38" t="s">
        <v>86</v>
      </c>
      <c r="D1079" s="38">
        <f>DATE(План_Факт_Дебіторка[[#This Row],[Рік]],План_Факт_Дебіторка[[#This Row],[МісяцьНом]],1)</f>
        <v>42005</v>
      </c>
      <c r="E1079" s="6" t="s">
        <v>2</v>
      </c>
      <c r="F1079" s="6" t="s">
        <v>22</v>
      </c>
      <c r="G1079" s="6" t="s">
        <v>36</v>
      </c>
      <c r="H1079" s="6" t="s">
        <v>37</v>
      </c>
      <c r="I1079" s="6" t="s">
        <v>38</v>
      </c>
      <c r="J1079" s="6" t="s">
        <v>35</v>
      </c>
      <c r="K1079" s="9">
        <v>6404</v>
      </c>
      <c r="L1079" s="9">
        <v>66544.060000000012</v>
      </c>
      <c r="M1079" s="9">
        <v>101498.6949</v>
      </c>
      <c r="N1079" s="9">
        <v>94100</v>
      </c>
      <c r="O1079" s="9">
        <v>77904.09</v>
      </c>
      <c r="P1079" s="9" cm="1">
        <f t="array" ref="P1079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849.21920151907386</v>
      </c>
      <c r="Q1079" s="9" cm="1">
        <f t="array" ref="Q1079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254.76576045572216</v>
      </c>
      <c r="R1079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579.01309194482303</v>
      </c>
      <c r="S1079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1682.998053919619</v>
      </c>
    </row>
    <row r="1080" spans="1:19" x14ac:dyDescent="0.25">
      <c r="A1080">
        <v>2015</v>
      </c>
      <c r="B1080">
        <v>2</v>
      </c>
      <c r="C1080" s="38" t="s">
        <v>87</v>
      </c>
      <c r="D1080" s="38">
        <f>DATE(План_Факт_Дебіторка[[#This Row],[Рік]],План_Факт_Дебіторка[[#This Row],[МісяцьНом]],1)</f>
        <v>42036</v>
      </c>
      <c r="E1080" s="6" t="s">
        <v>3</v>
      </c>
      <c r="F1080" s="6" t="s">
        <v>22</v>
      </c>
      <c r="G1080" s="6" t="s">
        <v>36</v>
      </c>
      <c r="H1080" s="6" t="s">
        <v>37</v>
      </c>
      <c r="I1080" s="6" t="s">
        <v>38</v>
      </c>
      <c r="J1080" s="6" t="s">
        <v>35</v>
      </c>
      <c r="K1080" s="9">
        <v>6444</v>
      </c>
      <c r="L1080" s="9">
        <v>64915.14</v>
      </c>
      <c r="M1080" s="9">
        <v>100656.23480999995</v>
      </c>
      <c r="N1080" s="9">
        <v>108100</v>
      </c>
      <c r="O1080" s="9">
        <v>109347.11</v>
      </c>
      <c r="P1080" s="9" cm="1">
        <f t="array" ref="P1080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1085.7021150247015</v>
      </c>
      <c r="Q1080" s="9" cm="1">
        <f t="array" ref="Q1080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542.85105751235074</v>
      </c>
      <c r="R1080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370.1257210311482</v>
      </c>
      <c r="S1080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1998.6788935682005</v>
      </c>
    </row>
    <row r="1081" spans="1:19" x14ac:dyDescent="0.25">
      <c r="A1081">
        <v>2015</v>
      </c>
      <c r="B1081">
        <v>3</v>
      </c>
      <c r="C1081" s="38" t="s">
        <v>88</v>
      </c>
      <c r="D1081" s="38">
        <f>DATE(План_Факт_Дебіторка[[#This Row],[Рік]],План_Факт_Дебіторка[[#This Row],[МісяцьНом]],1)</f>
        <v>42064</v>
      </c>
      <c r="E1081" s="6" t="s">
        <v>4</v>
      </c>
      <c r="F1081" s="6" t="s">
        <v>22</v>
      </c>
      <c r="G1081" s="6" t="s">
        <v>36</v>
      </c>
      <c r="H1081" s="6" t="s">
        <v>37</v>
      </c>
      <c r="I1081" s="6" t="s">
        <v>38</v>
      </c>
      <c r="J1081" s="6" t="s">
        <v>35</v>
      </c>
      <c r="K1081" s="9">
        <v>14679</v>
      </c>
      <c r="L1081" s="9">
        <v>147103.35999999993</v>
      </c>
      <c r="M1081" s="9">
        <v>205448.45308000006</v>
      </c>
      <c r="N1081" s="9">
        <v>217000</v>
      </c>
      <c r="O1081" s="9">
        <v>212982.32</v>
      </c>
      <c r="P1081" s="9" cm="1">
        <f t="array" ref="P1081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950.24573585007363</v>
      </c>
      <c r="Q1081" s="9" cm="1">
        <f t="array" ref="Q1081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0</v>
      </c>
      <c r="R1081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323.94740994888878</v>
      </c>
      <c r="S1081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1274.1931457989624</v>
      </c>
    </row>
    <row r="1082" spans="1:19" x14ac:dyDescent="0.25">
      <c r="A1082">
        <v>2015</v>
      </c>
      <c r="B1082">
        <v>4</v>
      </c>
      <c r="C1082" s="38" t="s">
        <v>89</v>
      </c>
      <c r="D1082" s="38">
        <f>DATE(План_Факт_Дебіторка[[#This Row],[Рік]],План_Факт_Дебіторка[[#This Row],[МісяцьНом]],1)</f>
        <v>42095</v>
      </c>
      <c r="E1082" s="6" t="s">
        <v>5</v>
      </c>
      <c r="F1082" s="6" t="s">
        <v>22</v>
      </c>
      <c r="G1082" s="6" t="s">
        <v>36</v>
      </c>
      <c r="H1082" s="6" t="s">
        <v>37</v>
      </c>
      <c r="I1082" s="6" t="s">
        <v>38</v>
      </c>
      <c r="J1082" s="6" t="s">
        <v>35</v>
      </c>
      <c r="K1082" s="9">
        <v>8857</v>
      </c>
      <c r="L1082" s="9">
        <v>91316.319999999992</v>
      </c>
      <c r="M1082" s="9">
        <v>136416.39672000002</v>
      </c>
      <c r="N1082" s="9">
        <v>127500</v>
      </c>
      <c r="O1082" s="9">
        <v>117623.03</v>
      </c>
      <c r="P1082" s="9" cm="1">
        <f t="array" ref="P1082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1322.0981155176269</v>
      </c>
      <c r="Q1082" s="9" cm="1">
        <f t="array" ref="Q1082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661.04905775881343</v>
      </c>
      <c r="R1082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450.71526665373648</v>
      </c>
      <c r="S1082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2433.8624399301766</v>
      </c>
    </row>
    <row r="1083" spans="1:19" x14ac:dyDescent="0.25">
      <c r="A1083">
        <v>2015</v>
      </c>
      <c r="B1083">
        <v>5</v>
      </c>
      <c r="C1083" s="38" t="s">
        <v>90</v>
      </c>
      <c r="D1083" s="38">
        <f>DATE(План_Факт_Дебіторка[[#This Row],[Рік]],План_Факт_Дебіторка[[#This Row],[МісяцьНом]],1)</f>
        <v>42125</v>
      </c>
      <c r="E1083" s="6" t="s">
        <v>6</v>
      </c>
      <c r="F1083" s="6" t="s">
        <v>22</v>
      </c>
      <c r="G1083" s="6" t="s">
        <v>36</v>
      </c>
      <c r="H1083" s="6" t="s">
        <v>37</v>
      </c>
      <c r="I1083" s="6" t="s">
        <v>38</v>
      </c>
      <c r="J1083" s="6" t="s">
        <v>35</v>
      </c>
      <c r="K1083" s="9">
        <v>14272</v>
      </c>
      <c r="L1083" s="9">
        <v>139166.80000000002</v>
      </c>
      <c r="M1083" s="9">
        <v>183431.96518</v>
      </c>
      <c r="N1083" s="9">
        <v>191400</v>
      </c>
      <c r="O1083" s="9">
        <v>181708.33</v>
      </c>
      <c r="P1083" s="9" cm="1">
        <f t="array" ref="P1083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963.65383235557749</v>
      </c>
      <c r="Q1083" s="9" cm="1">
        <f t="array" ref="Q1083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0</v>
      </c>
      <c r="R1083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328.51835193940138</v>
      </c>
      <c r="S1083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1292.1721842949789</v>
      </c>
    </row>
    <row r="1084" spans="1:19" x14ac:dyDescent="0.25">
      <c r="A1084">
        <v>2015</v>
      </c>
      <c r="B1084">
        <v>6</v>
      </c>
      <c r="C1084" s="38" t="s">
        <v>91</v>
      </c>
      <c r="D1084" s="38">
        <f>DATE(План_Факт_Дебіторка[[#This Row],[Рік]],План_Факт_Дебіторка[[#This Row],[МісяцьНом]],1)</f>
        <v>42156</v>
      </c>
      <c r="E1084" s="6" t="s">
        <v>7</v>
      </c>
      <c r="F1084" s="6" t="s">
        <v>22</v>
      </c>
      <c r="G1084" s="6" t="s">
        <v>36</v>
      </c>
      <c r="H1084" s="6" t="s">
        <v>37</v>
      </c>
      <c r="I1084" s="6" t="s">
        <v>38</v>
      </c>
      <c r="J1084" s="6" t="s">
        <v>35</v>
      </c>
      <c r="K1084" s="9">
        <v>9891</v>
      </c>
      <c r="L1084" s="9">
        <v>97214.719999999987</v>
      </c>
      <c r="M1084" s="9">
        <v>144305.00058000005</v>
      </c>
      <c r="N1084" s="9">
        <v>149900</v>
      </c>
      <c r="O1084" s="9">
        <v>136076.39000000001</v>
      </c>
      <c r="P1084" s="9" cm="1">
        <f t="array" ref="P1084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1730.207055911369</v>
      </c>
      <c r="Q1084" s="9" cm="1">
        <f t="array" ref="Q1084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0</v>
      </c>
      <c r="R1084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589.8433145152394</v>
      </c>
      <c r="S1084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2320.0503704266084</v>
      </c>
    </row>
    <row r="1085" spans="1:19" x14ac:dyDescent="0.25">
      <c r="A1085">
        <v>2015</v>
      </c>
      <c r="B1085">
        <v>7</v>
      </c>
      <c r="C1085" s="38" t="s">
        <v>92</v>
      </c>
      <c r="D1085" s="38">
        <f>DATE(План_Факт_Дебіторка[[#This Row],[Рік]],План_Факт_Дебіторка[[#This Row],[МісяцьНом]],1)</f>
        <v>42186</v>
      </c>
      <c r="E1085" s="6" t="s">
        <v>8</v>
      </c>
      <c r="F1085" s="6" t="s">
        <v>22</v>
      </c>
      <c r="G1085" s="6" t="s">
        <v>36</v>
      </c>
      <c r="H1085" s="6" t="s">
        <v>37</v>
      </c>
      <c r="I1085" s="6" t="s">
        <v>38</v>
      </c>
      <c r="J1085" s="6" t="s">
        <v>35</v>
      </c>
      <c r="K1085" s="9">
        <v>15128</v>
      </c>
      <c r="L1085" s="9">
        <v>148868.11000000002</v>
      </c>
      <c r="M1085" s="9">
        <v>205064.6762999999</v>
      </c>
      <c r="N1085" s="9">
        <v>194900</v>
      </c>
      <c r="O1085" s="9">
        <v>180268.77</v>
      </c>
      <c r="P1085" s="9" cm="1">
        <f t="array" ref="P1085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870.48113773909779</v>
      </c>
      <c r="Q1085" s="9" cm="1">
        <f t="array" ref="Q1085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261.14434132172937</v>
      </c>
      <c r="R1085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296.75493332014702</v>
      </c>
      <c r="S1085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1428.3804123809743</v>
      </c>
    </row>
    <row r="1086" spans="1:19" x14ac:dyDescent="0.25">
      <c r="A1086">
        <v>2015</v>
      </c>
      <c r="B1086">
        <v>8</v>
      </c>
      <c r="C1086" s="38" t="s">
        <v>93</v>
      </c>
      <c r="D1086" s="38">
        <f>DATE(План_Факт_Дебіторка[[#This Row],[Рік]],План_Факт_Дебіторка[[#This Row],[МісяцьНом]],1)</f>
        <v>42217</v>
      </c>
      <c r="E1086" s="6" t="s">
        <v>9</v>
      </c>
      <c r="F1086" s="6" t="s">
        <v>22</v>
      </c>
      <c r="G1086" s="6" t="s">
        <v>36</v>
      </c>
      <c r="H1086" s="6" t="s">
        <v>37</v>
      </c>
      <c r="I1086" s="6" t="s">
        <v>38</v>
      </c>
      <c r="J1086" s="6" t="s">
        <v>35</v>
      </c>
      <c r="K1086" s="9">
        <v>7906</v>
      </c>
      <c r="L1086" s="9">
        <v>78835.14</v>
      </c>
      <c r="M1086" s="9">
        <v>121458.11731000005</v>
      </c>
      <c r="N1086" s="9">
        <v>113800</v>
      </c>
      <c r="O1086" s="9">
        <v>99321.53</v>
      </c>
      <c r="P1086" s="9" cm="1">
        <f t="array" ref="P1086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1329.4193905860225</v>
      </c>
      <c r="Q1086" s="9" cm="1">
        <f t="array" ref="Q1086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664.70969529301124</v>
      </c>
      <c r="R1086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453.21115588159853</v>
      </c>
      <c r="S1086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2447.3402417606321</v>
      </c>
    </row>
    <row r="1087" spans="1:19" x14ac:dyDescent="0.25">
      <c r="A1087">
        <v>2015</v>
      </c>
      <c r="B1087">
        <v>9</v>
      </c>
      <c r="C1087" s="38" t="s">
        <v>94</v>
      </c>
      <c r="D1087" s="38">
        <f>DATE(План_Факт_Дебіторка[[#This Row],[Рік]],План_Факт_Дебіторка[[#This Row],[МісяцьНом]],1)</f>
        <v>42248</v>
      </c>
      <c r="E1087" s="6" t="s">
        <v>10</v>
      </c>
      <c r="F1087" s="6" t="s">
        <v>22</v>
      </c>
      <c r="G1087" s="6" t="s">
        <v>36</v>
      </c>
      <c r="H1087" s="6" t="s">
        <v>37</v>
      </c>
      <c r="I1087" s="6" t="s">
        <v>38</v>
      </c>
      <c r="J1087" s="6" t="s">
        <v>35</v>
      </c>
      <c r="K1087" s="9">
        <v>12385</v>
      </c>
      <c r="L1087" s="9">
        <v>121633.31</v>
      </c>
      <c r="M1087" s="9">
        <v>172812.71640999999</v>
      </c>
      <c r="N1087" s="9">
        <v>187200</v>
      </c>
      <c r="O1087" s="9">
        <v>136510.60999999999</v>
      </c>
      <c r="P1087" s="9" cm="1">
        <f t="array" ref="P1087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1721.2688582315543</v>
      </c>
      <c r="Q1087" s="9" cm="1">
        <f t="array" ref="Q1087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0</v>
      </c>
      <c r="R1087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586.79620166984796</v>
      </c>
      <c r="S1087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2308.0650599014025</v>
      </c>
    </row>
    <row r="1088" spans="1:19" x14ac:dyDescent="0.25">
      <c r="A1088">
        <v>2015</v>
      </c>
      <c r="B1088">
        <v>10</v>
      </c>
      <c r="C1088" s="38" t="s">
        <v>68</v>
      </c>
      <c r="D1088" s="38">
        <f>DATE(План_Факт_Дебіторка[[#This Row],[Рік]],План_Факт_Дебіторка[[#This Row],[МісяцьНом]],1)</f>
        <v>42278</v>
      </c>
      <c r="E1088" s="6" t="s">
        <v>11</v>
      </c>
      <c r="F1088" s="6" t="s">
        <v>22</v>
      </c>
      <c r="G1088" s="6" t="s">
        <v>36</v>
      </c>
      <c r="H1088" s="6" t="s">
        <v>37</v>
      </c>
      <c r="I1088" s="6" t="s">
        <v>38</v>
      </c>
      <c r="J1088" s="6" t="s">
        <v>35</v>
      </c>
      <c r="K1088" s="9">
        <v>11910</v>
      </c>
      <c r="L1088" s="9">
        <v>122926.37999999999</v>
      </c>
      <c r="M1088" s="9">
        <v>173153.79165000003</v>
      </c>
      <c r="N1088" s="9">
        <v>158200</v>
      </c>
      <c r="O1088" s="9">
        <v>142604.13</v>
      </c>
      <c r="P1088" s="9" cm="1">
        <f t="array" ref="P1088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1014.7117291584624</v>
      </c>
      <c r="Q1088" s="9" cm="1">
        <f t="array" ref="Q1088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0</v>
      </c>
      <c r="R1088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345.92445312220309</v>
      </c>
      <c r="S1088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1360.6361822806655</v>
      </c>
    </row>
    <row r="1089" spans="1:19" x14ac:dyDescent="0.25">
      <c r="A1089">
        <v>2015</v>
      </c>
      <c r="B1089">
        <v>11</v>
      </c>
      <c r="C1089" s="38" t="s">
        <v>69</v>
      </c>
      <c r="D1089" s="38">
        <f>DATE(План_Факт_Дебіторка[[#This Row],[Рік]],План_Факт_Дебіторка[[#This Row],[МісяцьНом]],1)</f>
        <v>42309</v>
      </c>
      <c r="E1089" s="6" t="s">
        <v>12</v>
      </c>
      <c r="F1089" s="6" t="s">
        <v>22</v>
      </c>
      <c r="G1089" s="6" t="s">
        <v>36</v>
      </c>
      <c r="H1089" s="6" t="s">
        <v>37</v>
      </c>
      <c r="I1089" s="6" t="s">
        <v>38</v>
      </c>
      <c r="J1089" s="6" t="s">
        <v>35</v>
      </c>
      <c r="K1089" s="9">
        <v>7956</v>
      </c>
      <c r="L1089" s="9">
        <v>79214.700000000055</v>
      </c>
      <c r="M1089" s="9">
        <v>114382.42366999999</v>
      </c>
      <c r="N1089" s="9">
        <v>121200</v>
      </c>
      <c r="O1089" s="9">
        <v>98427.45</v>
      </c>
      <c r="P1089" s="9" cm="1">
        <f t="array" ref="P1089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1437.9311960737946</v>
      </c>
      <c r="Q1089" s="9" cm="1">
        <f t="array" ref="Q1089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431.37935882213844</v>
      </c>
      <c r="R1089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490.2038168433391</v>
      </c>
      <c r="S1089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2359.5143717392721</v>
      </c>
    </row>
    <row r="1090" spans="1:19" x14ac:dyDescent="0.25">
      <c r="A1090">
        <v>2015</v>
      </c>
      <c r="B1090">
        <v>12</v>
      </c>
      <c r="C1090" s="38" t="s">
        <v>70</v>
      </c>
      <c r="D1090" s="38">
        <f>DATE(План_Факт_Дебіторка[[#This Row],[Рік]],План_Факт_Дебіторка[[#This Row],[МісяцьНом]],1)</f>
        <v>42339</v>
      </c>
      <c r="E1090" s="6" t="s">
        <v>13</v>
      </c>
      <c r="F1090" s="6" t="s">
        <v>22</v>
      </c>
      <c r="G1090" s="6" t="s">
        <v>36</v>
      </c>
      <c r="H1090" s="6" t="s">
        <v>37</v>
      </c>
      <c r="I1090" s="6" t="s">
        <v>38</v>
      </c>
      <c r="J1090" s="6" t="s">
        <v>35</v>
      </c>
      <c r="K1090" s="9">
        <v>9460</v>
      </c>
      <c r="L1090" s="9">
        <v>96897.1</v>
      </c>
      <c r="M1090" s="9">
        <v>145888.66659999997</v>
      </c>
      <c r="N1090" s="9">
        <v>150400</v>
      </c>
      <c r="O1090" s="9">
        <v>138468.81</v>
      </c>
      <c r="P1090" s="9" cm="1">
        <f t="array" ref="P1090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1459.4926536853357</v>
      </c>
      <c r="Q1090" s="9" cm="1">
        <f t="array" ref="Q1090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0</v>
      </c>
      <c r="R1090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497.55431375636448</v>
      </c>
      <c r="S1090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1957.0469674417002</v>
      </c>
    </row>
    <row r="1091" spans="1:19" x14ac:dyDescent="0.25">
      <c r="A1091">
        <v>2014</v>
      </c>
      <c r="B1091">
        <v>8</v>
      </c>
      <c r="C1091" s="38" t="s">
        <v>84</v>
      </c>
      <c r="D1091" s="38">
        <f>DATE(План_Факт_Дебіторка[[#This Row],[Рік]],План_Факт_Дебіторка[[#This Row],[МісяцьНом]],1)</f>
        <v>41852</v>
      </c>
      <c r="E1091" s="6" t="s">
        <v>9</v>
      </c>
      <c r="F1091" s="6" t="s">
        <v>58</v>
      </c>
      <c r="G1091" s="6" t="s">
        <v>59</v>
      </c>
      <c r="H1091" s="6" t="s">
        <v>60</v>
      </c>
      <c r="I1091" s="6" t="s">
        <v>61</v>
      </c>
      <c r="J1091" s="6" t="s">
        <v>26</v>
      </c>
      <c r="K1091" s="9">
        <v>1986</v>
      </c>
      <c r="L1091" s="9">
        <v>20729.350000000002</v>
      </c>
      <c r="M1091" s="9">
        <v>31269.18</v>
      </c>
      <c r="N1091" s="9">
        <v>32200</v>
      </c>
      <c r="O1091" s="9">
        <v>19614.18</v>
      </c>
      <c r="P1091" s="9" cm="1">
        <f t="array" ref="P1091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182.37203142870962</v>
      </c>
      <c r="Q1091" s="9" cm="1">
        <f t="array" ref="Q1091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54.711609428612888</v>
      </c>
      <c r="R1091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81.054236190537608</v>
      </c>
      <c r="S1091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318.13787704786012</v>
      </c>
    </row>
    <row r="1092" spans="1:19" x14ac:dyDescent="0.25">
      <c r="A1092">
        <v>2016</v>
      </c>
      <c r="B1092">
        <v>1</v>
      </c>
      <c r="C1092" s="38" t="s">
        <v>95</v>
      </c>
      <c r="D1092" s="38">
        <f>DATE(План_Факт_Дебіторка[[#This Row],[Рік]],План_Факт_Дебіторка[[#This Row],[МісяцьНом]],1)</f>
        <v>42370</v>
      </c>
      <c r="E1092" s="6" t="s">
        <v>2</v>
      </c>
      <c r="F1092" s="6" t="s">
        <v>22</v>
      </c>
      <c r="G1092" s="6" t="s">
        <v>36</v>
      </c>
      <c r="H1092" s="6" t="s">
        <v>37</v>
      </c>
      <c r="I1092" s="6" t="s">
        <v>38</v>
      </c>
      <c r="J1092" s="6" t="s">
        <v>35</v>
      </c>
      <c r="K1092" s="9">
        <v>8895</v>
      </c>
      <c r="L1092" s="9">
        <v>83061.15999999996</v>
      </c>
      <c r="M1092" s="9">
        <v>118810.09965000002</v>
      </c>
      <c r="N1092" s="9">
        <v>125200</v>
      </c>
      <c r="O1092" s="9">
        <v>62652.54</v>
      </c>
      <c r="P1092" s="9" cm="1">
        <f t="array" ref="P1092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1529.0127988340378</v>
      </c>
      <c r="Q1092" s="9" cm="1">
        <f t="array" ref="Q1092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0</v>
      </c>
      <c r="R1092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0</v>
      </c>
      <c r="S1092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1529.0127988340378</v>
      </c>
    </row>
    <row r="1093" spans="1:19" x14ac:dyDescent="0.25">
      <c r="A1093">
        <v>2016</v>
      </c>
      <c r="B1093">
        <v>2</v>
      </c>
      <c r="C1093" s="38" t="s">
        <v>96</v>
      </c>
      <c r="D1093" s="38">
        <f>DATE(План_Факт_Дебіторка[[#This Row],[Рік]],План_Факт_Дебіторка[[#This Row],[МісяцьНом]],1)</f>
        <v>42401</v>
      </c>
      <c r="E1093" s="6" t="s">
        <v>3</v>
      </c>
      <c r="F1093" s="6" t="s">
        <v>22</v>
      </c>
      <c r="G1093" s="6" t="s">
        <v>36</v>
      </c>
      <c r="H1093" s="6" t="s">
        <v>37</v>
      </c>
      <c r="I1093" s="6" t="s">
        <v>38</v>
      </c>
      <c r="J1093" s="6" t="s">
        <v>35</v>
      </c>
      <c r="K1093" s="9">
        <v>9025</v>
      </c>
      <c r="L1093" s="9">
        <v>89848.899999999965</v>
      </c>
      <c r="M1093" s="9">
        <v>133123.62499000001</v>
      </c>
      <c r="N1093" s="9">
        <v>124500</v>
      </c>
      <c r="O1093" s="9">
        <v>73698.58</v>
      </c>
      <c r="P1093" s="9" cm="1">
        <f t="array" ref="P1093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1511.0298348738106</v>
      </c>
      <c r="Q1093" s="9" cm="1">
        <f t="array" ref="Q1093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755.51491743690531</v>
      </c>
      <c r="R1093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0</v>
      </c>
      <c r="S1093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2266.5447523107159</v>
      </c>
    </row>
    <row r="1094" spans="1:19" x14ac:dyDescent="0.25">
      <c r="A1094">
        <v>2014</v>
      </c>
      <c r="B1094">
        <v>8</v>
      </c>
      <c r="C1094" s="38" t="s">
        <v>84</v>
      </c>
      <c r="D1094" s="38">
        <f>DATE(План_Факт_Дебіторка[[#This Row],[Рік]],План_Факт_Дебіторка[[#This Row],[МісяцьНом]],1)</f>
        <v>41852</v>
      </c>
      <c r="E1094" s="6" t="s">
        <v>9</v>
      </c>
      <c r="F1094" s="6" t="s">
        <v>58</v>
      </c>
      <c r="G1094" s="6" t="s">
        <v>59</v>
      </c>
      <c r="H1094" s="6" t="s">
        <v>60</v>
      </c>
      <c r="I1094" s="6" t="s">
        <v>61</v>
      </c>
      <c r="J1094" s="6" t="s">
        <v>27</v>
      </c>
      <c r="K1094" s="9">
        <v>5533</v>
      </c>
      <c r="L1094" s="9">
        <v>58072.76</v>
      </c>
      <c r="M1094" s="9">
        <v>91302.050000000134</v>
      </c>
      <c r="N1094" s="9">
        <v>95400</v>
      </c>
      <c r="O1094" s="9">
        <v>16033.58</v>
      </c>
      <c r="P1094" s="9" cm="1">
        <f t="array" ref="P1094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532.50326142564791</v>
      </c>
      <c r="Q1094" s="9" cm="1">
        <f t="array" ref="Q1094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159.75097842769438</v>
      </c>
      <c r="R1094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236.66811618917686</v>
      </c>
      <c r="S1094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928.92235604251914</v>
      </c>
    </row>
    <row r="1095" spans="1:19" x14ac:dyDescent="0.25">
      <c r="A1095">
        <v>2016</v>
      </c>
      <c r="B1095">
        <v>3</v>
      </c>
      <c r="C1095" s="38" t="s">
        <v>97</v>
      </c>
      <c r="D1095" s="38">
        <f>DATE(План_Факт_Дебіторка[[#This Row],[Рік]],План_Факт_Дебіторка[[#This Row],[МісяцьНом]],1)</f>
        <v>42430</v>
      </c>
      <c r="E1095" s="6" t="s">
        <v>4</v>
      </c>
      <c r="F1095" s="6" t="s">
        <v>22</v>
      </c>
      <c r="G1095" s="6" t="s">
        <v>36</v>
      </c>
      <c r="H1095" s="6" t="s">
        <v>37</v>
      </c>
      <c r="I1095" s="6" t="s">
        <v>38</v>
      </c>
      <c r="J1095" s="6" t="s">
        <v>35</v>
      </c>
      <c r="K1095" s="9">
        <v>14256</v>
      </c>
      <c r="L1095" s="9">
        <v>144191.25999999998</v>
      </c>
      <c r="M1095" s="9">
        <v>209549.27385000014</v>
      </c>
      <c r="N1095" s="9">
        <v>208600</v>
      </c>
      <c r="O1095" s="9">
        <v>126506.69</v>
      </c>
      <c r="P1095" s="9" cm="1">
        <f t="array" ref="P1095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918.50902685337712</v>
      </c>
      <c r="Q1095" s="9" cm="1">
        <f t="array" ref="Q1095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0</v>
      </c>
      <c r="R1095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0</v>
      </c>
      <c r="S1095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918.50902685337712</v>
      </c>
    </row>
    <row r="1096" spans="1:19" x14ac:dyDescent="0.25">
      <c r="A1096">
        <v>2016</v>
      </c>
      <c r="B1096">
        <v>4</v>
      </c>
      <c r="C1096" s="38" t="s">
        <v>98</v>
      </c>
      <c r="D1096" s="38">
        <f>DATE(План_Факт_Дебіторка[[#This Row],[Рік]],План_Факт_Дебіторка[[#This Row],[МісяцьНом]],1)</f>
        <v>42461</v>
      </c>
      <c r="E1096" s="6" t="s">
        <v>5</v>
      </c>
      <c r="F1096" s="6" t="s">
        <v>22</v>
      </c>
      <c r="G1096" s="6" t="s">
        <v>36</v>
      </c>
      <c r="H1096" s="6" t="s">
        <v>37</v>
      </c>
      <c r="I1096" s="6" t="s">
        <v>38</v>
      </c>
      <c r="J1096" s="6" t="s">
        <v>35</v>
      </c>
      <c r="K1096" s="9">
        <v>12717</v>
      </c>
      <c r="L1096" s="9">
        <v>132558.96999999997</v>
      </c>
      <c r="M1096" s="9">
        <v>199989.58312999998</v>
      </c>
      <c r="N1096" s="9">
        <v>183200</v>
      </c>
      <c r="O1096" s="9">
        <v>86315.32</v>
      </c>
      <c r="P1096" s="9" cm="1">
        <f t="array" ref="P1096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1758.9307232684462</v>
      </c>
      <c r="Q1096" s="9" cm="1">
        <f t="array" ref="Q1096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879.46536163422309</v>
      </c>
      <c r="R1096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732.88780136185255</v>
      </c>
      <c r="S1096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3371.2838862645222</v>
      </c>
    </row>
    <row r="1097" spans="1:19" x14ac:dyDescent="0.25">
      <c r="A1097">
        <v>2014</v>
      </c>
      <c r="B1097">
        <v>8</v>
      </c>
      <c r="C1097" s="38" t="s">
        <v>84</v>
      </c>
      <c r="D1097" s="38">
        <f>DATE(План_Факт_Дебіторка[[#This Row],[Рік]],План_Факт_Дебіторка[[#This Row],[МісяцьНом]],1)</f>
        <v>41852</v>
      </c>
      <c r="E1097" s="6" t="s">
        <v>9</v>
      </c>
      <c r="F1097" s="6" t="s">
        <v>58</v>
      </c>
      <c r="G1097" s="6" t="s">
        <v>59</v>
      </c>
      <c r="H1097" s="6" t="s">
        <v>60</v>
      </c>
      <c r="I1097" s="6" t="s">
        <v>61</v>
      </c>
      <c r="J1097" s="6" t="s">
        <v>32</v>
      </c>
      <c r="K1097" s="9">
        <v>5536</v>
      </c>
      <c r="L1097" s="9">
        <v>57343.569999999992</v>
      </c>
      <c r="M1097" s="9">
        <v>86544.409999999989</v>
      </c>
      <c r="N1097" s="9">
        <v>85400</v>
      </c>
      <c r="O1097" s="9">
        <v>16742.900000000001</v>
      </c>
      <c r="P1097" s="9" cm="1">
        <f t="array" ref="P1097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504.75515701080519</v>
      </c>
      <c r="Q1097" s="9" cm="1">
        <f t="array" ref="Q1097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151.42654710324157</v>
      </c>
      <c r="R1097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224.33562533813563</v>
      </c>
      <c r="S1097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880.51732945218237</v>
      </c>
    </row>
    <row r="1098" spans="1:19" x14ac:dyDescent="0.25">
      <c r="A1098">
        <v>2016</v>
      </c>
      <c r="B1098">
        <v>5</v>
      </c>
      <c r="C1098" s="38" t="s">
        <v>99</v>
      </c>
      <c r="D1098" s="38">
        <f>DATE(План_Факт_Дебіторка[[#This Row],[Рік]],План_Факт_Дебіторка[[#This Row],[МісяцьНом]],1)</f>
        <v>42491</v>
      </c>
      <c r="E1098" s="6" t="s">
        <v>6</v>
      </c>
      <c r="F1098" s="6" t="s">
        <v>22</v>
      </c>
      <c r="G1098" s="6" t="s">
        <v>36</v>
      </c>
      <c r="H1098" s="6" t="s">
        <v>37</v>
      </c>
      <c r="I1098" s="6" t="s">
        <v>38</v>
      </c>
      <c r="J1098" s="6" t="s">
        <v>35</v>
      </c>
      <c r="K1098" s="9">
        <v>8571</v>
      </c>
      <c r="L1098" s="9">
        <v>85957.099999999991</v>
      </c>
      <c r="M1098" s="9">
        <v>133179.20659000005</v>
      </c>
      <c r="N1098" s="9">
        <v>131700</v>
      </c>
      <c r="O1098" s="9">
        <v>69357.97</v>
      </c>
      <c r="P1098" s="9" cm="1">
        <f t="array" ref="P1098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1276.8582575939288</v>
      </c>
      <c r="Q1098" s="9" cm="1">
        <f t="array" ref="Q1098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638.42912879696439</v>
      </c>
      <c r="R1098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532.02427399747035</v>
      </c>
      <c r="S1098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2447.3116603883636</v>
      </c>
    </row>
    <row r="1099" spans="1:19" x14ac:dyDescent="0.25">
      <c r="A1099">
        <v>2014</v>
      </c>
      <c r="B1099">
        <v>8</v>
      </c>
      <c r="C1099" s="38" t="s">
        <v>84</v>
      </c>
      <c r="D1099" s="38">
        <f>DATE(План_Факт_Дебіторка[[#This Row],[Рік]],План_Факт_Дебіторка[[#This Row],[МісяцьНом]],1)</f>
        <v>41852</v>
      </c>
      <c r="E1099" s="6" t="s">
        <v>9</v>
      </c>
      <c r="F1099" s="6" t="s">
        <v>58</v>
      </c>
      <c r="G1099" s="6" t="s">
        <v>59</v>
      </c>
      <c r="H1099" s="6" t="s">
        <v>60</v>
      </c>
      <c r="I1099" s="6" t="s">
        <v>61</v>
      </c>
      <c r="J1099" s="6" t="s">
        <v>33</v>
      </c>
      <c r="K1099" s="9">
        <v>20686</v>
      </c>
      <c r="L1099" s="9">
        <v>233535.68999999994</v>
      </c>
      <c r="M1099" s="9">
        <v>352329.67416000023</v>
      </c>
      <c r="N1099" s="9">
        <v>356700</v>
      </c>
      <c r="O1099" s="9">
        <v>231671.37</v>
      </c>
      <c r="P1099" s="9" cm="1">
        <f t="array" ref="P1099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2054.9012928760712</v>
      </c>
      <c r="Q1099" s="9" cm="1">
        <f t="array" ref="Q1099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616.47038786282133</v>
      </c>
      <c r="R1099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913.28946350047602</v>
      </c>
      <c r="S1099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3584.6611442393687</v>
      </c>
    </row>
    <row r="1100" spans="1:19" x14ac:dyDescent="0.25">
      <c r="A1100">
        <v>2016</v>
      </c>
      <c r="B1100">
        <v>6</v>
      </c>
      <c r="C1100" s="38" t="s">
        <v>100</v>
      </c>
      <c r="D1100" s="38">
        <f>DATE(План_Факт_Дебіторка[[#This Row],[Рік]],План_Факт_Дебіторка[[#This Row],[МісяцьНом]],1)</f>
        <v>42522</v>
      </c>
      <c r="E1100" s="6" t="s">
        <v>7</v>
      </c>
      <c r="F1100" s="6" t="s">
        <v>22</v>
      </c>
      <c r="G1100" s="6" t="s">
        <v>36</v>
      </c>
      <c r="H1100" s="6" t="s">
        <v>37</v>
      </c>
      <c r="I1100" s="6" t="s">
        <v>38</v>
      </c>
      <c r="J1100" s="6" t="s">
        <v>35</v>
      </c>
      <c r="K1100" s="9">
        <v>17817</v>
      </c>
      <c r="L1100" s="9">
        <v>197029.33</v>
      </c>
      <c r="M1100" s="9">
        <v>279671.81816999993</v>
      </c>
      <c r="N1100" s="9">
        <v>294200</v>
      </c>
      <c r="O1100" s="9">
        <v>118220.39</v>
      </c>
      <c r="P1100" s="9" cm="1">
        <f t="array" ref="P1100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1290.0069601752637</v>
      </c>
      <c r="Q1100" s="9" cm="1">
        <f t="array" ref="Q1100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0</v>
      </c>
      <c r="R1100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537.50290007302647</v>
      </c>
      <c r="S1100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1827.5098602482901</v>
      </c>
    </row>
    <row r="1101" spans="1:19" x14ac:dyDescent="0.25">
      <c r="A1101">
        <v>2016</v>
      </c>
      <c r="B1101">
        <v>7</v>
      </c>
      <c r="C1101" s="38" t="s">
        <v>101</v>
      </c>
      <c r="D1101" s="38">
        <f>DATE(План_Факт_Дебіторка[[#This Row],[Рік]],План_Факт_Дебіторка[[#This Row],[МісяцьНом]],1)</f>
        <v>42552</v>
      </c>
      <c r="E1101" s="6" t="s">
        <v>8</v>
      </c>
      <c r="F1101" s="6" t="s">
        <v>22</v>
      </c>
      <c r="G1101" s="6" t="s">
        <v>36</v>
      </c>
      <c r="H1101" s="6" t="s">
        <v>37</v>
      </c>
      <c r="I1101" s="6" t="s">
        <v>38</v>
      </c>
      <c r="J1101" s="6" t="s">
        <v>35</v>
      </c>
      <c r="K1101" s="9">
        <v>12814</v>
      </c>
      <c r="L1101" s="9">
        <v>136347.59</v>
      </c>
      <c r="M1101" s="9">
        <v>210046.21938999993</v>
      </c>
      <c r="N1101" s="9">
        <v>202400</v>
      </c>
      <c r="O1101" s="9">
        <v>72128.12</v>
      </c>
      <c r="P1101" s="9" cm="1">
        <f t="array" ref="P1101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1653.5267888690894</v>
      </c>
      <c r="Q1101" s="9" cm="1">
        <f t="array" ref="Q1101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496.05803666072677</v>
      </c>
      <c r="R1101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1322.8214310952715</v>
      </c>
      <c r="S1101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3472.4062566250877</v>
      </c>
    </row>
    <row r="1102" spans="1:19" x14ac:dyDescent="0.25">
      <c r="A1102">
        <v>2014</v>
      </c>
      <c r="B1102">
        <v>8</v>
      </c>
      <c r="C1102" s="38" t="s">
        <v>84</v>
      </c>
      <c r="D1102" s="38">
        <f>DATE(План_Факт_Дебіторка[[#This Row],[Рік]],План_Факт_Дебіторка[[#This Row],[МісяцьНом]],1)</f>
        <v>41852</v>
      </c>
      <c r="E1102" s="6" t="s">
        <v>9</v>
      </c>
      <c r="F1102" s="6" t="s">
        <v>58</v>
      </c>
      <c r="G1102" s="6" t="s">
        <v>59</v>
      </c>
      <c r="H1102" s="6" t="s">
        <v>60</v>
      </c>
      <c r="I1102" s="6" t="s">
        <v>61</v>
      </c>
      <c r="J1102" s="6" t="s">
        <v>34</v>
      </c>
      <c r="K1102" s="9">
        <v>7645</v>
      </c>
      <c r="L1102" s="9">
        <v>79876.200000000026</v>
      </c>
      <c r="M1102" s="9">
        <v>122537.38000000016</v>
      </c>
      <c r="N1102" s="9">
        <v>114900</v>
      </c>
      <c r="O1102" s="9">
        <v>18132.36</v>
      </c>
      <c r="P1102" s="9" cm="1">
        <f t="array" ref="P1102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714.67786864099935</v>
      </c>
      <c r="Q1102" s="9" cm="1">
        <f t="array" ref="Q1102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214.4033605922998</v>
      </c>
      <c r="R1102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317.6346082848886</v>
      </c>
      <c r="S1102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1246.7158375181878</v>
      </c>
    </row>
    <row r="1103" spans="1:19" x14ac:dyDescent="0.25">
      <c r="A1103">
        <v>2016</v>
      </c>
      <c r="B1103">
        <v>8</v>
      </c>
      <c r="C1103" s="38" t="s">
        <v>102</v>
      </c>
      <c r="D1103" s="38">
        <f>DATE(План_Факт_Дебіторка[[#This Row],[Рік]],План_Факт_Дебіторка[[#This Row],[МісяцьНом]],1)</f>
        <v>42583</v>
      </c>
      <c r="E1103" s="6" t="s">
        <v>9</v>
      </c>
      <c r="F1103" s="6" t="s">
        <v>22</v>
      </c>
      <c r="G1103" s="6" t="s">
        <v>36</v>
      </c>
      <c r="H1103" s="6" t="s">
        <v>37</v>
      </c>
      <c r="I1103" s="6" t="s">
        <v>38</v>
      </c>
      <c r="J1103" s="6" t="s">
        <v>35</v>
      </c>
      <c r="K1103" s="9">
        <v>11464</v>
      </c>
      <c r="L1103" s="9">
        <v>128538.65999999997</v>
      </c>
      <c r="M1103" s="9">
        <v>198533.30864</v>
      </c>
      <c r="N1103" s="9">
        <v>211400</v>
      </c>
      <c r="O1103" s="9">
        <v>43062.62</v>
      </c>
      <c r="P1103" s="9" cm="1">
        <f t="array" ref="P1103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1183.8820034254245</v>
      </c>
      <c r="Q1103" s="9" cm="1">
        <f t="array" ref="Q1103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0</v>
      </c>
      <c r="R1103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947.10560274033969</v>
      </c>
      <c r="S1103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2130.9876061657642</v>
      </c>
    </row>
    <row r="1104" spans="1:19" x14ac:dyDescent="0.25">
      <c r="A1104">
        <v>2016</v>
      </c>
      <c r="B1104">
        <v>9</v>
      </c>
      <c r="C1104" s="38" t="s">
        <v>103</v>
      </c>
      <c r="D1104" s="38">
        <f>DATE(План_Факт_Дебіторка[[#This Row],[Рік]],План_Факт_Дебіторка[[#This Row],[МісяцьНом]],1)</f>
        <v>42614</v>
      </c>
      <c r="E1104" s="6" t="s">
        <v>10</v>
      </c>
      <c r="F1104" s="6" t="s">
        <v>22</v>
      </c>
      <c r="G1104" s="6" t="s">
        <v>36</v>
      </c>
      <c r="H1104" s="6" t="s">
        <v>37</v>
      </c>
      <c r="I1104" s="6" t="s">
        <v>38</v>
      </c>
      <c r="J1104" s="6" t="s">
        <v>35</v>
      </c>
      <c r="K1104" s="9">
        <v>11369</v>
      </c>
      <c r="L1104" s="9">
        <v>134755.51</v>
      </c>
      <c r="M1104" s="9">
        <v>211218.09972999996</v>
      </c>
      <c r="N1104" s="9">
        <v>202900</v>
      </c>
      <c r="O1104" s="9">
        <v>50026.06</v>
      </c>
      <c r="P1104" s="9" cm="1">
        <f t="array" ref="P1104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921.60181373646515</v>
      </c>
      <c r="Q1104" s="9" cm="1">
        <f t="array" ref="Q1104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276.48054412093956</v>
      </c>
      <c r="R1104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737.28145098917219</v>
      </c>
      <c r="S1104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1935.3638088465768</v>
      </c>
    </row>
    <row r="1105" spans="1:19" x14ac:dyDescent="0.25">
      <c r="A1105">
        <v>2014</v>
      </c>
      <c r="B1105">
        <v>8</v>
      </c>
      <c r="C1105" s="38" t="s">
        <v>84</v>
      </c>
      <c r="D1105" s="38">
        <f>DATE(План_Факт_Дебіторка[[#This Row],[Рік]],План_Факт_Дебіторка[[#This Row],[МісяцьНом]],1)</f>
        <v>41852</v>
      </c>
      <c r="E1105" s="6" t="s">
        <v>9</v>
      </c>
      <c r="F1105" s="6" t="s">
        <v>58</v>
      </c>
      <c r="G1105" s="6" t="s">
        <v>59</v>
      </c>
      <c r="H1105" s="6" t="s">
        <v>60</v>
      </c>
      <c r="I1105" s="6" t="s">
        <v>61</v>
      </c>
      <c r="J1105" s="6" t="s">
        <v>35</v>
      </c>
      <c r="K1105" s="9">
        <v>5915</v>
      </c>
      <c r="L1105" s="9">
        <v>58354.169999999991</v>
      </c>
      <c r="M1105" s="9">
        <v>87579.199939999962</v>
      </c>
      <c r="N1105" s="9">
        <v>86000</v>
      </c>
      <c r="O1105" s="9">
        <v>64180.9</v>
      </c>
      <c r="P1105" s="9" cm="1">
        <f t="array" ref="P1105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510.79038861776735</v>
      </c>
      <c r="Q1105" s="9" cm="1">
        <f t="array" ref="Q1105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153.2371165853302</v>
      </c>
      <c r="R1105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227.01795049678549</v>
      </c>
      <c r="S1105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891.04545569988306</v>
      </c>
    </row>
    <row r="1106" spans="1:19" x14ac:dyDescent="0.25">
      <c r="A1106">
        <v>2016</v>
      </c>
      <c r="B1106">
        <v>10</v>
      </c>
      <c r="C1106" s="38" t="s">
        <v>71</v>
      </c>
      <c r="D1106" s="38">
        <f>DATE(План_Факт_Дебіторка[[#This Row],[Рік]],План_Факт_Дебіторка[[#This Row],[МісяцьНом]],1)</f>
        <v>42644</v>
      </c>
      <c r="E1106" s="6" t="s">
        <v>11</v>
      </c>
      <c r="F1106" s="6" t="s">
        <v>22</v>
      </c>
      <c r="G1106" s="6" t="s">
        <v>36</v>
      </c>
      <c r="H1106" s="6" t="s">
        <v>37</v>
      </c>
      <c r="I1106" s="6" t="s">
        <v>38</v>
      </c>
      <c r="J1106" s="6" t="s">
        <v>35</v>
      </c>
      <c r="K1106" s="9">
        <v>8151</v>
      </c>
      <c r="L1106" s="9">
        <v>95460.469999999987</v>
      </c>
      <c r="M1106" s="9">
        <v>148403.38148000004</v>
      </c>
      <c r="N1106" s="9">
        <v>148700</v>
      </c>
      <c r="O1106" s="9">
        <v>44421.51</v>
      </c>
      <c r="P1106" s="9" cm="1">
        <f t="array" ref="P1106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1207.6824820808138</v>
      </c>
      <c r="Q1106" s="9" cm="1">
        <f t="array" ref="Q1106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0</v>
      </c>
      <c r="R1106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966.14598566465099</v>
      </c>
      <c r="S1106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2173.8284677454649</v>
      </c>
    </row>
    <row r="1107" spans="1:19" x14ac:dyDescent="0.25">
      <c r="A1107">
        <v>2016</v>
      </c>
      <c r="B1107">
        <v>11</v>
      </c>
      <c r="C1107" s="38" t="s">
        <v>72</v>
      </c>
      <c r="D1107" s="38">
        <f>DATE(План_Факт_Дебіторка[[#This Row],[Рік]],План_Факт_Дебіторка[[#This Row],[МісяцьНом]],1)</f>
        <v>42675</v>
      </c>
      <c r="E1107" s="6" t="s">
        <v>12</v>
      </c>
      <c r="F1107" s="6" t="s">
        <v>22</v>
      </c>
      <c r="G1107" s="6" t="s">
        <v>36</v>
      </c>
      <c r="H1107" s="6" t="s">
        <v>37</v>
      </c>
      <c r="I1107" s="6" t="s">
        <v>38</v>
      </c>
      <c r="J1107" s="6" t="s">
        <v>35</v>
      </c>
      <c r="K1107" s="9">
        <v>6781</v>
      </c>
      <c r="L1107" s="9">
        <v>84353.07</v>
      </c>
      <c r="M1107" s="9">
        <v>129899.44194</v>
      </c>
      <c r="N1107" s="9">
        <v>132300</v>
      </c>
      <c r="O1107" s="9">
        <v>39495.85</v>
      </c>
      <c r="P1107" s="9" cm="1">
        <f t="array" ref="P1107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1002.9967402359524</v>
      </c>
      <c r="Q1107" s="9" cm="1">
        <f t="array" ref="Q1107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501.49837011797621</v>
      </c>
      <c r="R1107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802.39739218876184</v>
      </c>
      <c r="S1107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2306.8925025426906</v>
      </c>
    </row>
    <row r="1108" spans="1:19" x14ac:dyDescent="0.25">
      <c r="A1108">
        <v>2014</v>
      </c>
      <c r="B1108">
        <v>9</v>
      </c>
      <c r="C1108" s="38" t="s">
        <v>85</v>
      </c>
      <c r="D1108" s="38">
        <f>DATE(План_Факт_Дебіторка[[#This Row],[Рік]],План_Факт_Дебіторка[[#This Row],[МісяцьНом]],1)</f>
        <v>41883</v>
      </c>
      <c r="E1108" s="6" t="s">
        <v>10</v>
      </c>
      <c r="F1108" s="6" t="s">
        <v>22</v>
      </c>
      <c r="G1108" s="6" t="s">
        <v>39</v>
      </c>
      <c r="H1108" s="6" t="s">
        <v>40</v>
      </c>
      <c r="I1108" s="6" t="s">
        <v>41</v>
      </c>
      <c r="J1108" s="6" t="s">
        <v>26</v>
      </c>
      <c r="K1108" s="9">
        <v>93</v>
      </c>
      <c r="L1108" s="9">
        <v>844.33999999999992</v>
      </c>
      <c r="M1108" s="9">
        <v>1317.4700200000002</v>
      </c>
      <c r="N1108" s="9">
        <v>1100</v>
      </c>
      <c r="O1108" s="9">
        <v>736.09</v>
      </c>
      <c r="P1108" s="9" cm="1">
        <f t="array" ref="P1108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8.1997944546299788</v>
      </c>
      <c r="Q1108" s="9" cm="1">
        <f t="array" ref="Q1108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2.4599383363889937</v>
      </c>
      <c r="R1108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5.4665296364199856</v>
      </c>
      <c r="S1108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16.126262427438959</v>
      </c>
    </row>
    <row r="1109" spans="1:19" x14ac:dyDescent="0.25">
      <c r="A1109">
        <v>2014</v>
      </c>
      <c r="B1109">
        <v>10</v>
      </c>
      <c r="C1109" s="38" t="s">
        <v>62</v>
      </c>
      <c r="D1109" s="38">
        <f>DATE(План_Факт_Дебіторка[[#This Row],[Рік]],План_Факт_Дебіторка[[#This Row],[МісяцьНом]],1)</f>
        <v>41913</v>
      </c>
      <c r="E1109" s="6" t="s">
        <v>11</v>
      </c>
      <c r="F1109" s="6" t="s">
        <v>22</v>
      </c>
      <c r="G1109" s="6" t="s">
        <v>39</v>
      </c>
      <c r="H1109" s="6" t="s">
        <v>40</v>
      </c>
      <c r="I1109" s="6" t="s">
        <v>41</v>
      </c>
      <c r="J1109" s="6" t="s">
        <v>26</v>
      </c>
      <c r="K1109" s="9">
        <v>125</v>
      </c>
      <c r="L1109" s="9">
        <v>1272.53</v>
      </c>
      <c r="M1109" s="9">
        <v>2039.0332800000001</v>
      </c>
      <c r="N1109" s="9">
        <v>2000</v>
      </c>
      <c r="O1109" s="9">
        <v>1155.1600000000001</v>
      </c>
      <c r="P1109" s="9" cm="1">
        <f t="array" ref="P1109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9.9903885409239663</v>
      </c>
      <c r="Q1109" s="9" cm="1">
        <f t="array" ref="Q1109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0</v>
      </c>
      <c r="R1109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9.9903885409239663</v>
      </c>
      <c r="S1109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19.980777081847933</v>
      </c>
    </row>
    <row r="1110" spans="1:19" x14ac:dyDescent="0.25">
      <c r="A1110">
        <v>2014</v>
      </c>
      <c r="B1110">
        <v>11</v>
      </c>
      <c r="C1110" s="38" t="s">
        <v>66</v>
      </c>
      <c r="D1110" s="38">
        <f>DATE(План_Факт_Дебіторка[[#This Row],[Рік]],План_Факт_Дебіторка[[#This Row],[МісяцьНом]],1)</f>
        <v>41944</v>
      </c>
      <c r="E1110" s="6" t="s">
        <v>12</v>
      </c>
      <c r="F1110" s="6" t="s">
        <v>22</v>
      </c>
      <c r="G1110" s="6" t="s">
        <v>39</v>
      </c>
      <c r="H1110" s="6" t="s">
        <v>40</v>
      </c>
      <c r="I1110" s="6" t="s">
        <v>41</v>
      </c>
      <c r="J1110" s="6" t="s">
        <v>26</v>
      </c>
      <c r="K1110" s="9">
        <v>500</v>
      </c>
      <c r="L1110" s="9">
        <v>5736.92</v>
      </c>
      <c r="M1110" s="9">
        <v>9039.6833099999985</v>
      </c>
      <c r="N1110" s="9">
        <v>9400</v>
      </c>
      <c r="O1110" s="9">
        <v>4337.97</v>
      </c>
      <c r="P1110" s="9" cm="1">
        <f t="array" ref="P1110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58.087126223162848</v>
      </c>
      <c r="Q1110" s="9" cm="1">
        <f t="array" ref="Q1110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0</v>
      </c>
      <c r="R1110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38.724750815441901</v>
      </c>
      <c r="S1110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96.811877038604749</v>
      </c>
    </row>
    <row r="1111" spans="1:19" x14ac:dyDescent="0.25">
      <c r="A1111">
        <v>2014</v>
      </c>
      <c r="B1111">
        <v>12</v>
      </c>
      <c r="C1111" s="38" t="s">
        <v>67</v>
      </c>
      <c r="D1111" s="38">
        <f>DATE(План_Факт_Дебіторка[[#This Row],[Рік]],План_Факт_Дебіторка[[#This Row],[МісяцьНом]],1)</f>
        <v>41974</v>
      </c>
      <c r="E1111" s="6" t="s">
        <v>13</v>
      </c>
      <c r="F1111" s="6" t="s">
        <v>22</v>
      </c>
      <c r="G1111" s="6" t="s">
        <v>39</v>
      </c>
      <c r="H1111" s="6" t="s">
        <v>40</v>
      </c>
      <c r="I1111" s="6" t="s">
        <v>41</v>
      </c>
      <c r="J1111" s="6" t="s">
        <v>26</v>
      </c>
      <c r="K1111" s="9">
        <v>154</v>
      </c>
      <c r="L1111" s="9">
        <v>1532.35</v>
      </c>
      <c r="M1111" s="9">
        <v>2387.0166599999998</v>
      </c>
      <c r="N1111" s="9">
        <v>2200</v>
      </c>
      <c r="O1111" s="9">
        <v>1470.23</v>
      </c>
      <c r="P1111" s="9" cm="1">
        <f t="array" ref="P1111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14.608805547473779</v>
      </c>
      <c r="Q1111" s="9" cm="1">
        <f t="array" ref="Q1111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7.3044027737368893</v>
      </c>
      <c r="R1111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9.739203698315853</v>
      </c>
      <c r="S1111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31.652412019526523</v>
      </c>
    </row>
    <row r="1112" spans="1:19" x14ac:dyDescent="0.25">
      <c r="A1112">
        <v>2015</v>
      </c>
      <c r="B1112">
        <v>1</v>
      </c>
      <c r="C1112" s="38" t="s">
        <v>86</v>
      </c>
      <c r="D1112" s="38">
        <f>DATE(План_Факт_Дебіторка[[#This Row],[Рік]],План_Факт_Дебіторка[[#This Row],[МісяцьНом]],1)</f>
        <v>42005</v>
      </c>
      <c r="E1112" s="6" t="s">
        <v>2</v>
      </c>
      <c r="F1112" s="6" t="s">
        <v>22</v>
      </c>
      <c r="G1112" s="6" t="s">
        <v>39</v>
      </c>
      <c r="H1112" s="6" t="s">
        <v>40</v>
      </c>
      <c r="I1112" s="6" t="s">
        <v>41</v>
      </c>
      <c r="J1112" s="6" t="s">
        <v>26</v>
      </c>
      <c r="K1112" s="9">
        <v>199</v>
      </c>
      <c r="L1112" s="9">
        <v>2158.35</v>
      </c>
      <c r="M1112" s="9">
        <v>3496.7999799999998</v>
      </c>
      <c r="N1112" s="9">
        <v>3300</v>
      </c>
      <c r="O1112" s="9">
        <v>1281.1400000000001</v>
      </c>
      <c r="P1112" s="9" cm="1">
        <f t="array" ref="P1112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23.810734975599392</v>
      </c>
      <c r="Q1112" s="9" cm="1">
        <f t="array" ref="Q1112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0</v>
      </c>
      <c r="R1112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22.322564039624432</v>
      </c>
      <c r="S1112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46.133299015223827</v>
      </c>
    </row>
    <row r="1113" spans="1:19" x14ac:dyDescent="0.25">
      <c r="A1113">
        <v>2015</v>
      </c>
      <c r="B1113">
        <v>2</v>
      </c>
      <c r="C1113" s="38" t="s">
        <v>87</v>
      </c>
      <c r="D1113" s="38">
        <f>DATE(План_Факт_Дебіторка[[#This Row],[Рік]],План_Факт_Дебіторка[[#This Row],[МісяцьНом]],1)</f>
        <v>42036</v>
      </c>
      <c r="E1113" s="6" t="s">
        <v>3</v>
      </c>
      <c r="F1113" s="6" t="s">
        <v>22</v>
      </c>
      <c r="G1113" s="6" t="s">
        <v>39</v>
      </c>
      <c r="H1113" s="6" t="s">
        <v>40</v>
      </c>
      <c r="I1113" s="6" t="s">
        <v>41</v>
      </c>
      <c r="J1113" s="6" t="s">
        <v>26</v>
      </c>
      <c r="K1113" s="9">
        <v>197</v>
      </c>
      <c r="L1113" s="9">
        <v>1794.4099999999996</v>
      </c>
      <c r="M1113" s="9">
        <v>3031.3867300000002</v>
      </c>
      <c r="N1113" s="9">
        <v>3000</v>
      </c>
      <c r="O1113" s="9">
        <v>1585.15</v>
      </c>
      <c r="P1113" s="9" cm="1">
        <f t="array" ref="P1113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16.489471789189103</v>
      </c>
      <c r="Q1113" s="9" cm="1">
        <f t="array" ref="Q1113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8.2447358945945517</v>
      </c>
      <c r="R1113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15.458879802364786</v>
      </c>
      <c r="S1113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40.193087486148443</v>
      </c>
    </row>
    <row r="1114" spans="1:19" x14ac:dyDescent="0.25">
      <c r="A1114">
        <v>2015</v>
      </c>
      <c r="B1114">
        <v>3</v>
      </c>
      <c r="C1114" s="38" t="s">
        <v>88</v>
      </c>
      <c r="D1114" s="38">
        <f>DATE(План_Факт_Дебіторка[[#This Row],[Рік]],План_Факт_Дебіторка[[#This Row],[МісяцьНом]],1)</f>
        <v>42064</v>
      </c>
      <c r="E1114" s="6" t="s">
        <v>4</v>
      </c>
      <c r="F1114" s="6" t="s">
        <v>22</v>
      </c>
      <c r="G1114" s="6" t="s">
        <v>39</v>
      </c>
      <c r="H1114" s="6" t="s">
        <v>40</v>
      </c>
      <c r="I1114" s="6" t="s">
        <v>41</v>
      </c>
      <c r="J1114" s="6" t="s">
        <v>26</v>
      </c>
      <c r="K1114" s="9">
        <v>166</v>
      </c>
      <c r="L1114" s="9">
        <v>1558.7599999999998</v>
      </c>
      <c r="M1114" s="9">
        <v>2487.6099800000002</v>
      </c>
      <c r="N1114" s="9">
        <v>2200</v>
      </c>
      <c r="O1114" s="9">
        <v>1241.45</v>
      </c>
      <c r="P1114" s="9" cm="1">
        <f t="array" ref="P1114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12.323795491345544</v>
      </c>
      <c r="Q1114" s="9" cm="1">
        <f t="array" ref="Q1114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3.6971386474036634</v>
      </c>
      <c r="R1114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5.7767791365682237</v>
      </c>
      <c r="S1114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21.797713275317431</v>
      </c>
    </row>
    <row r="1115" spans="1:19" x14ac:dyDescent="0.25">
      <c r="A1115">
        <v>2015</v>
      </c>
      <c r="B1115">
        <v>4</v>
      </c>
      <c r="C1115" s="38" t="s">
        <v>89</v>
      </c>
      <c r="D1115" s="38">
        <f>DATE(План_Факт_Дебіторка[[#This Row],[Рік]],План_Факт_Дебіторка[[#This Row],[МісяцьНом]],1)</f>
        <v>42095</v>
      </c>
      <c r="E1115" s="6" t="s">
        <v>5</v>
      </c>
      <c r="F1115" s="6" t="s">
        <v>22</v>
      </c>
      <c r="G1115" s="6" t="s">
        <v>39</v>
      </c>
      <c r="H1115" s="6" t="s">
        <v>40</v>
      </c>
      <c r="I1115" s="6" t="s">
        <v>41</v>
      </c>
      <c r="J1115" s="6" t="s">
        <v>26</v>
      </c>
      <c r="K1115" s="9">
        <v>154</v>
      </c>
      <c r="L1115" s="9">
        <v>1463.0600000000004</v>
      </c>
      <c r="M1115" s="9">
        <v>2387.0016799999999</v>
      </c>
      <c r="N1115" s="9">
        <v>2400</v>
      </c>
      <c r="O1115" s="9">
        <v>1175.5899999999999</v>
      </c>
      <c r="P1115" s="9" cm="1">
        <f t="array" ref="P1115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20.364899362207993</v>
      </c>
      <c r="Q1115" s="9" cm="1">
        <f t="array" ref="Q1115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0</v>
      </c>
      <c r="R1115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19.092093152069992</v>
      </c>
      <c r="S1115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39.456992514277985</v>
      </c>
    </row>
    <row r="1116" spans="1:19" x14ac:dyDescent="0.25">
      <c r="A1116">
        <v>2015</v>
      </c>
      <c r="B1116">
        <v>5</v>
      </c>
      <c r="C1116" s="38" t="s">
        <v>90</v>
      </c>
      <c r="D1116" s="38">
        <f>DATE(План_Факт_Дебіторка[[#This Row],[Рік]],План_Факт_Дебіторка[[#This Row],[МісяцьНом]],1)</f>
        <v>42125</v>
      </c>
      <c r="E1116" s="6" t="s">
        <v>6</v>
      </c>
      <c r="F1116" s="6" t="s">
        <v>22</v>
      </c>
      <c r="G1116" s="6" t="s">
        <v>39</v>
      </c>
      <c r="H1116" s="6" t="s">
        <v>40</v>
      </c>
      <c r="I1116" s="6" t="s">
        <v>41</v>
      </c>
      <c r="J1116" s="6" t="s">
        <v>26</v>
      </c>
      <c r="K1116" s="9">
        <v>397</v>
      </c>
      <c r="L1116" s="9">
        <v>3519.5899999999997</v>
      </c>
      <c r="M1116" s="9">
        <v>5123.5967699999992</v>
      </c>
      <c r="N1116" s="9">
        <v>5000</v>
      </c>
      <c r="O1116" s="9">
        <v>2394.21</v>
      </c>
      <c r="P1116" s="9" cm="1">
        <f t="array" ref="P1116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20.403566629850712</v>
      </c>
      <c r="Q1116" s="9" cm="1">
        <f t="array" ref="Q1116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6.121069988955214</v>
      </c>
      <c r="R1116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9.5641718577425223</v>
      </c>
      <c r="S1116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36.088808476548451</v>
      </c>
    </row>
    <row r="1117" spans="1:19" x14ac:dyDescent="0.25">
      <c r="A1117">
        <v>2015</v>
      </c>
      <c r="B1117">
        <v>6</v>
      </c>
      <c r="C1117" s="38" t="s">
        <v>91</v>
      </c>
      <c r="D1117" s="38">
        <f>DATE(План_Факт_Дебіторка[[#This Row],[Рік]],План_Факт_Дебіторка[[#This Row],[МісяцьНом]],1)</f>
        <v>42156</v>
      </c>
      <c r="E1117" s="6" t="s">
        <v>7</v>
      </c>
      <c r="F1117" s="6" t="s">
        <v>22</v>
      </c>
      <c r="G1117" s="6" t="s">
        <v>39</v>
      </c>
      <c r="H1117" s="6" t="s">
        <v>40</v>
      </c>
      <c r="I1117" s="6" t="s">
        <v>41</v>
      </c>
      <c r="J1117" s="6" t="s">
        <v>26</v>
      </c>
      <c r="K1117" s="9">
        <v>193</v>
      </c>
      <c r="L1117" s="9">
        <v>1710.73</v>
      </c>
      <c r="M1117" s="9">
        <v>2767.6850100000001</v>
      </c>
      <c r="N1117" s="9">
        <v>2700</v>
      </c>
      <c r="O1117" s="9">
        <v>1348.58</v>
      </c>
      <c r="P1117" s="9" cm="1">
        <f t="array" ref="P1117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27.433213509588342</v>
      </c>
      <c r="Q1117" s="9" cm="1">
        <f t="array" ref="Q1117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13.716606754794171</v>
      </c>
      <c r="R1117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12.859318832619536</v>
      </c>
      <c r="S1117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54.009139097002048</v>
      </c>
    </row>
    <row r="1118" spans="1:19" x14ac:dyDescent="0.25">
      <c r="A1118">
        <v>2015</v>
      </c>
      <c r="B1118">
        <v>7</v>
      </c>
      <c r="C1118" s="38" t="s">
        <v>92</v>
      </c>
      <c r="D1118" s="38">
        <f>DATE(План_Факт_Дебіторка[[#This Row],[Рік]],План_Факт_Дебіторка[[#This Row],[МісяцьНом]],1)</f>
        <v>42186</v>
      </c>
      <c r="E1118" s="6" t="s">
        <v>8</v>
      </c>
      <c r="F1118" s="6" t="s">
        <v>22</v>
      </c>
      <c r="G1118" s="6" t="s">
        <v>39</v>
      </c>
      <c r="H1118" s="6" t="s">
        <v>40</v>
      </c>
      <c r="I1118" s="6" t="s">
        <v>41</v>
      </c>
      <c r="J1118" s="6" t="s">
        <v>26</v>
      </c>
      <c r="K1118" s="9">
        <v>294</v>
      </c>
      <c r="L1118" s="9">
        <v>2614.3099999999995</v>
      </c>
      <c r="M1118" s="9">
        <v>3652.28323</v>
      </c>
      <c r="N1118" s="9">
        <v>3300</v>
      </c>
      <c r="O1118" s="9">
        <v>1464.85</v>
      </c>
      <c r="P1118" s="9" cm="1">
        <f t="array" ref="P1118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12.569677383382304</v>
      </c>
      <c r="Q1118" s="9" cm="1">
        <f t="array" ref="Q1118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0</v>
      </c>
      <c r="R1118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11.78407254692091</v>
      </c>
      <c r="S1118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24.353749930303216</v>
      </c>
    </row>
    <row r="1119" spans="1:19" x14ac:dyDescent="0.25">
      <c r="A1119">
        <v>2015</v>
      </c>
      <c r="B1119">
        <v>8</v>
      </c>
      <c r="C1119" s="38" t="s">
        <v>93</v>
      </c>
      <c r="D1119" s="38">
        <f>DATE(План_Факт_Дебіторка[[#This Row],[Рік]],План_Факт_Дебіторка[[#This Row],[МісяцьНом]],1)</f>
        <v>42217</v>
      </c>
      <c r="E1119" s="6" t="s">
        <v>9</v>
      </c>
      <c r="F1119" s="6" t="s">
        <v>22</v>
      </c>
      <c r="G1119" s="6" t="s">
        <v>39</v>
      </c>
      <c r="H1119" s="6" t="s">
        <v>40</v>
      </c>
      <c r="I1119" s="6" t="s">
        <v>41</v>
      </c>
      <c r="J1119" s="6" t="s">
        <v>26</v>
      </c>
      <c r="K1119" s="9">
        <v>116</v>
      </c>
      <c r="L1119" s="9">
        <v>1063.31</v>
      </c>
      <c r="M1119" s="9">
        <v>1692.3500099999997</v>
      </c>
      <c r="N1119" s="9">
        <v>1500</v>
      </c>
      <c r="O1119" s="9">
        <v>660.71</v>
      </c>
      <c r="P1119" s="9" cm="1">
        <f t="array" ref="P1119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15.23574142219497</v>
      </c>
      <c r="Q1119" s="9" cm="1">
        <f t="array" ref="Q1119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0</v>
      </c>
      <c r="R1119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14.283507583307784</v>
      </c>
      <c r="S1119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29.519249005502754</v>
      </c>
    </row>
    <row r="1120" spans="1:19" x14ac:dyDescent="0.25">
      <c r="A1120">
        <v>2015</v>
      </c>
      <c r="B1120">
        <v>9</v>
      </c>
      <c r="C1120" s="38" t="s">
        <v>94</v>
      </c>
      <c r="D1120" s="38">
        <f>DATE(План_Факт_Дебіторка[[#This Row],[Рік]],План_Факт_Дебіторка[[#This Row],[МісяцьНом]],1)</f>
        <v>42248</v>
      </c>
      <c r="E1120" s="6" t="s">
        <v>10</v>
      </c>
      <c r="F1120" s="6" t="s">
        <v>22</v>
      </c>
      <c r="G1120" s="6" t="s">
        <v>39</v>
      </c>
      <c r="H1120" s="6" t="s">
        <v>40</v>
      </c>
      <c r="I1120" s="6" t="s">
        <v>41</v>
      </c>
      <c r="J1120" s="6" t="s">
        <v>26</v>
      </c>
      <c r="K1120" s="9">
        <v>525</v>
      </c>
      <c r="L1120" s="9">
        <v>5050.8999999999987</v>
      </c>
      <c r="M1120" s="9">
        <v>7861.1500000000005</v>
      </c>
      <c r="N1120" s="9">
        <v>7700</v>
      </c>
      <c r="O1120" s="9">
        <v>2632.28</v>
      </c>
      <c r="P1120" s="9" cm="1">
        <f t="array" ref="P1120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62.012313261158376</v>
      </c>
      <c r="Q1120" s="9" cm="1">
        <f t="array" ref="Q1120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0</v>
      </c>
      <c r="R1120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58.136543682335976</v>
      </c>
      <c r="S1120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120.14885694349435</v>
      </c>
    </row>
    <row r="1121" spans="1:19" x14ac:dyDescent="0.25">
      <c r="A1121">
        <v>2015</v>
      </c>
      <c r="B1121">
        <v>10</v>
      </c>
      <c r="C1121" s="38" t="s">
        <v>68</v>
      </c>
      <c r="D1121" s="38">
        <f>DATE(План_Факт_Дебіторка[[#This Row],[Рік]],План_Факт_Дебіторка[[#This Row],[МісяцьНом]],1)</f>
        <v>42278</v>
      </c>
      <c r="E1121" s="6" t="s">
        <v>11</v>
      </c>
      <c r="F1121" s="6" t="s">
        <v>22</v>
      </c>
      <c r="G1121" s="6" t="s">
        <v>39</v>
      </c>
      <c r="H1121" s="6" t="s">
        <v>40</v>
      </c>
      <c r="I1121" s="6" t="s">
        <v>41</v>
      </c>
      <c r="J1121" s="6" t="s">
        <v>26</v>
      </c>
      <c r="K1121" s="9">
        <v>317</v>
      </c>
      <c r="L1121" s="9">
        <v>3060.11</v>
      </c>
      <c r="M1121" s="9">
        <v>4674.0584800000006</v>
      </c>
      <c r="N1121" s="9">
        <v>4400</v>
      </c>
      <c r="O1121" s="9">
        <v>1711.25</v>
      </c>
      <c r="P1121" s="9" cm="1">
        <f t="array" ref="P1121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16.401661941117574</v>
      </c>
      <c r="Q1121" s="9" cm="1">
        <f t="array" ref="Q1121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16.401661941117574</v>
      </c>
      <c r="R1121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15.376558069797726</v>
      </c>
      <c r="S1121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48.179881952032872</v>
      </c>
    </row>
    <row r="1122" spans="1:19" x14ac:dyDescent="0.25">
      <c r="A1122">
        <v>2015</v>
      </c>
      <c r="B1122">
        <v>11</v>
      </c>
      <c r="C1122" s="38" t="s">
        <v>69</v>
      </c>
      <c r="D1122" s="38">
        <f>DATE(План_Факт_Дебіторка[[#This Row],[Рік]],План_Факт_Дебіторка[[#This Row],[МісяцьНом]],1)</f>
        <v>42309</v>
      </c>
      <c r="E1122" s="6" t="s">
        <v>12</v>
      </c>
      <c r="F1122" s="6" t="s">
        <v>22</v>
      </c>
      <c r="G1122" s="6" t="s">
        <v>39</v>
      </c>
      <c r="H1122" s="6" t="s">
        <v>40</v>
      </c>
      <c r="I1122" s="6" t="s">
        <v>41</v>
      </c>
      <c r="J1122" s="6" t="s">
        <v>26</v>
      </c>
      <c r="K1122" s="9">
        <v>156</v>
      </c>
      <c r="L1122" s="9">
        <v>1436.45</v>
      </c>
      <c r="M1122" s="9">
        <v>2031.0333199999998</v>
      </c>
      <c r="N1122" s="9">
        <v>1800</v>
      </c>
      <c r="O1122" s="9">
        <v>845.04</v>
      </c>
      <c r="P1122" s="9" cm="1">
        <f t="array" ref="P1122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21.076172226154387</v>
      </c>
      <c r="Q1122" s="9" cm="1">
        <f t="array" ref="Q1122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0</v>
      </c>
      <c r="R1122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19.758911462019739</v>
      </c>
      <c r="S1122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40.835083688174123</v>
      </c>
    </row>
    <row r="1123" spans="1:19" x14ac:dyDescent="0.25">
      <c r="A1123">
        <v>2015</v>
      </c>
      <c r="B1123">
        <v>12</v>
      </c>
      <c r="C1123" s="38" t="s">
        <v>70</v>
      </c>
      <c r="D1123" s="38">
        <f>DATE(План_Факт_Дебіторка[[#This Row],[Рік]],План_Факт_Дебіторка[[#This Row],[МісяцьНом]],1)</f>
        <v>42339</v>
      </c>
      <c r="E1123" s="6" t="s">
        <v>13</v>
      </c>
      <c r="F1123" s="6" t="s">
        <v>22</v>
      </c>
      <c r="G1123" s="6" t="s">
        <v>39</v>
      </c>
      <c r="H1123" s="6" t="s">
        <v>40</v>
      </c>
      <c r="I1123" s="6" t="s">
        <v>41</v>
      </c>
      <c r="J1123" s="6" t="s">
        <v>26</v>
      </c>
      <c r="K1123" s="9">
        <v>52</v>
      </c>
      <c r="L1123" s="9">
        <v>578.41</v>
      </c>
      <c r="M1123" s="9">
        <v>1042.8499999999999</v>
      </c>
      <c r="N1123" s="9">
        <v>1100</v>
      </c>
      <c r="O1123" s="9">
        <v>761.4</v>
      </c>
      <c r="P1123" s="9" cm="1">
        <f t="array" ref="P1123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7.1194905631938044</v>
      </c>
      <c r="Q1123" s="9" cm="1">
        <f t="array" ref="Q1123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0</v>
      </c>
      <c r="R1123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3.3372612014970957</v>
      </c>
      <c r="S1123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10.4567517646909</v>
      </c>
    </row>
    <row r="1124" spans="1:19" x14ac:dyDescent="0.25">
      <c r="A1124">
        <v>2016</v>
      </c>
      <c r="B1124">
        <v>1</v>
      </c>
      <c r="C1124" s="38" t="s">
        <v>95</v>
      </c>
      <c r="D1124" s="38">
        <f>DATE(План_Факт_Дебіторка[[#This Row],[Рік]],План_Факт_Дебіторка[[#This Row],[МісяцьНом]],1)</f>
        <v>42370</v>
      </c>
      <c r="E1124" s="6" t="s">
        <v>2</v>
      </c>
      <c r="F1124" s="6" t="s">
        <v>22</v>
      </c>
      <c r="G1124" s="6" t="s">
        <v>39</v>
      </c>
      <c r="H1124" s="6" t="s">
        <v>40</v>
      </c>
      <c r="I1124" s="6" t="s">
        <v>41</v>
      </c>
      <c r="J1124" s="6" t="s">
        <v>26</v>
      </c>
      <c r="K1124" s="9">
        <v>229</v>
      </c>
      <c r="L1124" s="9">
        <v>2070.1899999999996</v>
      </c>
      <c r="M1124" s="9">
        <v>3197.3333600000001</v>
      </c>
      <c r="N1124" s="9">
        <v>3000</v>
      </c>
      <c r="O1124" s="9">
        <v>748.76</v>
      </c>
      <c r="P1124" s="9" cm="1">
        <f t="array" ref="P1124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38.321808713116162</v>
      </c>
      <c r="Q1124" s="9" cm="1">
        <f t="array" ref="Q1124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19.160904356558081</v>
      </c>
      <c r="R1124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21.898176407494947</v>
      </c>
      <c r="S1124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79.380889477169191</v>
      </c>
    </row>
    <row r="1125" spans="1:19" x14ac:dyDescent="0.25">
      <c r="A1125">
        <v>2016</v>
      </c>
      <c r="B1125">
        <v>2</v>
      </c>
      <c r="C1125" s="38" t="s">
        <v>96</v>
      </c>
      <c r="D1125" s="38">
        <f>DATE(План_Факт_Дебіторка[[#This Row],[Рік]],План_Факт_Дебіторка[[#This Row],[МісяцьНом]],1)</f>
        <v>42401</v>
      </c>
      <c r="E1125" s="6" t="s">
        <v>3</v>
      </c>
      <c r="F1125" s="6" t="s">
        <v>22</v>
      </c>
      <c r="G1125" s="6" t="s">
        <v>39</v>
      </c>
      <c r="H1125" s="6" t="s">
        <v>40</v>
      </c>
      <c r="I1125" s="6" t="s">
        <v>41</v>
      </c>
      <c r="J1125" s="6" t="s">
        <v>26</v>
      </c>
      <c r="K1125" s="9">
        <v>70</v>
      </c>
      <c r="L1125" s="9">
        <v>688.21</v>
      </c>
      <c r="M1125" s="9">
        <v>1162.4083800000001</v>
      </c>
      <c r="N1125" s="9">
        <v>1000</v>
      </c>
      <c r="O1125" s="9">
        <v>347.35</v>
      </c>
      <c r="P1125" s="9" cm="1">
        <f t="array" ref="P1125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13.205566463584578</v>
      </c>
      <c r="Q1125" s="9" cm="1">
        <f t="array" ref="Q1125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0</v>
      </c>
      <c r="R1125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7.5460379791911887</v>
      </c>
      <c r="S1125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20.751604442775765</v>
      </c>
    </row>
    <row r="1126" spans="1:19" x14ac:dyDescent="0.25">
      <c r="A1126">
        <v>2016</v>
      </c>
      <c r="B1126">
        <v>3</v>
      </c>
      <c r="C1126" s="38" t="s">
        <v>97</v>
      </c>
      <c r="D1126" s="38">
        <f>DATE(План_Факт_Дебіторка[[#This Row],[Рік]],План_Факт_Дебіторка[[#This Row],[МісяцьНом]],1)</f>
        <v>42430</v>
      </c>
      <c r="E1126" s="6" t="s">
        <v>4</v>
      </c>
      <c r="F1126" s="6" t="s">
        <v>22</v>
      </c>
      <c r="G1126" s="6" t="s">
        <v>39</v>
      </c>
      <c r="H1126" s="6" t="s">
        <v>40</v>
      </c>
      <c r="I1126" s="6" t="s">
        <v>41</v>
      </c>
      <c r="J1126" s="6" t="s">
        <v>26</v>
      </c>
      <c r="K1126" s="9">
        <v>85</v>
      </c>
      <c r="L1126" s="9">
        <v>798.13000000000011</v>
      </c>
      <c r="M1126" s="9">
        <v>1322.3417300000001</v>
      </c>
      <c r="N1126" s="9">
        <v>1300</v>
      </c>
      <c r="O1126" s="9">
        <v>475.3</v>
      </c>
      <c r="P1126" s="9" cm="1">
        <f t="array" ref="P1126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5.9368705198797294</v>
      </c>
      <c r="Q1126" s="9" cm="1">
        <f t="array" ref="Q1126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1.7810611559639189</v>
      </c>
      <c r="R1126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3.3924974399312737</v>
      </c>
      <c r="S1126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11.110429115774922</v>
      </c>
    </row>
    <row r="1127" spans="1:19" x14ac:dyDescent="0.25">
      <c r="A1127">
        <v>2016</v>
      </c>
      <c r="B1127">
        <v>4</v>
      </c>
      <c r="C1127" s="38" t="s">
        <v>98</v>
      </c>
      <c r="D1127" s="38">
        <f>DATE(План_Факт_Дебіторка[[#This Row],[Рік]],План_Факт_Дебіторка[[#This Row],[МісяцьНом]],1)</f>
        <v>42461</v>
      </c>
      <c r="E1127" s="6" t="s">
        <v>5</v>
      </c>
      <c r="F1127" s="6" t="s">
        <v>22</v>
      </c>
      <c r="G1127" s="6" t="s">
        <v>39</v>
      </c>
      <c r="H1127" s="6" t="s">
        <v>40</v>
      </c>
      <c r="I1127" s="6" t="s">
        <v>41</v>
      </c>
      <c r="J1127" s="6" t="s">
        <v>26</v>
      </c>
      <c r="K1127" s="9">
        <v>216</v>
      </c>
      <c r="L1127" s="9">
        <v>2231.06</v>
      </c>
      <c r="M1127" s="9">
        <v>3686.2665700000007</v>
      </c>
      <c r="N1127" s="9">
        <v>3500</v>
      </c>
      <c r="O1127" s="9">
        <v>752.61</v>
      </c>
      <c r="P1127" s="9" cm="1">
        <f t="array" ref="P1127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25.404977397001684</v>
      </c>
      <c r="Q1127" s="9" cm="1">
        <f t="array" ref="Q1127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0</v>
      </c>
      <c r="R1127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29.034259882287639</v>
      </c>
      <c r="S1127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54.439237279289323</v>
      </c>
    </row>
    <row r="1128" spans="1:19" x14ac:dyDescent="0.25">
      <c r="A1128">
        <v>2016</v>
      </c>
      <c r="B1128">
        <v>5</v>
      </c>
      <c r="C1128" s="38" t="s">
        <v>99</v>
      </c>
      <c r="D1128" s="38">
        <f>DATE(План_Факт_Дебіторка[[#This Row],[Рік]],План_Факт_Дебіторка[[#This Row],[МісяцьНом]],1)</f>
        <v>42491</v>
      </c>
      <c r="E1128" s="6" t="s">
        <v>6</v>
      </c>
      <c r="F1128" s="6" t="s">
        <v>22</v>
      </c>
      <c r="G1128" s="6" t="s">
        <v>39</v>
      </c>
      <c r="H1128" s="6" t="s">
        <v>40</v>
      </c>
      <c r="I1128" s="6" t="s">
        <v>41</v>
      </c>
      <c r="J1128" s="6" t="s">
        <v>26</v>
      </c>
      <c r="K1128" s="9">
        <v>141</v>
      </c>
      <c r="L1128" s="9">
        <v>1449.4199999999998</v>
      </c>
      <c r="M1128" s="9">
        <v>2284.9500900000007</v>
      </c>
      <c r="N1128" s="9">
        <v>2000</v>
      </c>
      <c r="O1128" s="9">
        <v>586.08000000000004</v>
      </c>
      <c r="P1128" s="9" cm="1">
        <f t="array" ref="P1128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11.98812392181018</v>
      </c>
      <c r="Q1128" s="9" cm="1">
        <f t="array" ref="Q1128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5.99406196090509</v>
      </c>
      <c r="R1128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6.8503565267486746</v>
      </c>
      <c r="S1128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24.832542409463947</v>
      </c>
    </row>
    <row r="1129" spans="1:19" x14ac:dyDescent="0.25">
      <c r="A1129">
        <v>2014</v>
      </c>
      <c r="B1129">
        <v>9</v>
      </c>
      <c r="C1129" s="38" t="s">
        <v>85</v>
      </c>
      <c r="D1129" s="38">
        <f>DATE(План_Факт_Дебіторка[[#This Row],[Рік]],План_Факт_Дебіторка[[#This Row],[МісяцьНом]],1)</f>
        <v>41883</v>
      </c>
      <c r="E1129" s="6" t="s">
        <v>10</v>
      </c>
      <c r="F1129" s="6" t="s">
        <v>22</v>
      </c>
      <c r="G1129" s="6" t="s">
        <v>39</v>
      </c>
      <c r="H1129" s="6" t="s">
        <v>40</v>
      </c>
      <c r="I1129" s="6" t="s">
        <v>41</v>
      </c>
      <c r="J1129" s="6" t="s">
        <v>27</v>
      </c>
      <c r="K1129" s="9">
        <v>18418</v>
      </c>
      <c r="L1129" s="9">
        <v>202094.99999999997</v>
      </c>
      <c r="M1129" s="9">
        <v>317421.97831999994</v>
      </c>
      <c r="N1129" s="9">
        <v>320300</v>
      </c>
      <c r="O1129" s="9">
        <v>167635.76999999999</v>
      </c>
      <c r="P1129" s="9" cm="1">
        <f t="array" ref="P1129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1975.6009154622072</v>
      </c>
      <c r="Q1129" s="9" cm="1">
        <f t="array" ref="Q1129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592.68027463866213</v>
      </c>
      <c r="R1129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1317.0672769748048</v>
      </c>
      <c r="S1129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3885.3484670756743</v>
      </c>
    </row>
    <row r="1130" spans="1:19" x14ac:dyDescent="0.25">
      <c r="A1130">
        <v>2016</v>
      </c>
      <c r="B1130">
        <v>6</v>
      </c>
      <c r="C1130" s="38" t="s">
        <v>100</v>
      </c>
      <c r="D1130" s="38">
        <f>DATE(План_Факт_Дебіторка[[#This Row],[Рік]],План_Факт_Дебіторка[[#This Row],[МісяцьНом]],1)</f>
        <v>42522</v>
      </c>
      <c r="E1130" s="6" t="s">
        <v>7</v>
      </c>
      <c r="F1130" s="6" t="s">
        <v>22</v>
      </c>
      <c r="G1130" s="6" t="s">
        <v>39</v>
      </c>
      <c r="H1130" s="6" t="s">
        <v>40</v>
      </c>
      <c r="I1130" s="6" t="s">
        <v>41</v>
      </c>
      <c r="J1130" s="6" t="s">
        <v>26</v>
      </c>
      <c r="K1130" s="9">
        <v>105</v>
      </c>
      <c r="L1130" s="9">
        <v>1202.3100000000002</v>
      </c>
      <c r="M1130" s="9">
        <v>2025.8583400000002</v>
      </c>
      <c r="N1130" s="9">
        <v>1800</v>
      </c>
      <c r="O1130" s="9">
        <v>426.61</v>
      </c>
      <c r="P1130" s="9" cm="1">
        <f t="array" ref="P1130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7.7743045118617706</v>
      </c>
      <c r="Q1130" s="9" cm="1">
        <f t="array" ref="Q1130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3.8871522559308853</v>
      </c>
      <c r="R1130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8.8849194421277389</v>
      </c>
      <c r="S1130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20.546376209920396</v>
      </c>
    </row>
    <row r="1131" spans="1:19" x14ac:dyDescent="0.25">
      <c r="A1131">
        <v>2016</v>
      </c>
      <c r="B1131">
        <v>7</v>
      </c>
      <c r="C1131" s="38" t="s">
        <v>101</v>
      </c>
      <c r="D1131" s="38">
        <f>DATE(План_Факт_Дебіторка[[#This Row],[Рік]],План_Факт_Дебіторка[[#This Row],[МісяцьНом]],1)</f>
        <v>42552</v>
      </c>
      <c r="E1131" s="6" t="s">
        <v>8</v>
      </c>
      <c r="F1131" s="6" t="s">
        <v>22</v>
      </c>
      <c r="G1131" s="6" t="s">
        <v>39</v>
      </c>
      <c r="H1131" s="6" t="s">
        <v>40</v>
      </c>
      <c r="I1131" s="6" t="s">
        <v>41</v>
      </c>
      <c r="J1131" s="6" t="s">
        <v>26</v>
      </c>
      <c r="K1131" s="9">
        <v>80</v>
      </c>
      <c r="L1131" s="9">
        <v>878.82999999999993</v>
      </c>
      <c r="M1131" s="9">
        <v>1565.7833599999999</v>
      </c>
      <c r="N1131" s="9">
        <v>1300</v>
      </c>
      <c r="O1131" s="9">
        <v>324.17</v>
      </c>
      <c r="P1131" s="9" cm="1">
        <f t="array" ref="P1131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7.9576079672277515</v>
      </c>
      <c r="Q1131" s="9" cm="1">
        <f t="array" ref="Q1131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0</v>
      </c>
      <c r="R1131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8.1616491971566685</v>
      </c>
      <c r="S1131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16.119257164384422</v>
      </c>
    </row>
    <row r="1132" spans="1:19" x14ac:dyDescent="0.25">
      <c r="A1132">
        <v>2014</v>
      </c>
      <c r="B1132">
        <v>9</v>
      </c>
      <c r="C1132" s="38" t="s">
        <v>85</v>
      </c>
      <c r="D1132" s="38">
        <f>DATE(План_Факт_Дебіторка[[#This Row],[Рік]],План_Факт_Дебіторка[[#This Row],[МісяцьНом]],1)</f>
        <v>41883</v>
      </c>
      <c r="E1132" s="6" t="s">
        <v>10</v>
      </c>
      <c r="F1132" s="6" t="s">
        <v>22</v>
      </c>
      <c r="G1132" s="6" t="s">
        <v>39</v>
      </c>
      <c r="H1132" s="6" t="s">
        <v>40</v>
      </c>
      <c r="I1132" s="6" t="s">
        <v>41</v>
      </c>
      <c r="J1132" s="6" t="s">
        <v>32</v>
      </c>
      <c r="K1132" s="9">
        <v>1067</v>
      </c>
      <c r="L1132" s="9">
        <v>12328.979999999998</v>
      </c>
      <c r="M1132" s="9">
        <v>18267.93158</v>
      </c>
      <c r="N1132" s="9">
        <v>18300</v>
      </c>
      <c r="O1132" s="9">
        <v>4293.13</v>
      </c>
      <c r="P1132" s="9" cm="1">
        <f t="array" ref="P1132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113.69767948666023</v>
      </c>
      <c r="Q1132" s="9" cm="1">
        <f t="array" ref="Q1132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34.10930384599807</v>
      </c>
      <c r="R1132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75.798452991106828</v>
      </c>
      <c r="S1132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223.60543632376516</v>
      </c>
    </row>
    <row r="1133" spans="1:19" x14ac:dyDescent="0.25">
      <c r="A1133">
        <v>2016</v>
      </c>
      <c r="B1133">
        <v>8</v>
      </c>
      <c r="C1133" s="38" t="s">
        <v>102</v>
      </c>
      <c r="D1133" s="38">
        <f>DATE(План_Факт_Дебіторка[[#This Row],[Рік]],План_Факт_Дебіторка[[#This Row],[МісяцьНом]],1)</f>
        <v>42583</v>
      </c>
      <c r="E1133" s="6" t="s">
        <v>9</v>
      </c>
      <c r="F1133" s="6" t="s">
        <v>22</v>
      </c>
      <c r="G1133" s="6" t="s">
        <v>39</v>
      </c>
      <c r="H1133" s="6" t="s">
        <v>40</v>
      </c>
      <c r="I1133" s="6" t="s">
        <v>41</v>
      </c>
      <c r="J1133" s="6" t="s">
        <v>26</v>
      </c>
      <c r="K1133" s="9">
        <v>188</v>
      </c>
      <c r="L1133" s="9">
        <v>2016.6599999999999</v>
      </c>
      <c r="M1133" s="9">
        <v>3440.3500099999992</v>
      </c>
      <c r="N1133" s="9">
        <v>3100</v>
      </c>
      <c r="O1133" s="9">
        <v>405.48</v>
      </c>
      <c r="P1133" s="9" cm="1">
        <f t="array" ref="P1133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13.115325849825883</v>
      </c>
      <c r="Q1133" s="9" cm="1">
        <f t="array" ref="Q1133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3.9345977549477653</v>
      </c>
      <c r="R1133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20.177424384347514</v>
      </c>
      <c r="S1133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37.227347989121164</v>
      </c>
    </row>
    <row r="1134" spans="1:19" x14ac:dyDescent="0.25">
      <c r="A1134">
        <v>2014</v>
      </c>
      <c r="B1134">
        <v>9</v>
      </c>
      <c r="C1134" s="38" t="s">
        <v>85</v>
      </c>
      <c r="D1134" s="38">
        <f>DATE(План_Факт_Дебіторка[[#This Row],[Рік]],План_Факт_Дебіторка[[#This Row],[МісяцьНом]],1)</f>
        <v>41883</v>
      </c>
      <c r="E1134" s="6" t="s">
        <v>10</v>
      </c>
      <c r="F1134" s="6" t="s">
        <v>22</v>
      </c>
      <c r="G1134" s="6" t="s">
        <v>39</v>
      </c>
      <c r="H1134" s="6" t="s">
        <v>40</v>
      </c>
      <c r="I1134" s="6" t="s">
        <v>41</v>
      </c>
      <c r="J1134" s="6" t="s">
        <v>33</v>
      </c>
      <c r="K1134" s="9">
        <v>1259</v>
      </c>
      <c r="L1134" s="9">
        <v>13048.9</v>
      </c>
      <c r="M1134" s="9">
        <v>19361.358370000002</v>
      </c>
      <c r="N1134" s="9">
        <v>20300</v>
      </c>
      <c r="O1134" s="9">
        <v>10116.209999999999</v>
      </c>
      <c r="P1134" s="9" cm="1">
        <f t="array" ref="P1134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120.50305250697828</v>
      </c>
      <c r="Q1134" s="9" cm="1">
        <f t="array" ref="Q1134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36.150915752093475</v>
      </c>
      <c r="R1134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80.335368337985514</v>
      </c>
      <c r="S1134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236.98933659705727</v>
      </c>
    </row>
    <row r="1135" spans="1:19" x14ac:dyDescent="0.25">
      <c r="A1135">
        <v>2016</v>
      </c>
      <c r="B1135">
        <v>9</v>
      </c>
      <c r="C1135" s="38" t="s">
        <v>103</v>
      </c>
      <c r="D1135" s="38">
        <f>DATE(План_Факт_Дебіторка[[#This Row],[Рік]],План_Факт_Дебіторка[[#This Row],[МісяцьНом]],1)</f>
        <v>42614</v>
      </c>
      <c r="E1135" s="6" t="s">
        <v>10</v>
      </c>
      <c r="F1135" s="6" t="s">
        <v>22</v>
      </c>
      <c r="G1135" s="6" t="s">
        <v>39</v>
      </c>
      <c r="H1135" s="6" t="s">
        <v>40</v>
      </c>
      <c r="I1135" s="6" t="s">
        <v>41</v>
      </c>
      <c r="J1135" s="6" t="s">
        <v>26</v>
      </c>
      <c r="K1135" s="9">
        <v>163</v>
      </c>
      <c r="L1135" s="9">
        <v>1872.0300000000002</v>
      </c>
      <c r="M1135" s="9">
        <v>3131.2666900000004</v>
      </c>
      <c r="N1135" s="9">
        <v>2800</v>
      </c>
      <c r="O1135" s="9">
        <v>347.49</v>
      </c>
      <c r="P1135" s="9" cm="1">
        <f t="array" ref="P1135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13.722420036766119</v>
      </c>
      <c r="Q1135" s="9" cm="1">
        <f t="array" ref="Q1135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4.1167260110298356</v>
      </c>
      <c r="R1135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14.074276960785763</v>
      </c>
      <c r="S1135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31.913423008581717</v>
      </c>
    </row>
    <row r="1136" spans="1:19" x14ac:dyDescent="0.25">
      <c r="A1136">
        <v>2016</v>
      </c>
      <c r="B1136">
        <v>10</v>
      </c>
      <c r="C1136" s="38" t="s">
        <v>71</v>
      </c>
      <c r="D1136" s="38">
        <f>DATE(План_Факт_Дебіторка[[#This Row],[Рік]],План_Факт_Дебіторка[[#This Row],[МісяцьНом]],1)</f>
        <v>42644</v>
      </c>
      <c r="E1136" s="6" t="s">
        <v>11</v>
      </c>
      <c r="F1136" s="6" t="s">
        <v>22</v>
      </c>
      <c r="G1136" s="6" t="s">
        <v>39</v>
      </c>
      <c r="H1136" s="6" t="s">
        <v>40</v>
      </c>
      <c r="I1136" s="6" t="s">
        <v>41</v>
      </c>
      <c r="J1136" s="6" t="s">
        <v>26</v>
      </c>
      <c r="K1136" s="9">
        <v>100</v>
      </c>
      <c r="L1136" s="9">
        <v>1216.3800000000001</v>
      </c>
      <c r="M1136" s="9">
        <v>1990.0917099999997</v>
      </c>
      <c r="N1136" s="9">
        <v>1900</v>
      </c>
      <c r="O1136" s="9">
        <v>298.62</v>
      </c>
      <c r="P1136" s="9" cm="1">
        <f t="array" ref="P1136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11.546941952474493</v>
      </c>
      <c r="Q1136" s="9" cm="1">
        <f t="array" ref="Q1136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0</v>
      </c>
      <c r="R1136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11.843017387153326</v>
      </c>
      <c r="S1136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23.389959339627818</v>
      </c>
    </row>
    <row r="1137" spans="1:19" x14ac:dyDescent="0.25">
      <c r="A1137">
        <v>2014</v>
      </c>
      <c r="B1137">
        <v>9</v>
      </c>
      <c r="C1137" s="38" t="s">
        <v>85</v>
      </c>
      <c r="D1137" s="38">
        <f>DATE(План_Факт_Дебіторка[[#This Row],[Рік]],План_Факт_Дебіторка[[#This Row],[МісяцьНом]],1)</f>
        <v>41883</v>
      </c>
      <c r="E1137" s="6" t="s">
        <v>10</v>
      </c>
      <c r="F1137" s="6" t="s">
        <v>22</v>
      </c>
      <c r="G1137" s="6" t="s">
        <v>39</v>
      </c>
      <c r="H1137" s="6" t="s">
        <v>40</v>
      </c>
      <c r="I1137" s="6" t="s">
        <v>41</v>
      </c>
      <c r="J1137" s="6" t="s">
        <v>34</v>
      </c>
      <c r="K1137" s="9">
        <v>2492</v>
      </c>
      <c r="L1137" s="9">
        <v>28914.670000000006</v>
      </c>
      <c r="M1137" s="9">
        <v>44560.417570000027</v>
      </c>
      <c r="N1137" s="9">
        <v>44300</v>
      </c>
      <c r="O1137" s="9">
        <v>14116.87</v>
      </c>
      <c r="P1137" s="9" cm="1">
        <f t="array" ref="P1137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277.33933929402235</v>
      </c>
      <c r="Q1137" s="9" cm="1">
        <f t="array" ref="Q1137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83.201801788206708</v>
      </c>
      <c r="R1137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184.89289286268158</v>
      </c>
      <c r="S1137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545.43403394491065</v>
      </c>
    </row>
    <row r="1138" spans="1:19" x14ac:dyDescent="0.25">
      <c r="A1138">
        <v>2016</v>
      </c>
      <c r="B1138">
        <v>11</v>
      </c>
      <c r="C1138" s="38" t="s">
        <v>72</v>
      </c>
      <c r="D1138" s="38">
        <f>DATE(План_Факт_Дебіторка[[#This Row],[Рік]],План_Факт_Дебіторка[[#This Row],[МісяцьНом]],1)</f>
        <v>42675</v>
      </c>
      <c r="E1138" s="6" t="s">
        <v>12</v>
      </c>
      <c r="F1138" s="6" t="s">
        <v>22</v>
      </c>
      <c r="G1138" s="6" t="s">
        <v>39</v>
      </c>
      <c r="H1138" s="6" t="s">
        <v>40</v>
      </c>
      <c r="I1138" s="6" t="s">
        <v>41</v>
      </c>
      <c r="J1138" s="6" t="s">
        <v>26</v>
      </c>
      <c r="K1138" s="9">
        <v>107</v>
      </c>
      <c r="L1138" s="9">
        <v>1273.3000000000002</v>
      </c>
      <c r="M1138" s="9">
        <v>2149.1166199999993</v>
      </c>
      <c r="N1138" s="9">
        <v>2100</v>
      </c>
      <c r="O1138" s="9">
        <v>302.42</v>
      </c>
      <c r="P1138" s="9" cm="1">
        <f t="array" ref="P1138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11.452488916600293</v>
      </c>
      <c r="Q1138" s="9" cm="1">
        <f t="array" ref="Q1138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5.7262444583001466</v>
      </c>
      <c r="R1138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11.746142478564403</v>
      </c>
      <c r="S1138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28.92487585346484</v>
      </c>
    </row>
    <row r="1139" spans="1:19" x14ac:dyDescent="0.25">
      <c r="A1139">
        <v>2014</v>
      </c>
      <c r="B1139">
        <v>9</v>
      </c>
      <c r="C1139" s="38" t="s">
        <v>85</v>
      </c>
      <c r="D1139" s="38">
        <f>DATE(План_Факт_Дебіторка[[#This Row],[Рік]],План_Факт_Дебіторка[[#This Row],[МісяцьНом]],1)</f>
        <v>41883</v>
      </c>
      <c r="E1139" s="6" t="s">
        <v>10</v>
      </c>
      <c r="F1139" s="6" t="s">
        <v>22</v>
      </c>
      <c r="G1139" s="6" t="s">
        <v>39</v>
      </c>
      <c r="H1139" s="6" t="s">
        <v>40</v>
      </c>
      <c r="I1139" s="6" t="s">
        <v>41</v>
      </c>
      <c r="J1139" s="6" t="s">
        <v>35</v>
      </c>
      <c r="K1139" s="9">
        <v>5325</v>
      </c>
      <c r="L1139" s="9">
        <v>53581.599999999999</v>
      </c>
      <c r="M1139" s="9">
        <v>81084.153359999968</v>
      </c>
      <c r="N1139" s="9">
        <v>75300</v>
      </c>
      <c r="O1139" s="9">
        <v>50761.3</v>
      </c>
      <c r="P1139" s="9" cm="1">
        <f t="array" ref="P1139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504.65921879550194</v>
      </c>
      <c r="Q1139" s="9" cm="1">
        <f t="array" ref="Q1139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151.39776563865061</v>
      </c>
      <c r="R1139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336.43947919700133</v>
      </c>
      <c r="S1139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992.49646363115392</v>
      </c>
    </row>
    <row r="1140" spans="1:19" x14ac:dyDescent="0.25">
      <c r="A1140">
        <v>2014</v>
      </c>
      <c r="B1140">
        <v>10</v>
      </c>
      <c r="C1140" s="38" t="s">
        <v>62</v>
      </c>
      <c r="D1140" s="38">
        <f>DATE(План_Факт_Дебіторка[[#This Row],[Рік]],План_Факт_Дебіторка[[#This Row],[МісяцьНом]],1)</f>
        <v>41913</v>
      </c>
      <c r="E1140" s="6" t="s">
        <v>11</v>
      </c>
      <c r="F1140" s="6" t="s">
        <v>22</v>
      </c>
      <c r="G1140" s="6" t="s">
        <v>39</v>
      </c>
      <c r="H1140" s="6" t="s">
        <v>40</v>
      </c>
      <c r="I1140" s="6" t="s">
        <v>41</v>
      </c>
      <c r="J1140" s="6" t="s">
        <v>32</v>
      </c>
      <c r="K1140" s="9">
        <v>3350</v>
      </c>
      <c r="L1140" s="9">
        <v>35113.570000000007</v>
      </c>
      <c r="M1140" s="9">
        <v>51838.708289999995</v>
      </c>
      <c r="N1140" s="9">
        <v>54100</v>
      </c>
      <c r="O1140" s="9">
        <v>13607.66</v>
      </c>
      <c r="P1140" s="9" cm="1">
        <f t="array" ref="P1140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253.98743726081614</v>
      </c>
      <c r="Q1140" s="9" cm="1">
        <f t="array" ref="Q1140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0</v>
      </c>
      <c r="R1140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253.98743726081614</v>
      </c>
      <c r="S1140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507.97487452163227</v>
      </c>
    </row>
    <row r="1141" spans="1:19" x14ac:dyDescent="0.25">
      <c r="A1141">
        <v>2014</v>
      </c>
      <c r="B1141">
        <v>11</v>
      </c>
      <c r="C1141" s="38" t="s">
        <v>66</v>
      </c>
      <c r="D1141" s="38">
        <f>DATE(План_Факт_Дебіторка[[#This Row],[Рік]],План_Факт_Дебіторка[[#This Row],[МісяцьНом]],1)</f>
        <v>41944</v>
      </c>
      <c r="E1141" s="6" t="s">
        <v>12</v>
      </c>
      <c r="F1141" s="6" t="s">
        <v>22</v>
      </c>
      <c r="G1141" s="6" t="s">
        <v>39</v>
      </c>
      <c r="H1141" s="6" t="s">
        <v>40</v>
      </c>
      <c r="I1141" s="6" t="s">
        <v>41</v>
      </c>
      <c r="J1141" s="6" t="s">
        <v>32</v>
      </c>
      <c r="K1141" s="9">
        <v>628</v>
      </c>
      <c r="L1141" s="9">
        <v>9619.32</v>
      </c>
      <c r="M1141" s="9">
        <v>14214.004980000002</v>
      </c>
      <c r="N1141" s="9">
        <v>14900</v>
      </c>
      <c r="O1141" s="9">
        <v>3042.17</v>
      </c>
      <c r="P1141" s="9" cm="1">
        <f t="array" ref="P1141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91.336241889863899</v>
      </c>
      <c r="Q1141" s="9" cm="1">
        <f t="array" ref="Q1141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0</v>
      </c>
      <c r="R1141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60.890827926575938</v>
      </c>
      <c r="S1141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152.22706981643984</v>
      </c>
    </row>
    <row r="1142" spans="1:19" x14ac:dyDescent="0.25">
      <c r="A1142">
        <v>2014</v>
      </c>
      <c r="B1142">
        <v>12</v>
      </c>
      <c r="C1142" s="38" t="s">
        <v>67</v>
      </c>
      <c r="D1142" s="38">
        <f>DATE(План_Факт_Дебіторка[[#This Row],[Рік]],План_Факт_Дебіторка[[#This Row],[МісяцьНом]],1)</f>
        <v>41974</v>
      </c>
      <c r="E1142" s="6" t="s">
        <v>13</v>
      </c>
      <c r="F1142" s="6" t="s">
        <v>22</v>
      </c>
      <c r="G1142" s="6" t="s">
        <v>39</v>
      </c>
      <c r="H1142" s="6" t="s">
        <v>40</v>
      </c>
      <c r="I1142" s="6" t="s">
        <v>41</v>
      </c>
      <c r="J1142" s="6" t="s">
        <v>32</v>
      </c>
      <c r="K1142" s="9">
        <v>1978</v>
      </c>
      <c r="L1142" s="9">
        <v>21085.51</v>
      </c>
      <c r="M1142" s="9">
        <v>31055.240019999997</v>
      </c>
      <c r="N1142" s="9">
        <v>33800</v>
      </c>
      <c r="O1142" s="9">
        <v>9021.59</v>
      </c>
      <c r="P1142" s="9" cm="1">
        <f t="array" ref="P1142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190.0614982227672</v>
      </c>
      <c r="Q1142" s="9" cm="1">
        <f t="array" ref="Q1142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95.030749111383599</v>
      </c>
      <c r="R1142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126.7076654818448</v>
      </c>
      <c r="S1142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411.79991281599558</v>
      </c>
    </row>
    <row r="1143" spans="1:19" x14ac:dyDescent="0.25">
      <c r="A1143">
        <v>2015</v>
      </c>
      <c r="B1143">
        <v>1</v>
      </c>
      <c r="C1143" s="38" t="s">
        <v>86</v>
      </c>
      <c r="D1143" s="38">
        <f>DATE(План_Факт_Дебіторка[[#This Row],[Рік]],План_Факт_Дебіторка[[#This Row],[МісяцьНом]],1)</f>
        <v>42005</v>
      </c>
      <c r="E1143" s="6" t="s">
        <v>2</v>
      </c>
      <c r="F1143" s="6" t="s">
        <v>22</v>
      </c>
      <c r="G1143" s="6" t="s">
        <v>39</v>
      </c>
      <c r="H1143" s="6" t="s">
        <v>40</v>
      </c>
      <c r="I1143" s="6" t="s">
        <v>41</v>
      </c>
      <c r="J1143" s="6" t="s">
        <v>32</v>
      </c>
      <c r="K1143" s="9">
        <v>1482</v>
      </c>
      <c r="L1143" s="9">
        <v>15788</v>
      </c>
      <c r="M1143" s="9">
        <v>21893.613300000001</v>
      </c>
      <c r="N1143" s="9">
        <v>19800</v>
      </c>
      <c r="O1143" s="9">
        <v>3021.82</v>
      </c>
      <c r="P1143" s="9" cm="1">
        <f t="array" ref="P1143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149.08002371487032</v>
      </c>
      <c r="Q1143" s="9" cm="1">
        <f t="array" ref="Q1143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0</v>
      </c>
      <c r="R1143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139.76252223269094</v>
      </c>
      <c r="S1143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288.84254594756123</v>
      </c>
    </row>
    <row r="1144" spans="1:19" x14ac:dyDescent="0.25">
      <c r="A1144">
        <v>2014</v>
      </c>
      <c r="B1144">
        <v>9</v>
      </c>
      <c r="C1144" s="38" t="s">
        <v>85</v>
      </c>
      <c r="D1144" s="38">
        <f>DATE(План_Факт_Дебіторка[[#This Row],[Рік]],План_Факт_Дебіторка[[#This Row],[МісяцьНом]],1)</f>
        <v>41883</v>
      </c>
      <c r="E1144" s="6" t="s">
        <v>10</v>
      </c>
      <c r="F1144" s="6" t="s">
        <v>42</v>
      </c>
      <c r="G1144" s="6" t="s">
        <v>46</v>
      </c>
      <c r="H1144" s="6" t="s">
        <v>47</v>
      </c>
      <c r="I1144" s="6" t="s">
        <v>48</v>
      </c>
      <c r="J1144" s="6" t="s">
        <v>26</v>
      </c>
      <c r="K1144" s="9">
        <v>19</v>
      </c>
      <c r="L1144" s="9">
        <v>174.15999999999997</v>
      </c>
      <c r="M1144" s="9">
        <v>269.64</v>
      </c>
      <c r="N1144" s="9">
        <v>200</v>
      </c>
      <c r="O1144" s="9">
        <v>258.85000000000002</v>
      </c>
      <c r="P1144" s="9" cm="1">
        <f t="array" ref="P1144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1.4145192452363244</v>
      </c>
      <c r="Q1144" s="9" cm="1">
        <f t="array" ref="Q1144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0</v>
      </c>
      <c r="R1144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0.38230249871252014</v>
      </c>
      <c r="S1144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1.7968217439488445</v>
      </c>
    </row>
    <row r="1145" spans="1:19" x14ac:dyDescent="0.25">
      <c r="A1145">
        <v>2015</v>
      </c>
      <c r="B1145">
        <v>2</v>
      </c>
      <c r="C1145" s="38" t="s">
        <v>87</v>
      </c>
      <c r="D1145" s="38">
        <f>DATE(План_Факт_Дебіторка[[#This Row],[Рік]],План_Факт_Дебіторка[[#This Row],[МісяцьНом]],1)</f>
        <v>42036</v>
      </c>
      <c r="E1145" s="6" t="s">
        <v>3</v>
      </c>
      <c r="F1145" s="6" t="s">
        <v>22</v>
      </c>
      <c r="G1145" s="6" t="s">
        <v>39</v>
      </c>
      <c r="H1145" s="6" t="s">
        <v>40</v>
      </c>
      <c r="I1145" s="6" t="s">
        <v>41</v>
      </c>
      <c r="J1145" s="6" t="s">
        <v>32</v>
      </c>
      <c r="K1145" s="9">
        <v>6490</v>
      </c>
      <c r="L1145" s="9">
        <v>69785.310000000012</v>
      </c>
      <c r="M1145" s="9">
        <v>93774.869979999989</v>
      </c>
      <c r="N1145" s="9">
        <v>86300</v>
      </c>
      <c r="O1145" s="9">
        <v>16983.580000000002</v>
      </c>
      <c r="P1145" s="9" cm="1">
        <f t="array" ref="P1145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510.09594314285528</v>
      </c>
      <c r="Q1145" s="9" cm="1">
        <f t="array" ref="Q1145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255.04797157142764</v>
      </c>
      <c r="R1145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478.21494669642669</v>
      </c>
      <c r="S1145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1243.3588614107096</v>
      </c>
    </row>
    <row r="1146" spans="1:19" x14ac:dyDescent="0.25">
      <c r="A1146">
        <v>2015</v>
      </c>
      <c r="B1146">
        <v>3</v>
      </c>
      <c r="C1146" s="38" t="s">
        <v>88</v>
      </c>
      <c r="D1146" s="38">
        <f>DATE(План_Факт_Дебіторка[[#This Row],[Рік]],План_Факт_Дебіторка[[#This Row],[МісяцьНом]],1)</f>
        <v>42064</v>
      </c>
      <c r="E1146" s="6" t="s">
        <v>4</v>
      </c>
      <c r="F1146" s="6" t="s">
        <v>22</v>
      </c>
      <c r="G1146" s="6" t="s">
        <v>39</v>
      </c>
      <c r="H1146" s="6" t="s">
        <v>40</v>
      </c>
      <c r="I1146" s="6" t="s">
        <v>41</v>
      </c>
      <c r="J1146" s="6" t="s">
        <v>32</v>
      </c>
      <c r="K1146" s="9">
        <v>3115</v>
      </c>
      <c r="L1146" s="9">
        <v>33139.560000000005</v>
      </c>
      <c r="M1146" s="9">
        <v>42259.623309999995</v>
      </c>
      <c r="N1146" s="9">
        <v>43400</v>
      </c>
      <c r="O1146" s="9">
        <v>10036.1</v>
      </c>
      <c r="P1146" s="9" cm="1">
        <f t="array" ref="P1146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209.35715783458102</v>
      </c>
      <c r="Q1146" s="9" cm="1">
        <f t="array" ref="Q1146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62.807147350374315</v>
      </c>
      <c r="R1146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98.136167734959869</v>
      </c>
      <c r="S1146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370.30047291991519</v>
      </c>
    </row>
    <row r="1147" spans="1:19" x14ac:dyDescent="0.25">
      <c r="A1147">
        <v>2014</v>
      </c>
      <c r="B1147">
        <v>9</v>
      </c>
      <c r="C1147" s="38" t="s">
        <v>85</v>
      </c>
      <c r="D1147" s="38">
        <f>DATE(План_Факт_Дебіторка[[#This Row],[Рік]],План_Факт_Дебіторка[[#This Row],[МісяцьНом]],1)</f>
        <v>41883</v>
      </c>
      <c r="E1147" s="6" t="s">
        <v>10</v>
      </c>
      <c r="F1147" s="6" t="s">
        <v>42</v>
      </c>
      <c r="G1147" s="6" t="s">
        <v>46</v>
      </c>
      <c r="H1147" s="6" t="s">
        <v>47</v>
      </c>
      <c r="I1147" s="6" t="s">
        <v>48</v>
      </c>
      <c r="J1147" s="6" t="s">
        <v>27</v>
      </c>
      <c r="K1147" s="9">
        <v>9905</v>
      </c>
      <c r="L1147" s="9">
        <v>111374.29999999997</v>
      </c>
      <c r="M1147" s="9">
        <v>171938.53916000016</v>
      </c>
      <c r="N1147" s="9">
        <v>182700</v>
      </c>
      <c r="O1147" s="9">
        <v>96228.05</v>
      </c>
      <c r="P1147" s="9" cm="1">
        <f t="array" ref="P1147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901.98180032502466</v>
      </c>
      <c r="Q1147" s="9" cm="1">
        <f t="array" ref="Q1147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0</v>
      </c>
      <c r="R1147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243.77886495270934</v>
      </c>
      <c r="S1147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1145.760665277734</v>
      </c>
    </row>
    <row r="1148" spans="1:19" x14ac:dyDescent="0.25">
      <c r="A1148">
        <v>2015</v>
      </c>
      <c r="B1148">
        <v>4</v>
      </c>
      <c r="C1148" s="38" t="s">
        <v>89</v>
      </c>
      <c r="D1148" s="38">
        <f>DATE(План_Факт_Дебіторка[[#This Row],[Рік]],План_Факт_Дебіторка[[#This Row],[МісяцьНом]],1)</f>
        <v>42095</v>
      </c>
      <c r="E1148" s="6" t="s">
        <v>5</v>
      </c>
      <c r="F1148" s="6" t="s">
        <v>22</v>
      </c>
      <c r="G1148" s="6" t="s">
        <v>39</v>
      </c>
      <c r="H1148" s="6" t="s">
        <v>40</v>
      </c>
      <c r="I1148" s="6" t="s">
        <v>41</v>
      </c>
      <c r="J1148" s="6" t="s">
        <v>32</v>
      </c>
      <c r="K1148" s="9">
        <v>547</v>
      </c>
      <c r="L1148" s="9">
        <v>6081.43</v>
      </c>
      <c r="M1148" s="9">
        <v>8888.8699399999987</v>
      </c>
      <c r="N1148" s="9">
        <v>9100</v>
      </c>
      <c r="O1148" s="9">
        <v>1542.35</v>
      </c>
      <c r="P1148" s="9" cm="1">
        <f t="array" ref="P1148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75.836118293748243</v>
      </c>
      <c r="Q1148" s="9" cm="1">
        <f t="array" ref="Q1148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0</v>
      </c>
      <c r="R1148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71.096360900388987</v>
      </c>
      <c r="S1148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146.93247919413722</v>
      </c>
    </row>
    <row r="1149" spans="1:19" x14ac:dyDescent="0.25">
      <c r="A1149">
        <v>2015</v>
      </c>
      <c r="B1149">
        <v>5</v>
      </c>
      <c r="C1149" s="38" t="s">
        <v>90</v>
      </c>
      <c r="D1149" s="38">
        <f>DATE(План_Факт_Дебіторка[[#This Row],[Рік]],План_Факт_Дебіторка[[#This Row],[МісяцьНом]],1)</f>
        <v>42125</v>
      </c>
      <c r="E1149" s="6" t="s">
        <v>6</v>
      </c>
      <c r="F1149" s="6" t="s">
        <v>22</v>
      </c>
      <c r="G1149" s="6" t="s">
        <v>39</v>
      </c>
      <c r="H1149" s="6" t="s">
        <v>40</v>
      </c>
      <c r="I1149" s="6" t="s">
        <v>41</v>
      </c>
      <c r="J1149" s="6" t="s">
        <v>32</v>
      </c>
      <c r="K1149" s="9">
        <v>8620</v>
      </c>
      <c r="L1149" s="9">
        <v>83045.23</v>
      </c>
      <c r="M1149" s="9">
        <v>102739.60988</v>
      </c>
      <c r="N1149" s="9">
        <v>96100</v>
      </c>
      <c r="O1149" s="9">
        <v>22448.67</v>
      </c>
      <c r="P1149" s="9" cm="1">
        <f t="array" ref="P1149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409.13728574144778</v>
      </c>
      <c r="Q1149" s="9" cm="1">
        <f t="array" ref="Q1149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122.74118572243435</v>
      </c>
      <c r="R1149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191.78310269130364</v>
      </c>
      <c r="S1149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723.66157415518569</v>
      </c>
    </row>
    <row r="1150" spans="1:19" x14ac:dyDescent="0.25">
      <c r="A1150">
        <v>2014</v>
      </c>
      <c r="B1150">
        <v>9</v>
      </c>
      <c r="C1150" s="38" t="s">
        <v>85</v>
      </c>
      <c r="D1150" s="38">
        <f>DATE(План_Факт_Дебіторка[[#This Row],[Рік]],План_Факт_Дебіторка[[#This Row],[МісяцьНом]],1)</f>
        <v>41883</v>
      </c>
      <c r="E1150" s="6" t="s">
        <v>10</v>
      </c>
      <c r="F1150" s="6" t="s">
        <v>42</v>
      </c>
      <c r="G1150" s="6" t="s">
        <v>46</v>
      </c>
      <c r="H1150" s="6" t="s">
        <v>47</v>
      </c>
      <c r="I1150" s="6" t="s">
        <v>48</v>
      </c>
      <c r="J1150" s="6" t="s">
        <v>33</v>
      </c>
      <c r="K1150" s="9">
        <v>18</v>
      </c>
      <c r="L1150" s="9">
        <v>183.96</v>
      </c>
      <c r="M1150" s="9">
        <v>290.07</v>
      </c>
      <c r="N1150" s="9">
        <v>200</v>
      </c>
      <c r="O1150" s="9">
        <v>174.04</v>
      </c>
      <c r="P1150" s="9" cm="1">
        <f t="array" ref="P1150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1.5216941012672476</v>
      </c>
      <c r="Q1150" s="9" cm="1">
        <f t="array" ref="Q1150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0</v>
      </c>
      <c r="R1150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0.41126867601817502</v>
      </c>
      <c r="S1150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1.9329627772854225</v>
      </c>
    </row>
    <row r="1151" spans="1:19" x14ac:dyDescent="0.25">
      <c r="A1151">
        <v>2015</v>
      </c>
      <c r="B1151">
        <v>6</v>
      </c>
      <c r="C1151" s="38" t="s">
        <v>91</v>
      </c>
      <c r="D1151" s="38">
        <f>DATE(План_Факт_Дебіторка[[#This Row],[Рік]],План_Факт_Дебіторка[[#This Row],[МісяцьНом]],1)</f>
        <v>42156</v>
      </c>
      <c r="E1151" s="6" t="s">
        <v>7</v>
      </c>
      <c r="F1151" s="6" t="s">
        <v>22</v>
      </c>
      <c r="G1151" s="6" t="s">
        <v>39</v>
      </c>
      <c r="H1151" s="6" t="s">
        <v>40</v>
      </c>
      <c r="I1151" s="6" t="s">
        <v>41</v>
      </c>
      <c r="J1151" s="6" t="s">
        <v>32</v>
      </c>
      <c r="K1151" s="9">
        <v>734</v>
      </c>
      <c r="L1151" s="9">
        <v>7877.06</v>
      </c>
      <c r="M1151" s="9">
        <v>10466.288320000001</v>
      </c>
      <c r="N1151" s="9">
        <v>10100</v>
      </c>
      <c r="O1151" s="9">
        <v>2203.3000000000002</v>
      </c>
      <c r="P1151" s="9" cm="1">
        <f t="array" ref="P1151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103.74154612900503</v>
      </c>
      <c r="Q1151" s="9" cm="1">
        <f t="array" ref="Q1151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51.870773064502515</v>
      </c>
      <c r="R1151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48.628849747971103</v>
      </c>
      <c r="S1151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204.24116894147863</v>
      </c>
    </row>
    <row r="1152" spans="1:19" x14ac:dyDescent="0.25">
      <c r="A1152">
        <v>2014</v>
      </c>
      <c r="B1152">
        <v>9</v>
      </c>
      <c r="C1152" s="38" t="s">
        <v>85</v>
      </c>
      <c r="D1152" s="38">
        <f>DATE(План_Факт_Дебіторка[[#This Row],[Рік]],План_Факт_Дебіторка[[#This Row],[МісяцьНом]],1)</f>
        <v>41883</v>
      </c>
      <c r="E1152" s="6" t="s">
        <v>10</v>
      </c>
      <c r="F1152" s="6" t="s">
        <v>42</v>
      </c>
      <c r="G1152" s="6" t="s">
        <v>46</v>
      </c>
      <c r="H1152" s="6" t="s">
        <v>47</v>
      </c>
      <c r="I1152" s="6" t="s">
        <v>48</v>
      </c>
      <c r="J1152" s="6" t="s">
        <v>34</v>
      </c>
      <c r="K1152" s="9">
        <v>3351</v>
      </c>
      <c r="L1152" s="9">
        <v>39526.97</v>
      </c>
      <c r="M1152" s="9">
        <v>60298.492030000089</v>
      </c>
      <c r="N1152" s="9">
        <v>54400</v>
      </c>
      <c r="O1152" s="9">
        <v>9348.5400000000009</v>
      </c>
      <c r="P1152" s="9" cm="1">
        <f t="array" ref="P1152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316.32316212418135</v>
      </c>
      <c r="Q1152" s="9" cm="1">
        <f t="array" ref="Q1152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0</v>
      </c>
      <c r="R1152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85.49274652004901</v>
      </c>
      <c r="S1152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401.81590864423038</v>
      </c>
    </row>
    <row r="1153" spans="1:19" x14ac:dyDescent="0.25">
      <c r="A1153">
        <v>2015</v>
      </c>
      <c r="B1153">
        <v>7</v>
      </c>
      <c r="C1153" s="38" t="s">
        <v>92</v>
      </c>
      <c r="D1153" s="38">
        <f>DATE(План_Факт_Дебіторка[[#This Row],[Рік]],План_Факт_Дебіторка[[#This Row],[МісяцьНом]],1)</f>
        <v>42186</v>
      </c>
      <c r="E1153" s="6" t="s">
        <v>8</v>
      </c>
      <c r="F1153" s="6" t="s">
        <v>22</v>
      </c>
      <c r="G1153" s="6" t="s">
        <v>39</v>
      </c>
      <c r="H1153" s="6" t="s">
        <v>40</v>
      </c>
      <c r="I1153" s="6" t="s">
        <v>41</v>
      </c>
      <c r="J1153" s="6" t="s">
        <v>32</v>
      </c>
      <c r="K1153" s="9">
        <v>13983</v>
      </c>
      <c r="L1153" s="9">
        <v>135819.78000000003</v>
      </c>
      <c r="M1153" s="9">
        <v>160898.17644000018</v>
      </c>
      <c r="N1153" s="9">
        <v>172700</v>
      </c>
      <c r="O1153" s="9">
        <v>25685.06</v>
      </c>
      <c r="P1153" s="9" cm="1">
        <f t="array" ref="P1153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553.74625735839379</v>
      </c>
      <c r="Q1153" s="9" cm="1">
        <f t="array" ref="Q1153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0</v>
      </c>
      <c r="R1153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519.13711627349426</v>
      </c>
      <c r="S1153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1072.8833736318879</v>
      </c>
    </row>
    <row r="1154" spans="1:19" x14ac:dyDescent="0.25">
      <c r="A1154">
        <v>2015</v>
      </c>
      <c r="B1154">
        <v>8</v>
      </c>
      <c r="C1154" s="38" t="s">
        <v>93</v>
      </c>
      <c r="D1154" s="38">
        <f>DATE(План_Факт_Дебіторка[[#This Row],[Рік]],План_Факт_Дебіторка[[#This Row],[МісяцьНом]],1)</f>
        <v>42217</v>
      </c>
      <c r="E1154" s="6" t="s">
        <v>9</v>
      </c>
      <c r="F1154" s="6" t="s">
        <v>22</v>
      </c>
      <c r="G1154" s="6" t="s">
        <v>39</v>
      </c>
      <c r="H1154" s="6" t="s">
        <v>40</v>
      </c>
      <c r="I1154" s="6" t="s">
        <v>41</v>
      </c>
      <c r="J1154" s="6" t="s">
        <v>32</v>
      </c>
      <c r="K1154" s="9">
        <v>94</v>
      </c>
      <c r="L1154" s="9">
        <v>968.36999999999989</v>
      </c>
      <c r="M1154" s="9">
        <v>1466.4083300000002</v>
      </c>
      <c r="N1154" s="9">
        <v>1400</v>
      </c>
      <c r="O1154" s="9">
        <v>277.39999999999998</v>
      </c>
      <c r="P1154" s="9" cm="1">
        <f t="array" ref="P1154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13.201653324203754</v>
      </c>
      <c r="Q1154" s="9" cm="1">
        <f t="array" ref="Q1154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0</v>
      </c>
      <c r="R1154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12.376549991441019</v>
      </c>
      <c r="S1154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25.578203315644771</v>
      </c>
    </row>
    <row r="1155" spans="1:19" x14ac:dyDescent="0.25">
      <c r="A1155">
        <v>2014</v>
      </c>
      <c r="B1155">
        <v>9</v>
      </c>
      <c r="C1155" s="38" t="s">
        <v>85</v>
      </c>
      <c r="D1155" s="38">
        <f>DATE(План_Факт_Дебіторка[[#This Row],[Рік]],План_Факт_Дебіторка[[#This Row],[МісяцьНом]],1)</f>
        <v>41883</v>
      </c>
      <c r="E1155" s="6" t="s">
        <v>10</v>
      </c>
      <c r="F1155" s="6" t="s">
        <v>42</v>
      </c>
      <c r="G1155" s="6" t="s">
        <v>46</v>
      </c>
      <c r="H1155" s="6" t="s">
        <v>47</v>
      </c>
      <c r="I1155" s="6" t="s">
        <v>48</v>
      </c>
      <c r="J1155" s="6" t="s">
        <v>35</v>
      </c>
      <c r="K1155" s="9">
        <v>27199</v>
      </c>
      <c r="L1155" s="9">
        <v>318728.12000000005</v>
      </c>
      <c r="M1155" s="9">
        <v>472508.61493000016</v>
      </c>
      <c r="N1155" s="9">
        <v>478400</v>
      </c>
      <c r="O1155" s="9">
        <v>428412.01</v>
      </c>
      <c r="P1155" s="9" cm="1">
        <f t="array" ref="P1155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2478.7588242042907</v>
      </c>
      <c r="Q1155" s="9" cm="1">
        <f t="array" ref="Q1155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0</v>
      </c>
      <c r="R1155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669.934817352511</v>
      </c>
      <c r="S1155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3148.6936415568016</v>
      </c>
    </row>
    <row r="1156" spans="1:19" x14ac:dyDescent="0.25">
      <c r="A1156">
        <v>2015</v>
      </c>
      <c r="B1156">
        <v>9</v>
      </c>
      <c r="C1156" s="38" t="s">
        <v>94</v>
      </c>
      <c r="D1156" s="38">
        <f>DATE(План_Факт_Дебіторка[[#This Row],[Рік]],План_Факт_Дебіторка[[#This Row],[МісяцьНом]],1)</f>
        <v>42248</v>
      </c>
      <c r="E1156" s="6" t="s">
        <v>10</v>
      </c>
      <c r="F1156" s="6" t="s">
        <v>22</v>
      </c>
      <c r="G1156" s="6" t="s">
        <v>39</v>
      </c>
      <c r="H1156" s="6" t="s">
        <v>40</v>
      </c>
      <c r="I1156" s="6" t="s">
        <v>41</v>
      </c>
      <c r="J1156" s="6" t="s">
        <v>32</v>
      </c>
      <c r="K1156" s="9">
        <v>1848</v>
      </c>
      <c r="L1156" s="9">
        <v>17332.41</v>
      </c>
      <c r="M1156" s="9">
        <v>21591.175079999997</v>
      </c>
      <c r="N1156" s="9">
        <v>22800</v>
      </c>
      <c r="O1156" s="9">
        <v>3268.08</v>
      </c>
      <c r="P1156" s="9" cm="1">
        <f t="array" ref="P1156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170.32097247062785</v>
      </c>
      <c r="Q1156" s="9" cm="1">
        <f t="array" ref="Q1156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0</v>
      </c>
      <c r="R1156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159.6759116912136</v>
      </c>
      <c r="S1156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329.99688416184142</v>
      </c>
    </row>
    <row r="1157" spans="1:19" x14ac:dyDescent="0.25">
      <c r="A1157">
        <v>2015</v>
      </c>
      <c r="B1157">
        <v>10</v>
      </c>
      <c r="C1157" s="38" t="s">
        <v>68</v>
      </c>
      <c r="D1157" s="38">
        <f>DATE(План_Факт_Дебіторка[[#This Row],[Рік]],План_Факт_Дебіторка[[#This Row],[МісяцьНом]],1)</f>
        <v>42278</v>
      </c>
      <c r="E1157" s="6" t="s">
        <v>11</v>
      </c>
      <c r="F1157" s="6" t="s">
        <v>22</v>
      </c>
      <c r="G1157" s="6" t="s">
        <v>39</v>
      </c>
      <c r="H1157" s="6" t="s">
        <v>40</v>
      </c>
      <c r="I1157" s="6" t="s">
        <v>41</v>
      </c>
      <c r="J1157" s="6" t="s">
        <v>32</v>
      </c>
      <c r="K1157" s="9">
        <v>14160</v>
      </c>
      <c r="L1157" s="9">
        <v>147795.51000000004</v>
      </c>
      <c r="M1157" s="9">
        <v>174821.21964999998</v>
      </c>
      <c r="N1157" s="9">
        <v>169600</v>
      </c>
      <c r="O1157" s="9">
        <v>28054.59</v>
      </c>
      <c r="P1157" s="9" cm="1">
        <f t="array" ref="P1157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613.46227418899571</v>
      </c>
      <c r="Q1157" s="9" cm="1">
        <f t="array" ref="Q1157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613.46227418899571</v>
      </c>
      <c r="R1157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575.12088205218333</v>
      </c>
      <c r="S1157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1802.0454304301747</v>
      </c>
    </row>
    <row r="1158" spans="1:19" x14ac:dyDescent="0.25">
      <c r="A1158">
        <v>2014</v>
      </c>
      <c r="B1158">
        <v>9</v>
      </c>
      <c r="C1158" s="38" t="s">
        <v>85</v>
      </c>
      <c r="D1158" s="38">
        <f>DATE(План_Факт_Дебіторка[[#This Row],[Рік]],План_Факт_Дебіторка[[#This Row],[МісяцьНом]],1)</f>
        <v>41883</v>
      </c>
      <c r="E1158" s="6" t="s">
        <v>10</v>
      </c>
      <c r="F1158" s="6" t="s">
        <v>42</v>
      </c>
      <c r="G1158" s="6" t="s">
        <v>49</v>
      </c>
      <c r="H1158" s="6" t="s">
        <v>50</v>
      </c>
      <c r="I1158" s="6" t="s">
        <v>51</v>
      </c>
      <c r="J1158" s="6" t="s">
        <v>26</v>
      </c>
      <c r="K1158" s="9">
        <v>95</v>
      </c>
      <c r="L1158" s="9">
        <v>1043.07</v>
      </c>
      <c r="M1158" s="9">
        <v>1572.86499</v>
      </c>
      <c r="N1158" s="9">
        <v>1400</v>
      </c>
      <c r="O1158" s="9">
        <v>1120.07</v>
      </c>
      <c r="P1158" s="9" cm="1">
        <f t="array" ref="P1158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11.052970979720136</v>
      </c>
      <c r="Q1158" s="9" cm="1">
        <f t="array" ref="Q1158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0</v>
      </c>
      <c r="R1158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5.263319514152446</v>
      </c>
      <c r="S1158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16.316290493872582</v>
      </c>
    </row>
    <row r="1159" spans="1:19" x14ac:dyDescent="0.25">
      <c r="A1159">
        <v>2015</v>
      </c>
      <c r="B1159">
        <v>11</v>
      </c>
      <c r="C1159" s="38" t="s">
        <v>69</v>
      </c>
      <c r="D1159" s="38">
        <f>DATE(План_Факт_Дебіторка[[#This Row],[Рік]],План_Факт_Дебіторка[[#This Row],[МісяцьНом]],1)</f>
        <v>42309</v>
      </c>
      <c r="E1159" s="6" t="s">
        <v>12</v>
      </c>
      <c r="F1159" s="6" t="s">
        <v>22</v>
      </c>
      <c r="G1159" s="6" t="s">
        <v>39</v>
      </c>
      <c r="H1159" s="6" t="s">
        <v>40</v>
      </c>
      <c r="I1159" s="6" t="s">
        <v>41</v>
      </c>
      <c r="J1159" s="6" t="s">
        <v>32</v>
      </c>
      <c r="K1159" s="9">
        <v>1020</v>
      </c>
      <c r="L1159" s="9">
        <v>10535.139999999998</v>
      </c>
      <c r="M1159" s="9">
        <v>13452.140789999999</v>
      </c>
      <c r="N1159" s="9">
        <v>14200</v>
      </c>
      <c r="O1159" s="9">
        <v>2273.81</v>
      </c>
      <c r="P1159" s="9" cm="1">
        <f t="array" ref="P1159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139.59378869299721</v>
      </c>
      <c r="Q1159" s="9" cm="1">
        <f t="array" ref="Q1159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0</v>
      </c>
      <c r="R1159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130.86917689968487</v>
      </c>
      <c r="S1159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270.46296559268205</v>
      </c>
    </row>
    <row r="1160" spans="1:19" x14ac:dyDescent="0.25">
      <c r="A1160">
        <v>2015</v>
      </c>
      <c r="B1160">
        <v>12</v>
      </c>
      <c r="C1160" s="38" t="s">
        <v>70</v>
      </c>
      <c r="D1160" s="38">
        <f>DATE(План_Факт_Дебіторка[[#This Row],[Рік]],План_Факт_Дебіторка[[#This Row],[МісяцьНом]],1)</f>
        <v>42339</v>
      </c>
      <c r="E1160" s="6" t="s">
        <v>13</v>
      </c>
      <c r="F1160" s="6" t="s">
        <v>22</v>
      </c>
      <c r="G1160" s="6" t="s">
        <v>39</v>
      </c>
      <c r="H1160" s="6" t="s">
        <v>40</v>
      </c>
      <c r="I1160" s="6" t="s">
        <v>41</v>
      </c>
      <c r="J1160" s="6" t="s">
        <v>32</v>
      </c>
      <c r="K1160" s="9">
        <v>4080</v>
      </c>
      <c r="L1160" s="9">
        <v>42397.119999999995</v>
      </c>
      <c r="M1160" s="9">
        <v>57369.991289999998</v>
      </c>
      <c r="N1160" s="9">
        <v>59100</v>
      </c>
      <c r="O1160" s="9">
        <v>10513.47</v>
      </c>
      <c r="P1160" s="9" cm="1">
        <f t="array" ref="P1160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391.66237867350605</v>
      </c>
      <c r="Q1160" s="9" cm="1">
        <f t="array" ref="Q1160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0</v>
      </c>
      <c r="R1160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183.59174000320598</v>
      </c>
      <c r="S1160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575.2541186767121</v>
      </c>
    </row>
    <row r="1161" spans="1:19" x14ac:dyDescent="0.25">
      <c r="A1161">
        <v>2016</v>
      </c>
      <c r="B1161">
        <v>1</v>
      </c>
      <c r="C1161" s="38" t="s">
        <v>95</v>
      </c>
      <c r="D1161" s="38">
        <f>DATE(План_Факт_Дебіторка[[#This Row],[Рік]],План_Факт_Дебіторка[[#This Row],[МісяцьНом]],1)</f>
        <v>42370</v>
      </c>
      <c r="E1161" s="6" t="s">
        <v>2</v>
      </c>
      <c r="F1161" s="6" t="s">
        <v>22</v>
      </c>
      <c r="G1161" s="6" t="s">
        <v>39</v>
      </c>
      <c r="H1161" s="6" t="s">
        <v>40</v>
      </c>
      <c r="I1161" s="6" t="s">
        <v>41</v>
      </c>
      <c r="J1161" s="6" t="s">
        <v>32</v>
      </c>
      <c r="K1161" s="9">
        <v>813</v>
      </c>
      <c r="L1161" s="9">
        <v>8242.6999999999989</v>
      </c>
      <c r="M1161" s="9">
        <v>10474.63769</v>
      </c>
      <c r="N1161" s="9">
        <v>9800</v>
      </c>
      <c r="O1161" s="9">
        <v>928.31</v>
      </c>
      <c r="P1161" s="9" cm="1">
        <f t="array" ref="P1161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125.54432606782576</v>
      </c>
      <c r="Q1161" s="9" cm="1">
        <f t="array" ref="Q1161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62.772163033912882</v>
      </c>
      <c r="R1161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71.739614895900431</v>
      </c>
      <c r="S1161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260.05610399763907</v>
      </c>
    </row>
    <row r="1162" spans="1:19" x14ac:dyDescent="0.25">
      <c r="A1162">
        <v>2016</v>
      </c>
      <c r="B1162">
        <v>2</v>
      </c>
      <c r="C1162" s="38" t="s">
        <v>96</v>
      </c>
      <c r="D1162" s="38">
        <f>DATE(План_Факт_Дебіторка[[#This Row],[Рік]],План_Факт_Дебіторка[[#This Row],[МісяцьНом]],1)</f>
        <v>42401</v>
      </c>
      <c r="E1162" s="6" t="s">
        <v>3</v>
      </c>
      <c r="F1162" s="6" t="s">
        <v>22</v>
      </c>
      <c r="G1162" s="6" t="s">
        <v>39</v>
      </c>
      <c r="H1162" s="6" t="s">
        <v>40</v>
      </c>
      <c r="I1162" s="6" t="s">
        <v>41</v>
      </c>
      <c r="J1162" s="6" t="s">
        <v>32</v>
      </c>
      <c r="K1162" s="9">
        <v>646</v>
      </c>
      <c r="L1162" s="9">
        <v>8698.9500000000007</v>
      </c>
      <c r="M1162" s="9">
        <v>12318.85176</v>
      </c>
      <c r="N1162" s="9">
        <v>12500</v>
      </c>
      <c r="O1162" s="9">
        <v>1146.74</v>
      </c>
      <c r="P1162" s="9" cm="1">
        <f t="array" ref="P1162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139.94859162295944</v>
      </c>
      <c r="Q1162" s="9" cm="1">
        <f t="array" ref="Q1162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0</v>
      </c>
      <c r="R1162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79.970623784548252</v>
      </c>
      <c r="S1162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219.91921540750769</v>
      </c>
    </row>
    <row r="1163" spans="1:19" x14ac:dyDescent="0.25">
      <c r="A1163">
        <v>2014</v>
      </c>
      <c r="B1163">
        <v>9</v>
      </c>
      <c r="C1163" s="38" t="s">
        <v>85</v>
      </c>
      <c r="D1163" s="38">
        <f>DATE(План_Факт_Дебіторка[[#This Row],[Рік]],План_Факт_Дебіторка[[#This Row],[МісяцьНом]],1)</f>
        <v>41883</v>
      </c>
      <c r="E1163" s="6" t="s">
        <v>10</v>
      </c>
      <c r="F1163" s="6" t="s">
        <v>42</v>
      </c>
      <c r="G1163" s="6" t="s">
        <v>49</v>
      </c>
      <c r="H1163" s="6" t="s">
        <v>50</v>
      </c>
      <c r="I1163" s="6" t="s">
        <v>51</v>
      </c>
      <c r="J1163" s="6" t="s">
        <v>32</v>
      </c>
      <c r="K1163" s="9">
        <v>5145</v>
      </c>
      <c r="L1163" s="9">
        <v>55840.26</v>
      </c>
      <c r="M1163" s="9">
        <v>76135.392409999986</v>
      </c>
      <c r="N1163" s="9">
        <v>75200</v>
      </c>
      <c r="O1163" s="9">
        <v>2189.9699999999998</v>
      </c>
      <c r="P1163" s="9" cm="1">
        <f t="array" ref="P1163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535.02512179213454</v>
      </c>
      <c r="Q1163" s="9" cm="1">
        <f t="array" ref="Q1163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0</v>
      </c>
      <c r="R1163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254.77386752006407</v>
      </c>
      <c r="S1163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789.79898931219861</v>
      </c>
    </row>
    <row r="1164" spans="1:19" x14ac:dyDescent="0.25">
      <c r="A1164">
        <v>2016</v>
      </c>
      <c r="B1164">
        <v>3</v>
      </c>
      <c r="C1164" s="38" t="s">
        <v>97</v>
      </c>
      <c r="D1164" s="38">
        <f>DATE(План_Факт_Дебіторка[[#This Row],[Рік]],План_Факт_Дебіторка[[#This Row],[МісяцьНом]],1)</f>
        <v>42430</v>
      </c>
      <c r="E1164" s="6" t="s">
        <v>4</v>
      </c>
      <c r="F1164" s="6" t="s">
        <v>22</v>
      </c>
      <c r="G1164" s="6" t="s">
        <v>39</v>
      </c>
      <c r="H1164" s="6" t="s">
        <v>40</v>
      </c>
      <c r="I1164" s="6" t="s">
        <v>41</v>
      </c>
      <c r="J1164" s="6" t="s">
        <v>32</v>
      </c>
      <c r="K1164" s="9">
        <v>10059</v>
      </c>
      <c r="L1164" s="9">
        <v>104218.84999999999</v>
      </c>
      <c r="M1164" s="9">
        <v>142562.02281999998</v>
      </c>
      <c r="N1164" s="9">
        <v>143300</v>
      </c>
      <c r="O1164" s="9">
        <v>19468.509999999998</v>
      </c>
      <c r="P1164" s="9" cm="1">
        <f t="array" ref="P1164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640.0556311071565</v>
      </c>
      <c r="Q1164" s="9" cm="1">
        <f t="array" ref="Q1164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192.01668933214697</v>
      </c>
      <c r="R1164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365.74607491837514</v>
      </c>
      <c r="S1164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1197.8183953576786</v>
      </c>
    </row>
    <row r="1165" spans="1:19" x14ac:dyDescent="0.25">
      <c r="A1165">
        <v>2016</v>
      </c>
      <c r="B1165">
        <v>4</v>
      </c>
      <c r="C1165" s="38" t="s">
        <v>98</v>
      </c>
      <c r="D1165" s="38">
        <f>DATE(План_Факт_Дебіторка[[#This Row],[Рік]],План_Факт_Дебіторка[[#This Row],[МісяцьНом]],1)</f>
        <v>42461</v>
      </c>
      <c r="E1165" s="6" t="s">
        <v>5</v>
      </c>
      <c r="F1165" s="6" t="s">
        <v>22</v>
      </c>
      <c r="G1165" s="6" t="s">
        <v>39</v>
      </c>
      <c r="H1165" s="6" t="s">
        <v>40</v>
      </c>
      <c r="I1165" s="6" t="s">
        <v>41</v>
      </c>
      <c r="J1165" s="6" t="s">
        <v>32</v>
      </c>
      <c r="K1165" s="9">
        <v>3014</v>
      </c>
      <c r="L1165" s="9">
        <v>35561.240000000005</v>
      </c>
      <c r="M1165" s="9">
        <v>51927.474270000006</v>
      </c>
      <c r="N1165" s="9">
        <v>51000</v>
      </c>
      <c r="O1165" s="9">
        <v>3887.32</v>
      </c>
      <c r="P1165" s="9" cm="1">
        <f t="array" ref="P1165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357.87328047540967</v>
      </c>
      <c r="Q1165" s="9" cm="1">
        <f t="array" ref="Q1165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0</v>
      </c>
      <c r="R1165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408.99803482903963</v>
      </c>
      <c r="S1165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766.87131530444935</v>
      </c>
    </row>
    <row r="1166" spans="1:19" x14ac:dyDescent="0.25">
      <c r="A1166">
        <v>2014</v>
      </c>
      <c r="B1166">
        <v>9</v>
      </c>
      <c r="C1166" s="38" t="s">
        <v>85</v>
      </c>
      <c r="D1166" s="38">
        <f>DATE(План_Факт_Дебіторка[[#This Row],[Рік]],План_Факт_Дебіторка[[#This Row],[МісяцьНом]],1)</f>
        <v>41883</v>
      </c>
      <c r="E1166" s="6" t="s">
        <v>10</v>
      </c>
      <c r="F1166" s="6" t="s">
        <v>42</v>
      </c>
      <c r="G1166" s="6" t="s">
        <v>49</v>
      </c>
      <c r="H1166" s="6" t="s">
        <v>50</v>
      </c>
      <c r="I1166" s="6" t="s">
        <v>51</v>
      </c>
      <c r="J1166" s="6" t="s">
        <v>33</v>
      </c>
      <c r="K1166" s="9">
        <v>2137</v>
      </c>
      <c r="L1166" s="9">
        <v>24560.560000000001</v>
      </c>
      <c r="M1166" s="9">
        <v>36025.729669999906</v>
      </c>
      <c r="N1166" s="9">
        <v>34400</v>
      </c>
      <c r="O1166" s="9">
        <v>25954.38</v>
      </c>
      <c r="P1166" s="9" cm="1">
        <f t="array" ref="P1166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253.16307953790212</v>
      </c>
      <c r="Q1166" s="9" cm="1">
        <f t="array" ref="Q1166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0</v>
      </c>
      <c r="R1166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120.55384739900101</v>
      </c>
      <c r="S1166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373.71692693690312</v>
      </c>
    </row>
    <row r="1167" spans="1:19" x14ac:dyDescent="0.25">
      <c r="A1167">
        <v>2016</v>
      </c>
      <c r="B1167">
        <v>5</v>
      </c>
      <c r="C1167" s="38" t="s">
        <v>99</v>
      </c>
      <c r="D1167" s="38">
        <f>DATE(План_Факт_Дебіторка[[#This Row],[Рік]],План_Факт_Дебіторка[[#This Row],[МісяцьНом]],1)</f>
        <v>42491</v>
      </c>
      <c r="E1167" s="6" t="s">
        <v>6</v>
      </c>
      <c r="F1167" s="6" t="s">
        <v>22</v>
      </c>
      <c r="G1167" s="6" t="s">
        <v>39</v>
      </c>
      <c r="H1167" s="6" t="s">
        <v>40</v>
      </c>
      <c r="I1167" s="6" t="s">
        <v>41</v>
      </c>
      <c r="J1167" s="6" t="s">
        <v>32</v>
      </c>
      <c r="K1167" s="9">
        <v>5917</v>
      </c>
      <c r="L1167" s="9">
        <v>62672.82</v>
      </c>
      <c r="M1167" s="9">
        <v>95218.908419999992</v>
      </c>
      <c r="N1167" s="9">
        <v>90400</v>
      </c>
      <c r="O1167" s="9">
        <v>9528.42</v>
      </c>
      <c r="P1167" s="9" cm="1">
        <f t="array" ref="P1167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499.5715568730231</v>
      </c>
      <c r="Q1167" s="9" cm="1">
        <f t="array" ref="Q1167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249.78577843651155</v>
      </c>
      <c r="R1167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285.46946107029891</v>
      </c>
      <c r="S1167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1034.8267963798335</v>
      </c>
    </row>
    <row r="1168" spans="1:19" x14ac:dyDescent="0.25">
      <c r="A1168">
        <v>2016</v>
      </c>
      <c r="B1168">
        <v>6</v>
      </c>
      <c r="C1168" s="38" t="s">
        <v>100</v>
      </c>
      <c r="D1168" s="38">
        <f>DATE(План_Факт_Дебіторка[[#This Row],[Рік]],План_Факт_Дебіторка[[#This Row],[МісяцьНом]],1)</f>
        <v>42522</v>
      </c>
      <c r="E1168" s="6" t="s">
        <v>7</v>
      </c>
      <c r="F1168" s="6" t="s">
        <v>22</v>
      </c>
      <c r="G1168" s="6" t="s">
        <v>39</v>
      </c>
      <c r="H1168" s="6" t="s">
        <v>40</v>
      </c>
      <c r="I1168" s="6" t="s">
        <v>41</v>
      </c>
      <c r="J1168" s="6" t="s">
        <v>32</v>
      </c>
      <c r="K1168" s="9">
        <v>14028</v>
      </c>
      <c r="L1168" s="9">
        <v>156288.87999999998</v>
      </c>
      <c r="M1168" s="9">
        <v>203530.58259000001</v>
      </c>
      <c r="N1168" s="9">
        <v>208800</v>
      </c>
      <c r="O1168" s="9">
        <v>17145.62</v>
      </c>
      <c r="P1168" s="9" cm="1">
        <f t="array" ref="P1168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781.05595800508524</v>
      </c>
      <c r="Q1168" s="9" cm="1">
        <f t="array" ref="Q1168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390.52797900254262</v>
      </c>
      <c r="R1168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892.6353805772402</v>
      </c>
      <c r="S1168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2064.2193175848679</v>
      </c>
    </row>
    <row r="1169" spans="1:19" x14ac:dyDescent="0.25">
      <c r="A1169">
        <v>2016</v>
      </c>
      <c r="B1169">
        <v>7</v>
      </c>
      <c r="C1169" s="38" t="s">
        <v>101</v>
      </c>
      <c r="D1169" s="38">
        <f>DATE(План_Факт_Дебіторка[[#This Row],[Рік]],План_Факт_Дебіторка[[#This Row],[МісяцьНом]],1)</f>
        <v>42552</v>
      </c>
      <c r="E1169" s="6" t="s">
        <v>8</v>
      </c>
      <c r="F1169" s="6" t="s">
        <v>22</v>
      </c>
      <c r="G1169" s="6" t="s">
        <v>39</v>
      </c>
      <c r="H1169" s="6" t="s">
        <v>40</v>
      </c>
      <c r="I1169" s="6" t="s">
        <v>41</v>
      </c>
      <c r="J1169" s="6" t="s">
        <v>32</v>
      </c>
      <c r="K1169" s="9">
        <v>9342</v>
      </c>
      <c r="L1169" s="9">
        <v>103970.89000000001</v>
      </c>
      <c r="M1169" s="9">
        <v>154444.50879000002</v>
      </c>
      <c r="N1169" s="9">
        <v>163900</v>
      </c>
      <c r="O1169" s="9">
        <v>9040.5</v>
      </c>
      <c r="P1169" s="9" cm="1">
        <f t="array" ref="P1169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784.91628218726305</v>
      </c>
      <c r="Q1169" s="9" cm="1">
        <f t="array" ref="Q1169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0</v>
      </c>
      <c r="R1169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805.04234070488508</v>
      </c>
      <c r="S1169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1589.958622892148</v>
      </c>
    </row>
    <row r="1170" spans="1:19" x14ac:dyDescent="0.25">
      <c r="A1170">
        <v>2016</v>
      </c>
      <c r="B1170">
        <v>8</v>
      </c>
      <c r="C1170" s="38" t="s">
        <v>102</v>
      </c>
      <c r="D1170" s="38">
        <f>DATE(План_Факт_Дебіторка[[#This Row],[Рік]],План_Факт_Дебіторка[[#This Row],[МісяцьНом]],1)</f>
        <v>42583</v>
      </c>
      <c r="E1170" s="6" t="s">
        <v>9</v>
      </c>
      <c r="F1170" s="6" t="s">
        <v>22</v>
      </c>
      <c r="G1170" s="6" t="s">
        <v>39</v>
      </c>
      <c r="H1170" s="6" t="s">
        <v>40</v>
      </c>
      <c r="I1170" s="6" t="s">
        <v>41</v>
      </c>
      <c r="J1170" s="6" t="s">
        <v>32</v>
      </c>
      <c r="K1170" s="9">
        <v>22502</v>
      </c>
      <c r="L1170" s="9">
        <v>260783.72999999998</v>
      </c>
      <c r="M1170" s="9">
        <v>392386.10020000004</v>
      </c>
      <c r="N1170" s="9">
        <v>399000</v>
      </c>
      <c r="O1170" s="9">
        <v>14944.89</v>
      </c>
      <c r="P1170" s="9" cm="1">
        <f t="array" ref="P1170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1495.8569762108102</v>
      </c>
      <c r="Q1170" s="9" cm="1">
        <f t="array" ref="Q1170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448.75709286324309</v>
      </c>
      <c r="R1170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2301.3184249397082</v>
      </c>
      <c r="S1170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4245.9324940137612</v>
      </c>
    </row>
    <row r="1171" spans="1:19" x14ac:dyDescent="0.25">
      <c r="A1171">
        <v>2016</v>
      </c>
      <c r="B1171">
        <v>9</v>
      </c>
      <c r="C1171" s="38" t="s">
        <v>103</v>
      </c>
      <c r="D1171" s="38">
        <f>DATE(План_Факт_Дебіторка[[#This Row],[Рік]],План_Факт_Дебіторка[[#This Row],[МісяцьНом]],1)</f>
        <v>42614</v>
      </c>
      <c r="E1171" s="6" t="s">
        <v>10</v>
      </c>
      <c r="F1171" s="6" t="s">
        <v>22</v>
      </c>
      <c r="G1171" s="6" t="s">
        <v>39</v>
      </c>
      <c r="H1171" s="6" t="s">
        <v>40</v>
      </c>
      <c r="I1171" s="6" t="s">
        <v>41</v>
      </c>
      <c r="J1171" s="6" t="s">
        <v>32</v>
      </c>
      <c r="K1171" s="9">
        <v>11689</v>
      </c>
      <c r="L1171" s="9">
        <v>142796.69999999998</v>
      </c>
      <c r="M1171" s="9">
        <v>218055.99177000002</v>
      </c>
      <c r="N1171" s="9">
        <v>209300</v>
      </c>
      <c r="O1171" s="9">
        <v>9407.2800000000007</v>
      </c>
      <c r="P1171" s="9" cm="1">
        <f t="array" ref="P1171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955.60557654115235</v>
      </c>
      <c r="Q1171" s="9" cm="1">
        <f t="array" ref="Q1171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286.68167296234571</v>
      </c>
      <c r="R1171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980.10828363195105</v>
      </c>
      <c r="S1171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2222.3955331354491</v>
      </c>
    </row>
    <row r="1172" spans="1:19" x14ac:dyDescent="0.25">
      <c r="A1172">
        <v>2016</v>
      </c>
      <c r="B1172">
        <v>10</v>
      </c>
      <c r="C1172" s="38" t="s">
        <v>71</v>
      </c>
      <c r="D1172" s="38">
        <f>DATE(План_Факт_Дебіторка[[#This Row],[Рік]],План_Факт_Дебіторка[[#This Row],[МісяцьНом]],1)</f>
        <v>42644</v>
      </c>
      <c r="E1172" s="6" t="s">
        <v>11</v>
      </c>
      <c r="F1172" s="6" t="s">
        <v>22</v>
      </c>
      <c r="G1172" s="6" t="s">
        <v>39</v>
      </c>
      <c r="H1172" s="6" t="s">
        <v>40</v>
      </c>
      <c r="I1172" s="6" t="s">
        <v>41</v>
      </c>
      <c r="J1172" s="6" t="s">
        <v>32</v>
      </c>
      <c r="K1172" s="9">
        <v>7937</v>
      </c>
      <c r="L1172" s="9">
        <v>97526.56</v>
      </c>
      <c r="M1172" s="9">
        <v>147793.19167000003</v>
      </c>
      <c r="N1172" s="9">
        <v>144800</v>
      </c>
      <c r="O1172" s="9">
        <v>7797.91</v>
      </c>
      <c r="P1172" s="9" cm="1">
        <f t="array" ref="P1172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857.52802074856504</v>
      </c>
      <c r="Q1172" s="9" cm="1">
        <f t="array" ref="Q1172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0</v>
      </c>
      <c r="R1172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879.5159187164769</v>
      </c>
      <c r="S1172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1737.0439394650421</v>
      </c>
    </row>
    <row r="1173" spans="1:19" x14ac:dyDescent="0.25">
      <c r="A1173">
        <v>2016</v>
      </c>
      <c r="B1173">
        <v>11</v>
      </c>
      <c r="C1173" s="38" t="s">
        <v>72</v>
      </c>
      <c r="D1173" s="38">
        <f>DATE(План_Факт_Дебіторка[[#This Row],[Рік]],План_Факт_Дебіторка[[#This Row],[МісяцьНом]],1)</f>
        <v>42675</v>
      </c>
      <c r="E1173" s="6" t="s">
        <v>12</v>
      </c>
      <c r="F1173" s="6" t="s">
        <v>22</v>
      </c>
      <c r="G1173" s="6" t="s">
        <v>39</v>
      </c>
      <c r="H1173" s="6" t="s">
        <v>40</v>
      </c>
      <c r="I1173" s="6" t="s">
        <v>41</v>
      </c>
      <c r="J1173" s="6" t="s">
        <v>32</v>
      </c>
      <c r="K1173" s="9">
        <v>6437</v>
      </c>
      <c r="L1173" s="9">
        <v>85240.459999999992</v>
      </c>
      <c r="M1173" s="9">
        <v>132206.13391999999</v>
      </c>
      <c r="N1173" s="9">
        <v>122400</v>
      </c>
      <c r="O1173" s="9">
        <v>7831.25</v>
      </c>
      <c r="P1173" s="9" cm="1">
        <f t="array" ref="P1173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704.51704171613289</v>
      </c>
      <c r="Q1173" s="9" cm="1">
        <f t="array" ref="Q1173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352.25852085806645</v>
      </c>
      <c r="R1173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722.58158124731574</v>
      </c>
      <c r="S1173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1779.3571438215149</v>
      </c>
    </row>
    <row r="1174" spans="1:19" x14ac:dyDescent="0.25">
      <c r="A1174">
        <v>2014</v>
      </c>
      <c r="B1174">
        <v>10</v>
      </c>
      <c r="C1174" s="38" t="s">
        <v>62</v>
      </c>
      <c r="D1174" s="38">
        <f>DATE(План_Факт_Дебіторка[[#This Row],[Рік]],План_Факт_Дебіторка[[#This Row],[МісяцьНом]],1)</f>
        <v>41913</v>
      </c>
      <c r="E1174" s="6" t="s">
        <v>11</v>
      </c>
      <c r="F1174" s="6" t="s">
        <v>22</v>
      </c>
      <c r="G1174" s="6" t="s">
        <v>39</v>
      </c>
      <c r="H1174" s="6" t="s">
        <v>40</v>
      </c>
      <c r="I1174" s="6" t="s">
        <v>41</v>
      </c>
      <c r="J1174" s="6" t="s">
        <v>33</v>
      </c>
      <c r="K1174" s="9">
        <v>24</v>
      </c>
      <c r="L1174" s="9">
        <v>235.72</v>
      </c>
      <c r="M1174" s="9">
        <v>354.08667999999994</v>
      </c>
      <c r="N1174" s="9">
        <v>200</v>
      </c>
      <c r="O1174" s="9">
        <v>235.16</v>
      </c>
      <c r="P1174" s="9" cm="1">
        <f t="array" ref="P1174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1.7348728660111965</v>
      </c>
      <c r="Q1174" s="9" cm="1">
        <f t="array" ref="Q1174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0</v>
      </c>
      <c r="R1174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1.7348728660111965</v>
      </c>
      <c r="S1174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3.469745732022393</v>
      </c>
    </row>
    <row r="1175" spans="1:19" x14ac:dyDescent="0.25">
      <c r="A1175">
        <v>2014</v>
      </c>
      <c r="B1175">
        <v>11</v>
      </c>
      <c r="C1175" s="38" t="s">
        <v>66</v>
      </c>
      <c r="D1175" s="38">
        <f>DATE(План_Факт_Дебіторка[[#This Row],[Рік]],План_Факт_Дебіторка[[#This Row],[МісяцьНом]],1)</f>
        <v>41944</v>
      </c>
      <c r="E1175" s="6" t="s">
        <v>12</v>
      </c>
      <c r="F1175" s="6" t="s">
        <v>22</v>
      </c>
      <c r="G1175" s="6" t="s">
        <v>39</v>
      </c>
      <c r="H1175" s="6" t="s">
        <v>40</v>
      </c>
      <c r="I1175" s="6" t="s">
        <v>41</v>
      </c>
      <c r="J1175" s="6" t="s">
        <v>33</v>
      </c>
      <c r="K1175" s="9">
        <v>90</v>
      </c>
      <c r="L1175" s="9">
        <v>923.37</v>
      </c>
      <c r="M1175" s="9">
        <v>1449.1033199999999</v>
      </c>
      <c r="N1175" s="9">
        <v>1400</v>
      </c>
      <c r="O1175" s="9">
        <v>1239.74</v>
      </c>
      <c r="P1175" s="9" cm="1">
        <f t="array" ref="P1175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9.311636765651734</v>
      </c>
      <c r="Q1175" s="9" cm="1">
        <f t="array" ref="Q1175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0</v>
      </c>
      <c r="R1175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6.2077578437678218</v>
      </c>
      <c r="S1175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15.519394609419557</v>
      </c>
    </row>
    <row r="1176" spans="1:19" x14ac:dyDescent="0.25">
      <c r="A1176">
        <v>2014</v>
      </c>
      <c r="B1176">
        <v>12</v>
      </c>
      <c r="C1176" s="38" t="s">
        <v>67</v>
      </c>
      <c r="D1176" s="38">
        <f>DATE(План_Факт_Дебіторка[[#This Row],[Рік]],План_Факт_Дебіторка[[#This Row],[МісяцьНом]],1)</f>
        <v>41974</v>
      </c>
      <c r="E1176" s="6" t="s">
        <v>13</v>
      </c>
      <c r="F1176" s="6" t="s">
        <v>22</v>
      </c>
      <c r="G1176" s="6" t="s">
        <v>39</v>
      </c>
      <c r="H1176" s="6" t="s">
        <v>40</v>
      </c>
      <c r="I1176" s="6" t="s">
        <v>41</v>
      </c>
      <c r="J1176" s="6" t="s">
        <v>33</v>
      </c>
      <c r="K1176" s="9">
        <v>6</v>
      </c>
      <c r="L1176" s="9">
        <v>56.519999999999996</v>
      </c>
      <c r="M1176" s="9">
        <v>90.864990000000006</v>
      </c>
      <c r="N1176" s="9">
        <v>0</v>
      </c>
      <c r="O1176" s="9">
        <v>74.11</v>
      </c>
      <c r="P1176" s="9" cm="1">
        <f t="array" ref="P1176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0.55610377264109656</v>
      </c>
      <c r="Q1176" s="9" cm="1">
        <f t="array" ref="Q1176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0.27805188632054828</v>
      </c>
      <c r="R1176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0.37073584842739771</v>
      </c>
      <c r="S1176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1.2048915073890425</v>
      </c>
    </row>
    <row r="1177" spans="1:19" x14ac:dyDescent="0.25">
      <c r="A1177">
        <v>2014</v>
      </c>
      <c r="B1177">
        <v>9</v>
      </c>
      <c r="C1177" s="38" t="s">
        <v>85</v>
      </c>
      <c r="D1177" s="38">
        <f>DATE(План_Факт_Дебіторка[[#This Row],[Рік]],План_Факт_Дебіторка[[#This Row],[МісяцьНом]],1)</f>
        <v>41883</v>
      </c>
      <c r="E1177" s="6" t="s">
        <v>10</v>
      </c>
      <c r="F1177" s="6" t="s">
        <v>58</v>
      </c>
      <c r="G1177" s="6" t="s">
        <v>59</v>
      </c>
      <c r="H1177" s="6" t="s">
        <v>60</v>
      </c>
      <c r="I1177" s="6" t="s">
        <v>61</v>
      </c>
      <c r="J1177" s="6" t="s">
        <v>26</v>
      </c>
      <c r="K1177" s="9">
        <v>1586</v>
      </c>
      <c r="L1177" s="9">
        <v>17330.64</v>
      </c>
      <c r="M1177" s="9">
        <v>25917.879999999994</v>
      </c>
      <c r="N1177" s="9">
        <v>27200</v>
      </c>
      <c r="O1177" s="9">
        <v>15579.04</v>
      </c>
      <c r="P1177" s="9" cm="1">
        <f t="array" ref="P1177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217.88129592066963</v>
      </c>
      <c r="Q1177" s="9" cm="1">
        <f t="array" ref="Q1177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0</v>
      </c>
      <c r="R1177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145.25419728044642</v>
      </c>
      <c r="S1177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363.13549320111605</v>
      </c>
    </row>
    <row r="1178" spans="1:19" x14ac:dyDescent="0.25">
      <c r="A1178">
        <v>2014</v>
      </c>
      <c r="B1178">
        <v>9</v>
      </c>
      <c r="C1178" s="38" t="s">
        <v>85</v>
      </c>
      <c r="D1178" s="38">
        <f>DATE(План_Факт_Дебіторка[[#This Row],[Рік]],План_Факт_Дебіторка[[#This Row],[МісяцьНом]],1)</f>
        <v>41883</v>
      </c>
      <c r="E1178" s="6" t="s">
        <v>10</v>
      </c>
      <c r="F1178" s="6" t="s">
        <v>58</v>
      </c>
      <c r="G1178" s="6" t="s">
        <v>59</v>
      </c>
      <c r="H1178" s="6" t="s">
        <v>60</v>
      </c>
      <c r="I1178" s="6" t="s">
        <v>61</v>
      </c>
      <c r="J1178" s="6" t="s">
        <v>27</v>
      </c>
      <c r="K1178" s="9">
        <v>2562</v>
      </c>
      <c r="L1178" s="9">
        <v>28364.450000000004</v>
      </c>
      <c r="M1178" s="9">
        <v>45249.649999999994</v>
      </c>
      <c r="N1178" s="9">
        <v>44800</v>
      </c>
      <c r="O1178" s="9">
        <v>5280.95</v>
      </c>
      <c r="P1178" s="9" cm="1">
        <f t="array" ref="P1178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380.39578784826267</v>
      </c>
      <c r="Q1178" s="9" cm="1">
        <f t="array" ref="Q1178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0</v>
      </c>
      <c r="R1178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253.59719189884174</v>
      </c>
      <c r="S1178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633.99297974710441</v>
      </c>
    </row>
    <row r="1179" spans="1:19" x14ac:dyDescent="0.25">
      <c r="A1179">
        <v>2014</v>
      </c>
      <c r="B1179">
        <v>9</v>
      </c>
      <c r="C1179" s="38" t="s">
        <v>85</v>
      </c>
      <c r="D1179" s="38">
        <f>DATE(План_Факт_Дебіторка[[#This Row],[Рік]],План_Факт_Дебіторка[[#This Row],[МісяцьНом]],1)</f>
        <v>41883</v>
      </c>
      <c r="E1179" s="6" t="s">
        <v>10</v>
      </c>
      <c r="F1179" s="6" t="s">
        <v>58</v>
      </c>
      <c r="G1179" s="6" t="s">
        <v>59</v>
      </c>
      <c r="H1179" s="6" t="s">
        <v>60</v>
      </c>
      <c r="I1179" s="6" t="s">
        <v>61</v>
      </c>
      <c r="J1179" s="6" t="s">
        <v>32</v>
      </c>
      <c r="K1179" s="9">
        <v>1889</v>
      </c>
      <c r="L1179" s="9">
        <v>21997.66</v>
      </c>
      <c r="M1179" s="9">
        <v>32020.239999999983</v>
      </c>
      <c r="N1179" s="9">
        <v>34000</v>
      </c>
      <c r="O1179" s="9">
        <v>2025.94</v>
      </c>
      <c r="P1179" s="9" cm="1">
        <f t="array" ref="P1179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269.18140630679903</v>
      </c>
      <c r="Q1179" s="9" cm="1">
        <f t="array" ref="Q1179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0</v>
      </c>
      <c r="R1179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179.45427087119938</v>
      </c>
      <c r="S1179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448.63567717799845</v>
      </c>
    </row>
    <row r="1180" spans="1:19" x14ac:dyDescent="0.25">
      <c r="A1180">
        <v>2014</v>
      </c>
      <c r="B1180">
        <v>9</v>
      </c>
      <c r="C1180" s="38" t="s">
        <v>85</v>
      </c>
      <c r="D1180" s="38">
        <f>DATE(План_Факт_Дебіторка[[#This Row],[Рік]],План_Факт_Дебіторка[[#This Row],[МісяцьНом]],1)</f>
        <v>41883</v>
      </c>
      <c r="E1180" s="6" t="s">
        <v>10</v>
      </c>
      <c r="F1180" s="6" t="s">
        <v>58</v>
      </c>
      <c r="G1180" s="6" t="s">
        <v>59</v>
      </c>
      <c r="H1180" s="6" t="s">
        <v>60</v>
      </c>
      <c r="I1180" s="6" t="s">
        <v>61</v>
      </c>
      <c r="J1180" s="6" t="s">
        <v>33</v>
      </c>
      <c r="K1180" s="9">
        <v>15407</v>
      </c>
      <c r="L1180" s="9">
        <v>177035.99</v>
      </c>
      <c r="M1180" s="9">
        <v>266402.08500000014</v>
      </c>
      <c r="N1180" s="9">
        <v>287600</v>
      </c>
      <c r="O1180" s="9">
        <v>172439.33</v>
      </c>
      <c r="P1180" s="9" cm="1">
        <f t="array" ref="P1180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2239.5362396835094</v>
      </c>
      <c r="Q1180" s="9" cm="1">
        <f t="array" ref="Q1180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0</v>
      </c>
      <c r="R1180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1493.024159789006</v>
      </c>
      <c r="S1180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3732.5603994725152</v>
      </c>
    </row>
    <row r="1181" spans="1:19" x14ac:dyDescent="0.25">
      <c r="A1181">
        <v>2014</v>
      </c>
      <c r="B1181">
        <v>9</v>
      </c>
      <c r="C1181" s="38" t="s">
        <v>85</v>
      </c>
      <c r="D1181" s="38">
        <f>DATE(План_Факт_Дебіторка[[#This Row],[Рік]],План_Факт_Дебіторка[[#This Row],[МісяцьНом]],1)</f>
        <v>41883</v>
      </c>
      <c r="E1181" s="6" t="s">
        <v>10</v>
      </c>
      <c r="F1181" s="6" t="s">
        <v>58</v>
      </c>
      <c r="G1181" s="6" t="s">
        <v>59</v>
      </c>
      <c r="H1181" s="6" t="s">
        <v>60</v>
      </c>
      <c r="I1181" s="6" t="s">
        <v>61</v>
      </c>
      <c r="J1181" s="6" t="s">
        <v>34</v>
      </c>
      <c r="K1181" s="9">
        <v>7771</v>
      </c>
      <c r="L1181" s="9">
        <v>83704.490000000005</v>
      </c>
      <c r="M1181" s="9">
        <v>126249.53000000003</v>
      </c>
      <c r="N1181" s="9">
        <v>124300</v>
      </c>
      <c r="O1181" s="9">
        <v>11108.04</v>
      </c>
      <c r="P1181" s="9" cm="1">
        <f t="array" ref="P1181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1061.3295225448792</v>
      </c>
      <c r="Q1181" s="9" cm="1">
        <f t="array" ref="Q1181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0</v>
      </c>
      <c r="R1181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707.55301502991938</v>
      </c>
      <c r="S1181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1768.8825375747986</v>
      </c>
    </row>
    <row r="1182" spans="1:19" x14ac:dyDescent="0.25">
      <c r="A1182">
        <v>2014</v>
      </c>
      <c r="B1182">
        <v>9</v>
      </c>
      <c r="C1182" s="38" t="s">
        <v>85</v>
      </c>
      <c r="D1182" s="38">
        <f>DATE(План_Факт_Дебіторка[[#This Row],[Рік]],План_Факт_Дебіторка[[#This Row],[МісяцьНом]],1)</f>
        <v>41883</v>
      </c>
      <c r="E1182" s="6" t="s">
        <v>10</v>
      </c>
      <c r="F1182" s="6" t="s">
        <v>58</v>
      </c>
      <c r="G1182" s="6" t="s">
        <v>59</v>
      </c>
      <c r="H1182" s="6" t="s">
        <v>60</v>
      </c>
      <c r="I1182" s="6" t="s">
        <v>61</v>
      </c>
      <c r="J1182" s="6" t="s">
        <v>35</v>
      </c>
      <c r="K1182" s="9">
        <v>2621</v>
      </c>
      <c r="L1182" s="9">
        <v>26185.999999999989</v>
      </c>
      <c r="M1182" s="9">
        <v>39454.200009999979</v>
      </c>
      <c r="N1182" s="9">
        <v>39300</v>
      </c>
      <c r="O1182" s="9">
        <v>28400.92</v>
      </c>
      <c r="P1182" s="9" cm="1">
        <f t="array" ref="P1182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331.67574769587998</v>
      </c>
      <c r="Q1182" s="9" cm="1">
        <f t="array" ref="Q1182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0</v>
      </c>
      <c r="R1182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221.11716513058667</v>
      </c>
      <c r="S1182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552.79291282646659</v>
      </c>
    </row>
    <row r="1183" spans="1:19" x14ac:dyDescent="0.25">
      <c r="A1183">
        <v>2014</v>
      </c>
      <c r="B1183">
        <v>10</v>
      </c>
      <c r="C1183" s="38" t="s">
        <v>62</v>
      </c>
      <c r="D1183" s="38">
        <f>DATE(План_Факт_Дебіторка[[#This Row],[Рік]],План_Факт_Дебіторка[[#This Row],[МісяцьНом]],1)</f>
        <v>41913</v>
      </c>
      <c r="E1183" s="6" t="s">
        <v>11</v>
      </c>
      <c r="F1183" s="6" t="s">
        <v>22</v>
      </c>
      <c r="G1183" s="6" t="s">
        <v>39</v>
      </c>
      <c r="H1183" s="6" t="s">
        <v>40</v>
      </c>
      <c r="I1183" s="6" t="s">
        <v>41</v>
      </c>
      <c r="J1183" s="6" t="s">
        <v>34</v>
      </c>
      <c r="K1183" s="9">
        <v>6691</v>
      </c>
      <c r="L1183" s="9">
        <v>72229.920000000013</v>
      </c>
      <c r="M1183" s="9">
        <v>106597.52274</v>
      </c>
      <c r="N1183" s="9">
        <v>102800</v>
      </c>
      <c r="O1183" s="9">
        <v>12899.54</v>
      </c>
      <c r="P1183" s="9" cm="1">
        <f t="array" ref="P1183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522.28214228684783</v>
      </c>
      <c r="Q1183" s="9" cm="1">
        <f t="array" ref="Q1183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0</v>
      </c>
      <c r="R1183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522.28214228684783</v>
      </c>
      <c r="S1183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1044.5642845736957</v>
      </c>
    </row>
    <row r="1184" spans="1:19" x14ac:dyDescent="0.25">
      <c r="A1184">
        <v>2014</v>
      </c>
      <c r="B1184">
        <v>11</v>
      </c>
      <c r="C1184" s="38" t="s">
        <v>66</v>
      </c>
      <c r="D1184" s="38">
        <f>DATE(План_Факт_Дебіторка[[#This Row],[Рік]],План_Факт_Дебіторка[[#This Row],[МісяцьНом]],1)</f>
        <v>41944</v>
      </c>
      <c r="E1184" s="6" t="s">
        <v>12</v>
      </c>
      <c r="F1184" s="6" t="s">
        <v>22</v>
      </c>
      <c r="G1184" s="6" t="s">
        <v>39</v>
      </c>
      <c r="H1184" s="6" t="s">
        <v>40</v>
      </c>
      <c r="I1184" s="6" t="s">
        <v>41</v>
      </c>
      <c r="J1184" s="6" t="s">
        <v>34</v>
      </c>
      <c r="K1184" s="9">
        <v>2195</v>
      </c>
      <c r="L1184" s="9">
        <v>27974.960000000003</v>
      </c>
      <c r="M1184" s="9">
        <v>42202.049450000013</v>
      </c>
      <c r="N1184" s="9">
        <v>40500</v>
      </c>
      <c r="O1184" s="9">
        <v>10899.65</v>
      </c>
      <c r="P1184" s="9" cm="1">
        <f t="array" ref="P1184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271.18159886934262</v>
      </c>
      <c r="Q1184" s="9" cm="1">
        <f t="array" ref="Q1184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0</v>
      </c>
      <c r="R1184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180.78773257956175</v>
      </c>
      <c r="S1184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451.96933144890437</v>
      </c>
    </row>
    <row r="1185" spans="1:19" x14ac:dyDescent="0.25">
      <c r="A1185">
        <v>2014</v>
      </c>
      <c r="B1185">
        <v>12</v>
      </c>
      <c r="C1185" s="38" t="s">
        <v>67</v>
      </c>
      <c r="D1185" s="38">
        <f>DATE(План_Факт_Дебіторка[[#This Row],[Рік]],План_Факт_Дебіторка[[#This Row],[МісяцьНом]],1)</f>
        <v>41974</v>
      </c>
      <c r="E1185" s="6" t="s">
        <v>13</v>
      </c>
      <c r="F1185" s="6" t="s">
        <v>22</v>
      </c>
      <c r="G1185" s="6" t="s">
        <v>39</v>
      </c>
      <c r="H1185" s="6" t="s">
        <v>40</v>
      </c>
      <c r="I1185" s="6" t="s">
        <v>41</v>
      </c>
      <c r="J1185" s="6" t="s">
        <v>34</v>
      </c>
      <c r="K1185" s="9">
        <v>2350</v>
      </c>
      <c r="L1185" s="9">
        <v>26944.68</v>
      </c>
      <c r="M1185" s="9">
        <v>40938.229589999988</v>
      </c>
      <c r="N1185" s="9">
        <v>40100</v>
      </c>
      <c r="O1185" s="9">
        <v>14075.74</v>
      </c>
      <c r="P1185" s="9" cm="1">
        <f t="array" ref="P1185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250.54648572840171</v>
      </c>
      <c r="Q1185" s="9" cm="1">
        <f t="array" ref="Q1185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125.27324286420085</v>
      </c>
      <c r="R1185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167.03099048560114</v>
      </c>
      <c r="S1185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542.85071907820372</v>
      </c>
    </row>
    <row r="1186" spans="1:19" x14ac:dyDescent="0.25">
      <c r="A1186">
        <v>2015</v>
      </c>
      <c r="B1186">
        <v>1</v>
      </c>
      <c r="C1186" s="38" t="s">
        <v>86</v>
      </c>
      <c r="D1186" s="38">
        <f>DATE(План_Факт_Дебіторка[[#This Row],[Рік]],План_Факт_Дебіторка[[#This Row],[МісяцьНом]],1)</f>
        <v>42005</v>
      </c>
      <c r="E1186" s="6" t="s">
        <v>2</v>
      </c>
      <c r="F1186" s="6" t="s">
        <v>22</v>
      </c>
      <c r="G1186" s="6" t="s">
        <v>39</v>
      </c>
      <c r="H1186" s="6" t="s">
        <v>40</v>
      </c>
      <c r="I1186" s="6" t="s">
        <v>41</v>
      </c>
      <c r="J1186" s="6" t="s">
        <v>34</v>
      </c>
      <c r="K1186" s="9">
        <v>1816</v>
      </c>
      <c r="L1186" s="9">
        <v>19723.450000000004</v>
      </c>
      <c r="M1186" s="9">
        <v>30250.139800000004</v>
      </c>
      <c r="N1186" s="9">
        <v>31100</v>
      </c>
      <c r="O1186" s="9">
        <v>6967.09</v>
      </c>
      <c r="P1186" s="9" cm="1">
        <f t="array" ref="P1186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205.98205956081918</v>
      </c>
      <c r="Q1186" s="9" cm="1">
        <f t="array" ref="Q1186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0</v>
      </c>
      <c r="R1186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193.10818083826797</v>
      </c>
      <c r="S1186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399.09024039908718</v>
      </c>
    </row>
    <row r="1187" spans="1:19" x14ac:dyDescent="0.25">
      <c r="A1187">
        <v>2015</v>
      </c>
      <c r="B1187">
        <v>2</v>
      </c>
      <c r="C1187" s="38" t="s">
        <v>87</v>
      </c>
      <c r="D1187" s="38">
        <f>DATE(План_Факт_Дебіторка[[#This Row],[Рік]],План_Факт_Дебіторка[[#This Row],[МісяцьНом]],1)</f>
        <v>42036</v>
      </c>
      <c r="E1187" s="6" t="s">
        <v>3</v>
      </c>
      <c r="F1187" s="6" t="s">
        <v>22</v>
      </c>
      <c r="G1187" s="6" t="s">
        <v>39</v>
      </c>
      <c r="H1187" s="6" t="s">
        <v>40</v>
      </c>
      <c r="I1187" s="6" t="s">
        <v>41</v>
      </c>
      <c r="J1187" s="6" t="s">
        <v>34</v>
      </c>
      <c r="K1187" s="9">
        <v>2069</v>
      </c>
      <c r="L1187" s="9">
        <v>23093.789999999997</v>
      </c>
      <c r="M1187" s="9">
        <v>36201.708530000004</v>
      </c>
      <c r="N1187" s="9">
        <v>36100</v>
      </c>
      <c r="O1187" s="9">
        <v>10198.48</v>
      </c>
      <c r="P1187" s="9" cm="1">
        <f t="array" ref="P1187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196.92210354364173</v>
      </c>
      <c r="Q1187" s="9" cm="1">
        <f t="array" ref="Q1187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98.461051771820863</v>
      </c>
      <c r="R1187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184.61447207216412</v>
      </c>
      <c r="S1187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479.99762738762672</v>
      </c>
    </row>
    <row r="1188" spans="1:19" x14ac:dyDescent="0.25">
      <c r="A1188">
        <v>2015</v>
      </c>
      <c r="B1188">
        <v>3</v>
      </c>
      <c r="C1188" s="38" t="s">
        <v>88</v>
      </c>
      <c r="D1188" s="38">
        <f>DATE(План_Факт_Дебіторка[[#This Row],[Рік]],План_Факт_Дебіторка[[#This Row],[МісяцьНом]],1)</f>
        <v>42064</v>
      </c>
      <c r="E1188" s="6" t="s">
        <v>4</v>
      </c>
      <c r="F1188" s="6" t="s">
        <v>22</v>
      </c>
      <c r="G1188" s="6" t="s">
        <v>39</v>
      </c>
      <c r="H1188" s="6" t="s">
        <v>40</v>
      </c>
      <c r="I1188" s="6" t="s">
        <v>41</v>
      </c>
      <c r="J1188" s="6" t="s">
        <v>34</v>
      </c>
      <c r="K1188" s="9">
        <v>4294</v>
      </c>
      <c r="L1188" s="9">
        <v>45797.52</v>
      </c>
      <c r="M1188" s="9">
        <v>62621.028120000003</v>
      </c>
      <c r="N1188" s="9">
        <v>63100</v>
      </c>
      <c r="O1188" s="9">
        <v>19186.82</v>
      </c>
      <c r="P1188" s="9" cm="1">
        <f t="array" ref="P1188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310.22899498444627</v>
      </c>
      <c r="Q1188" s="9" cm="1">
        <f t="array" ref="Q1188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93.068698495333877</v>
      </c>
      <c r="R1188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145.41984139895919</v>
      </c>
      <c r="S1188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548.71753487873934</v>
      </c>
    </row>
    <row r="1189" spans="1:19" x14ac:dyDescent="0.25">
      <c r="A1189">
        <v>2015</v>
      </c>
      <c r="B1189">
        <v>4</v>
      </c>
      <c r="C1189" s="38" t="s">
        <v>89</v>
      </c>
      <c r="D1189" s="38">
        <f>DATE(План_Факт_Дебіторка[[#This Row],[Рік]],План_Факт_Дебіторка[[#This Row],[МісяцьНом]],1)</f>
        <v>42095</v>
      </c>
      <c r="E1189" s="6" t="s">
        <v>5</v>
      </c>
      <c r="F1189" s="6" t="s">
        <v>22</v>
      </c>
      <c r="G1189" s="6" t="s">
        <v>39</v>
      </c>
      <c r="H1189" s="6" t="s">
        <v>40</v>
      </c>
      <c r="I1189" s="6" t="s">
        <v>41</v>
      </c>
      <c r="J1189" s="6" t="s">
        <v>34</v>
      </c>
      <c r="K1189" s="9">
        <v>2018</v>
      </c>
      <c r="L1189" s="9">
        <v>21553.110000000004</v>
      </c>
      <c r="M1189" s="9">
        <v>34770.121730000006</v>
      </c>
      <c r="N1189" s="9">
        <v>34600</v>
      </c>
      <c r="O1189" s="9">
        <v>9499.4699999999993</v>
      </c>
      <c r="P1189" s="9" cm="1">
        <f t="array" ref="P1189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296.64412713910258</v>
      </c>
      <c r="Q1189" s="9" cm="1">
        <f t="array" ref="Q1189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0</v>
      </c>
      <c r="R1189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278.10386919290869</v>
      </c>
      <c r="S1189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574.74799633201133</v>
      </c>
    </row>
    <row r="1190" spans="1:19" x14ac:dyDescent="0.25">
      <c r="A1190">
        <v>2015</v>
      </c>
      <c r="B1190">
        <v>5</v>
      </c>
      <c r="C1190" s="38" t="s">
        <v>90</v>
      </c>
      <c r="D1190" s="38">
        <f>DATE(План_Факт_Дебіторка[[#This Row],[Рік]],План_Факт_Дебіторка[[#This Row],[МісяцьНом]],1)</f>
        <v>42125</v>
      </c>
      <c r="E1190" s="6" t="s">
        <v>6</v>
      </c>
      <c r="F1190" s="6" t="s">
        <v>22</v>
      </c>
      <c r="G1190" s="6" t="s">
        <v>39</v>
      </c>
      <c r="H1190" s="6" t="s">
        <v>40</v>
      </c>
      <c r="I1190" s="6" t="s">
        <v>41</v>
      </c>
      <c r="J1190" s="6" t="s">
        <v>34</v>
      </c>
      <c r="K1190" s="9">
        <v>5396</v>
      </c>
      <c r="L1190" s="9">
        <v>53632.01999999999</v>
      </c>
      <c r="M1190" s="9">
        <v>70971.310190000106</v>
      </c>
      <c r="N1190" s="9">
        <v>65400</v>
      </c>
      <c r="O1190" s="9">
        <v>22762.75</v>
      </c>
      <c r="P1190" s="9" cm="1">
        <f t="array" ref="P1190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282.62720921917327</v>
      </c>
      <c r="Q1190" s="9" cm="1">
        <f t="array" ref="Q1190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84.788162765751977</v>
      </c>
      <c r="R1190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132.48150432148745</v>
      </c>
      <c r="S1190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499.89687630641265</v>
      </c>
    </row>
    <row r="1191" spans="1:19" x14ac:dyDescent="0.25">
      <c r="A1191">
        <v>2015</v>
      </c>
      <c r="B1191">
        <v>6</v>
      </c>
      <c r="C1191" s="38" t="s">
        <v>91</v>
      </c>
      <c r="D1191" s="38">
        <f>DATE(План_Факт_Дебіторка[[#This Row],[Рік]],План_Факт_Дебіторка[[#This Row],[МісяцьНом]],1)</f>
        <v>42156</v>
      </c>
      <c r="E1191" s="6" t="s">
        <v>7</v>
      </c>
      <c r="F1191" s="6" t="s">
        <v>22</v>
      </c>
      <c r="G1191" s="6" t="s">
        <v>39</v>
      </c>
      <c r="H1191" s="6" t="s">
        <v>40</v>
      </c>
      <c r="I1191" s="6" t="s">
        <v>41</v>
      </c>
      <c r="J1191" s="6" t="s">
        <v>34</v>
      </c>
      <c r="K1191" s="9">
        <v>1601</v>
      </c>
      <c r="L1191" s="9">
        <v>16816.000000000007</v>
      </c>
      <c r="M1191" s="9">
        <v>27270.823220000006</v>
      </c>
      <c r="N1191" s="9">
        <v>26100</v>
      </c>
      <c r="O1191" s="9">
        <v>8147.53</v>
      </c>
      <c r="P1191" s="9" cm="1">
        <f t="array" ref="P1191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270.30760844294912</v>
      </c>
      <c r="Q1191" s="9" cm="1">
        <f t="array" ref="Q1191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135.15380422147456</v>
      </c>
      <c r="R1191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126.70669145763237</v>
      </c>
      <c r="S1191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532.16810412205609</v>
      </c>
    </row>
    <row r="1192" spans="1:19" x14ac:dyDescent="0.25">
      <c r="A1192">
        <v>2015</v>
      </c>
      <c r="B1192">
        <v>7</v>
      </c>
      <c r="C1192" s="38" t="s">
        <v>92</v>
      </c>
      <c r="D1192" s="38">
        <f>DATE(План_Факт_Дебіторка[[#This Row],[Рік]],План_Факт_Дебіторка[[#This Row],[МісяцьНом]],1)</f>
        <v>42186</v>
      </c>
      <c r="E1192" s="6" t="s">
        <v>8</v>
      </c>
      <c r="F1192" s="6" t="s">
        <v>22</v>
      </c>
      <c r="G1192" s="6" t="s">
        <v>39</v>
      </c>
      <c r="H1192" s="6" t="s">
        <v>40</v>
      </c>
      <c r="I1192" s="6" t="s">
        <v>41</v>
      </c>
      <c r="J1192" s="6" t="s">
        <v>34</v>
      </c>
      <c r="K1192" s="9">
        <v>6771</v>
      </c>
      <c r="L1192" s="9">
        <v>68038.81</v>
      </c>
      <c r="M1192" s="9">
        <v>88180.083490000121</v>
      </c>
      <c r="N1192" s="9">
        <v>89700</v>
      </c>
      <c r="O1192" s="9">
        <v>21848.97</v>
      </c>
      <c r="P1192" s="9" cm="1">
        <f t="array" ref="P1192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303.48007843548811</v>
      </c>
      <c r="Q1192" s="9" cm="1">
        <f t="array" ref="Q1192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0</v>
      </c>
      <c r="R1192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284.51257353327009</v>
      </c>
      <c r="S1192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587.9926519687582</v>
      </c>
    </row>
    <row r="1193" spans="1:19" x14ac:dyDescent="0.25">
      <c r="A1193">
        <v>2015</v>
      </c>
      <c r="B1193">
        <v>8</v>
      </c>
      <c r="C1193" s="38" t="s">
        <v>93</v>
      </c>
      <c r="D1193" s="38">
        <f>DATE(План_Факт_Дебіторка[[#This Row],[Рік]],План_Факт_Дебіторка[[#This Row],[МісяцьНом]],1)</f>
        <v>42217</v>
      </c>
      <c r="E1193" s="6" t="s">
        <v>9</v>
      </c>
      <c r="F1193" s="6" t="s">
        <v>22</v>
      </c>
      <c r="G1193" s="6" t="s">
        <v>39</v>
      </c>
      <c r="H1193" s="6" t="s">
        <v>40</v>
      </c>
      <c r="I1193" s="6" t="s">
        <v>41</v>
      </c>
      <c r="J1193" s="6" t="s">
        <v>34</v>
      </c>
      <c r="K1193" s="9">
        <v>1485</v>
      </c>
      <c r="L1193" s="9">
        <v>16013.04</v>
      </c>
      <c r="M1193" s="9">
        <v>26093.166680000009</v>
      </c>
      <c r="N1193" s="9">
        <v>25000</v>
      </c>
      <c r="O1193" s="9">
        <v>6678.16</v>
      </c>
      <c r="P1193" s="9" cm="1">
        <f t="array" ref="P1193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234.90929067487275</v>
      </c>
      <c r="Q1193" s="9" cm="1">
        <f t="array" ref="Q1193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0</v>
      </c>
      <c r="R1193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220.2274600076932</v>
      </c>
      <c r="S1193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455.13675068256595</v>
      </c>
    </row>
    <row r="1194" spans="1:19" x14ac:dyDescent="0.25">
      <c r="A1194">
        <v>2015</v>
      </c>
      <c r="B1194">
        <v>9</v>
      </c>
      <c r="C1194" s="38" t="s">
        <v>94</v>
      </c>
      <c r="D1194" s="38">
        <f>DATE(План_Факт_Дебіторка[[#This Row],[Рік]],План_Факт_Дебіторка[[#This Row],[МісяцьНом]],1)</f>
        <v>42248</v>
      </c>
      <c r="E1194" s="6" t="s">
        <v>10</v>
      </c>
      <c r="F1194" s="6" t="s">
        <v>22</v>
      </c>
      <c r="G1194" s="6" t="s">
        <v>39</v>
      </c>
      <c r="H1194" s="6" t="s">
        <v>40</v>
      </c>
      <c r="I1194" s="6" t="s">
        <v>41</v>
      </c>
      <c r="J1194" s="6" t="s">
        <v>34</v>
      </c>
      <c r="K1194" s="9">
        <v>2113</v>
      </c>
      <c r="L1194" s="9">
        <v>21632.379999999997</v>
      </c>
      <c r="M1194" s="9">
        <v>32286.509060000008</v>
      </c>
      <c r="N1194" s="9">
        <v>32400</v>
      </c>
      <c r="O1194" s="9">
        <v>8190.8</v>
      </c>
      <c r="P1194" s="9" cm="1">
        <f t="array" ref="P1194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254.6906131975536</v>
      </c>
      <c r="Q1194" s="9" cm="1">
        <f t="array" ref="Q1194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0</v>
      </c>
      <c r="R1194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238.77244987270649</v>
      </c>
      <c r="S1194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493.46306307026009</v>
      </c>
    </row>
    <row r="1195" spans="1:19" x14ac:dyDescent="0.25">
      <c r="A1195">
        <v>2015</v>
      </c>
      <c r="B1195">
        <v>10</v>
      </c>
      <c r="C1195" s="38" t="s">
        <v>68</v>
      </c>
      <c r="D1195" s="38">
        <f>DATE(План_Факт_Дебіторка[[#This Row],[Рік]],План_Факт_Дебіторка[[#This Row],[МісяцьНом]],1)</f>
        <v>42278</v>
      </c>
      <c r="E1195" s="6" t="s">
        <v>11</v>
      </c>
      <c r="F1195" s="6" t="s">
        <v>22</v>
      </c>
      <c r="G1195" s="6" t="s">
        <v>39</v>
      </c>
      <c r="H1195" s="6" t="s">
        <v>40</v>
      </c>
      <c r="I1195" s="6" t="s">
        <v>41</v>
      </c>
      <c r="J1195" s="6" t="s">
        <v>34</v>
      </c>
      <c r="K1195" s="9">
        <v>8586</v>
      </c>
      <c r="L1195" s="9">
        <v>90248.41</v>
      </c>
      <c r="M1195" s="9">
        <v>112536.83195999991</v>
      </c>
      <c r="N1195" s="9">
        <v>102800</v>
      </c>
      <c r="O1195" s="9">
        <v>19966.87</v>
      </c>
      <c r="P1195" s="9" cm="1">
        <f t="array" ref="P1195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394.90115102973084</v>
      </c>
      <c r="Q1195" s="9" cm="1">
        <f t="array" ref="Q1195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394.90115102973084</v>
      </c>
      <c r="R1195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370.21982909037263</v>
      </c>
      <c r="S1195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1160.0221311498344</v>
      </c>
    </row>
    <row r="1196" spans="1:19" x14ac:dyDescent="0.25">
      <c r="A1196">
        <v>2014</v>
      </c>
      <c r="B1196">
        <v>10</v>
      </c>
      <c r="C1196" s="38" t="s">
        <v>62</v>
      </c>
      <c r="D1196" s="38">
        <f>DATE(План_Факт_Дебіторка[[#This Row],[Рік]],План_Факт_Дебіторка[[#This Row],[МісяцьНом]],1)</f>
        <v>41913</v>
      </c>
      <c r="E1196" s="6" t="s">
        <v>11</v>
      </c>
      <c r="F1196" s="6" t="s">
        <v>22</v>
      </c>
      <c r="G1196" s="6" t="s">
        <v>39</v>
      </c>
      <c r="H1196" s="6" t="s">
        <v>40</v>
      </c>
      <c r="I1196" s="6" t="s">
        <v>41</v>
      </c>
      <c r="J1196" s="6" t="s">
        <v>27</v>
      </c>
      <c r="K1196" s="9">
        <v>22226</v>
      </c>
      <c r="L1196" s="9">
        <v>241999.5</v>
      </c>
      <c r="M1196" s="9">
        <v>375834.45076000021</v>
      </c>
      <c r="N1196" s="9">
        <v>379000</v>
      </c>
      <c r="O1196" s="9">
        <v>180826.78</v>
      </c>
      <c r="P1196" s="9" cm="1">
        <f t="array" ref="P1196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1841.4276152261521</v>
      </c>
      <c r="Q1196" s="9" cm="1">
        <f t="array" ref="Q1196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0</v>
      </c>
      <c r="R1196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1841.4276152261521</v>
      </c>
      <c r="S1196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3682.8552304523041</v>
      </c>
    </row>
    <row r="1197" spans="1:19" x14ac:dyDescent="0.25">
      <c r="A1197">
        <v>2015</v>
      </c>
      <c r="B1197">
        <v>11</v>
      </c>
      <c r="C1197" s="38" t="s">
        <v>69</v>
      </c>
      <c r="D1197" s="38">
        <f>DATE(План_Факт_Дебіторка[[#This Row],[Рік]],План_Факт_Дебіторка[[#This Row],[МісяцьНом]],1)</f>
        <v>42309</v>
      </c>
      <c r="E1197" s="6" t="s">
        <v>12</v>
      </c>
      <c r="F1197" s="6" t="s">
        <v>22</v>
      </c>
      <c r="G1197" s="6" t="s">
        <v>39</v>
      </c>
      <c r="H1197" s="6" t="s">
        <v>40</v>
      </c>
      <c r="I1197" s="6" t="s">
        <v>41</v>
      </c>
      <c r="J1197" s="6" t="s">
        <v>34</v>
      </c>
      <c r="K1197" s="9">
        <v>1938</v>
      </c>
      <c r="L1197" s="9">
        <v>19958.520000000004</v>
      </c>
      <c r="M1197" s="9">
        <v>26138.406990000003</v>
      </c>
      <c r="N1197" s="9">
        <v>40500</v>
      </c>
      <c r="O1197" s="9">
        <v>6493.47</v>
      </c>
      <c r="P1197" s="9" cm="1">
        <f t="array" ref="P1197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271.24004417542392</v>
      </c>
      <c r="Q1197" s="9" cm="1">
        <f t="array" ref="Q1197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0</v>
      </c>
      <c r="R1197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254.28754141445992</v>
      </c>
      <c r="S1197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525.52758558988387</v>
      </c>
    </row>
    <row r="1198" spans="1:19" x14ac:dyDescent="0.25">
      <c r="A1198">
        <v>2015</v>
      </c>
      <c r="B1198">
        <v>12</v>
      </c>
      <c r="C1198" s="38" t="s">
        <v>70</v>
      </c>
      <c r="D1198" s="38">
        <f>DATE(План_Факт_Дебіторка[[#This Row],[Рік]],План_Факт_Дебіторка[[#This Row],[МісяцьНом]],1)</f>
        <v>42339</v>
      </c>
      <c r="E1198" s="6" t="s">
        <v>13</v>
      </c>
      <c r="F1198" s="6" t="s">
        <v>22</v>
      </c>
      <c r="G1198" s="6" t="s">
        <v>39</v>
      </c>
      <c r="H1198" s="6" t="s">
        <v>40</v>
      </c>
      <c r="I1198" s="6" t="s">
        <v>41</v>
      </c>
      <c r="J1198" s="6" t="s">
        <v>34</v>
      </c>
      <c r="K1198" s="9">
        <v>2263</v>
      </c>
      <c r="L1198" s="9">
        <v>24687.43</v>
      </c>
      <c r="M1198" s="9">
        <v>36465.358179999988</v>
      </c>
      <c r="N1198" s="9">
        <v>40100</v>
      </c>
      <c r="O1198" s="9">
        <v>12103.4</v>
      </c>
      <c r="P1198" s="9" cm="1">
        <f t="array" ref="P1198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248.94737828641891</v>
      </c>
      <c r="Q1198" s="9" cm="1">
        <f t="array" ref="Q1198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0</v>
      </c>
      <c r="R1198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116.69408357175885</v>
      </c>
      <c r="S1198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365.64146185817776</v>
      </c>
    </row>
    <row r="1199" spans="1:19" x14ac:dyDescent="0.25">
      <c r="A1199">
        <v>2016</v>
      </c>
      <c r="B1199">
        <v>1</v>
      </c>
      <c r="C1199" s="38" t="s">
        <v>95</v>
      </c>
      <c r="D1199" s="38">
        <f>DATE(План_Факт_Дебіторка[[#This Row],[Рік]],План_Факт_Дебіторка[[#This Row],[МісяцьНом]],1)</f>
        <v>42370</v>
      </c>
      <c r="E1199" s="6" t="s">
        <v>2</v>
      </c>
      <c r="F1199" s="6" t="s">
        <v>22</v>
      </c>
      <c r="G1199" s="6" t="s">
        <v>39</v>
      </c>
      <c r="H1199" s="6" t="s">
        <v>40</v>
      </c>
      <c r="I1199" s="6" t="s">
        <v>41</v>
      </c>
      <c r="J1199" s="6" t="s">
        <v>34</v>
      </c>
      <c r="K1199" s="9">
        <v>1734</v>
      </c>
      <c r="L1199" s="9">
        <v>16614.36</v>
      </c>
      <c r="M1199" s="9">
        <v>23705.808830000002</v>
      </c>
      <c r="N1199" s="9">
        <v>21700</v>
      </c>
      <c r="O1199" s="9">
        <v>3302.87</v>
      </c>
      <c r="P1199" s="9" cm="1">
        <f t="array" ref="P1199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284.12723012809653</v>
      </c>
      <c r="Q1199" s="9" cm="1">
        <f t="array" ref="Q1199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142.06361506404826</v>
      </c>
      <c r="R1199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162.35841721605516</v>
      </c>
      <c r="S1199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588.54926240819998</v>
      </c>
    </row>
    <row r="1200" spans="1:19" x14ac:dyDescent="0.25">
      <c r="A1200">
        <v>2016</v>
      </c>
      <c r="B1200">
        <v>2</v>
      </c>
      <c r="C1200" s="38" t="s">
        <v>96</v>
      </c>
      <c r="D1200" s="38">
        <f>DATE(План_Факт_Дебіторка[[#This Row],[Рік]],План_Факт_Дебіторка[[#This Row],[МісяцьНом]],1)</f>
        <v>42401</v>
      </c>
      <c r="E1200" s="6" t="s">
        <v>3</v>
      </c>
      <c r="F1200" s="6" t="s">
        <v>22</v>
      </c>
      <c r="G1200" s="6" t="s">
        <v>39</v>
      </c>
      <c r="H1200" s="6" t="s">
        <v>40</v>
      </c>
      <c r="I1200" s="6" t="s">
        <v>41</v>
      </c>
      <c r="J1200" s="6" t="s">
        <v>34</v>
      </c>
      <c r="K1200" s="9">
        <v>830</v>
      </c>
      <c r="L1200" s="9">
        <v>9261.510000000002</v>
      </c>
      <c r="M1200" s="9">
        <v>14826.383100000001</v>
      </c>
      <c r="N1200" s="9">
        <v>13900</v>
      </c>
      <c r="O1200" s="9">
        <v>2738.55</v>
      </c>
      <c r="P1200" s="9" cm="1">
        <f t="array" ref="P1200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168.43545763289936</v>
      </c>
      <c r="Q1200" s="9" cm="1">
        <f t="array" ref="Q1200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0</v>
      </c>
      <c r="R1200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96.248832933085353</v>
      </c>
      <c r="S1200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264.68429056598472</v>
      </c>
    </row>
    <row r="1201" spans="1:19" x14ac:dyDescent="0.25">
      <c r="A1201">
        <v>2016</v>
      </c>
      <c r="B1201">
        <v>3</v>
      </c>
      <c r="C1201" s="38" t="s">
        <v>97</v>
      </c>
      <c r="D1201" s="38">
        <f>DATE(План_Факт_Дебіторка[[#This Row],[Рік]],План_Факт_Дебіторка[[#This Row],[МісяцьНом]],1)</f>
        <v>42430</v>
      </c>
      <c r="E1201" s="6" t="s">
        <v>4</v>
      </c>
      <c r="F1201" s="6" t="s">
        <v>22</v>
      </c>
      <c r="G1201" s="6" t="s">
        <v>39</v>
      </c>
      <c r="H1201" s="6" t="s">
        <v>40</v>
      </c>
      <c r="I1201" s="6" t="s">
        <v>41</v>
      </c>
      <c r="J1201" s="6" t="s">
        <v>34</v>
      </c>
      <c r="K1201" s="9">
        <v>4535</v>
      </c>
      <c r="L1201" s="9">
        <v>46650.7</v>
      </c>
      <c r="M1201" s="9">
        <v>66831.016659999892</v>
      </c>
      <c r="N1201" s="9">
        <v>63200</v>
      </c>
      <c r="O1201" s="9">
        <v>15539.62</v>
      </c>
      <c r="P1201" s="9" cm="1">
        <f t="array" ref="P1201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300.0488327796661</v>
      </c>
      <c r="Q1201" s="9" cm="1">
        <f t="array" ref="Q1201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90.014649833899824</v>
      </c>
      <c r="R1201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171.45647587409491</v>
      </c>
      <c r="S1201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561.51995848766092</v>
      </c>
    </row>
    <row r="1202" spans="1:19" x14ac:dyDescent="0.25">
      <c r="A1202">
        <v>2016</v>
      </c>
      <c r="B1202">
        <v>4</v>
      </c>
      <c r="C1202" s="38" t="s">
        <v>98</v>
      </c>
      <c r="D1202" s="38">
        <f>DATE(План_Факт_Дебіторка[[#This Row],[Рік]],План_Факт_Дебіторка[[#This Row],[МісяцьНом]],1)</f>
        <v>42461</v>
      </c>
      <c r="E1202" s="6" t="s">
        <v>5</v>
      </c>
      <c r="F1202" s="6" t="s">
        <v>22</v>
      </c>
      <c r="G1202" s="6" t="s">
        <v>39</v>
      </c>
      <c r="H1202" s="6" t="s">
        <v>40</v>
      </c>
      <c r="I1202" s="6" t="s">
        <v>41</v>
      </c>
      <c r="J1202" s="6" t="s">
        <v>34</v>
      </c>
      <c r="K1202" s="9">
        <v>2509</v>
      </c>
      <c r="L1202" s="9">
        <v>27909.739999999994</v>
      </c>
      <c r="M1202" s="9">
        <v>43823.158250000037</v>
      </c>
      <c r="N1202" s="9">
        <v>43100</v>
      </c>
      <c r="O1202" s="9">
        <v>6197.94</v>
      </c>
      <c r="P1202" s="9" cm="1">
        <f t="array" ref="P1202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302.02003128777488</v>
      </c>
      <c r="Q1202" s="9" cm="1">
        <f t="array" ref="Q1202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0</v>
      </c>
      <c r="R1202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345.16575004317133</v>
      </c>
      <c r="S1202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647.18578133094616</v>
      </c>
    </row>
    <row r="1203" spans="1:19" x14ac:dyDescent="0.25">
      <c r="A1203">
        <v>2016</v>
      </c>
      <c r="B1203">
        <v>5</v>
      </c>
      <c r="C1203" s="38" t="s">
        <v>99</v>
      </c>
      <c r="D1203" s="38">
        <f>DATE(План_Факт_Дебіторка[[#This Row],[Рік]],План_Факт_Дебіторка[[#This Row],[МісяцьНом]],1)</f>
        <v>42491</v>
      </c>
      <c r="E1203" s="6" t="s">
        <v>6</v>
      </c>
      <c r="F1203" s="6" t="s">
        <v>22</v>
      </c>
      <c r="G1203" s="6" t="s">
        <v>39</v>
      </c>
      <c r="H1203" s="6" t="s">
        <v>40</v>
      </c>
      <c r="I1203" s="6" t="s">
        <v>41</v>
      </c>
      <c r="J1203" s="6" t="s">
        <v>34</v>
      </c>
      <c r="K1203" s="9">
        <v>3508</v>
      </c>
      <c r="L1203" s="9">
        <v>36830.81</v>
      </c>
      <c r="M1203" s="9">
        <v>58313.332429999988</v>
      </c>
      <c r="N1203" s="9">
        <v>56100</v>
      </c>
      <c r="O1203" s="9">
        <v>10216.07</v>
      </c>
      <c r="P1203" s="9" cm="1">
        <f t="array" ref="P1203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305.9442998444452</v>
      </c>
      <c r="Q1203" s="9" cm="1">
        <f t="array" ref="Q1203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152.9721499222226</v>
      </c>
      <c r="R1203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174.82531419682581</v>
      </c>
      <c r="S1203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633.74176396349367</v>
      </c>
    </row>
    <row r="1204" spans="1:19" x14ac:dyDescent="0.25">
      <c r="A1204">
        <v>2016</v>
      </c>
      <c r="B1204">
        <v>6</v>
      </c>
      <c r="C1204" s="38" t="s">
        <v>100</v>
      </c>
      <c r="D1204" s="38">
        <f>DATE(План_Факт_Дебіторка[[#This Row],[Рік]],План_Факт_Дебіторка[[#This Row],[МісяцьНом]],1)</f>
        <v>42522</v>
      </c>
      <c r="E1204" s="6" t="s">
        <v>7</v>
      </c>
      <c r="F1204" s="6" t="s">
        <v>22</v>
      </c>
      <c r="G1204" s="6" t="s">
        <v>39</v>
      </c>
      <c r="H1204" s="6" t="s">
        <v>40</v>
      </c>
      <c r="I1204" s="6" t="s">
        <v>41</v>
      </c>
      <c r="J1204" s="6" t="s">
        <v>34</v>
      </c>
      <c r="K1204" s="9">
        <v>5192</v>
      </c>
      <c r="L1204" s="9">
        <v>56871.05999999999</v>
      </c>
      <c r="M1204" s="9">
        <v>82262.525359999971</v>
      </c>
      <c r="N1204" s="9">
        <v>75800</v>
      </c>
      <c r="O1204" s="9">
        <v>11791.78</v>
      </c>
      <c r="P1204" s="9" cm="1">
        <f t="array" ref="P1204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315.68541069036002</v>
      </c>
      <c r="Q1204" s="9" cm="1">
        <f t="array" ref="Q1204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157.84270534518001</v>
      </c>
      <c r="R1204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360.7833265032686</v>
      </c>
      <c r="S1204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834.31144253880871</v>
      </c>
    </row>
    <row r="1205" spans="1:19" x14ac:dyDescent="0.25">
      <c r="A1205">
        <v>2014</v>
      </c>
      <c r="B1205">
        <v>10</v>
      </c>
      <c r="C1205" s="38" t="s">
        <v>62</v>
      </c>
      <c r="D1205" s="38">
        <f>DATE(План_Факт_Дебіторка[[#This Row],[Рік]],План_Факт_Дебіторка[[#This Row],[МісяцьНом]],1)</f>
        <v>41913</v>
      </c>
      <c r="E1205" s="6" t="s">
        <v>11</v>
      </c>
      <c r="F1205" s="6" t="s">
        <v>22</v>
      </c>
      <c r="G1205" s="6" t="s">
        <v>39</v>
      </c>
      <c r="H1205" s="6" t="s">
        <v>40</v>
      </c>
      <c r="I1205" s="6" t="s">
        <v>41</v>
      </c>
      <c r="J1205" s="6" t="s">
        <v>35</v>
      </c>
      <c r="K1205" s="9">
        <v>4897</v>
      </c>
      <c r="L1205" s="9">
        <v>50639.100000000006</v>
      </c>
      <c r="M1205" s="9">
        <v>75634.690439999889</v>
      </c>
      <c r="N1205" s="9">
        <v>78100</v>
      </c>
      <c r="O1205" s="9">
        <v>50107.19</v>
      </c>
      <c r="P1205" s="9" cm="1">
        <f t="array" ref="P1205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370.57754381924866</v>
      </c>
      <c r="Q1205" s="9" cm="1">
        <f t="array" ref="Q1205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0</v>
      </c>
      <c r="R1205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370.57754381924866</v>
      </c>
      <c r="S1205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741.15508763849732</v>
      </c>
    </row>
    <row r="1206" spans="1:19" x14ac:dyDescent="0.25">
      <c r="A1206">
        <v>2016</v>
      </c>
      <c r="B1206">
        <v>7</v>
      </c>
      <c r="C1206" s="38" t="s">
        <v>101</v>
      </c>
      <c r="D1206" s="38">
        <f>DATE(План_Факт_Дебіторка[[#This Row],[Рік]],План_Факт_Дебіторка[[#This Row],[МісяцьНом]],1)</f>
        <v>42552</v>
      </c>
      <c r="E1206" s="6" t="s">
        <v>8</v>
      </c>
      <c r="F1206" s="6" t="s">
        <v>22</v>
      </c>
      <c r="G1206" s="6" t="s">
        <v>39</v>
      </c>
      <c r="H1206" s="6" t="s">
        <v>40</v>
      </c>
      <c r="I1206" s="6" t="s">
        <v>41</v>
      </c>
      <c r="J1206" s="6" t="s">
        <v>34</v>
      </c>
      <c r="K1206" s="9">
        <v>4177</v>
      </c>
      <c r="L1206" s="9">
        <v>44509.88</v>
      </c>
      <c r="M1206" s="9">
        <v>67877.857830000023</v>
      </c>
      <c r="N1206" s="9">
        <v>64300</v>
      </c>
      <c r="O1206" s="9">
        <v>7766.61</v>
      </c>
      <c r="P1206" s="9" cm="1">
        <f t="array" ref="P1206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344.968145699518</v>
      </c>
      <c r="Q1206" s="9" cm="1">
        <f t="array" ref="Q1206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0</v>
      </c>
      <c r="R1206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353.81348276873643</v>
      </c>
      <c r="S1206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698.78162846825444</v>
      </c>
    </row>
    <row r="1207" spans="1:19" x14ac:dyDescent="0.25">
      <c r="A1207">
        <v>2016</v>
      </c>
      <c r="B1207">
        <v>8</v>
      </c>
      <c r="C1207" s="38" t="s">
        <v>102</v>
      </c>
      <c r="D1207" s="38">
        <f>DATE(План_Факт_Дебіторка[[#This Row],[Рік]],План_Факт_Дебіторка[[#This Row],[МісяцьНом]],1)</f>
        <v>42583</v>
      </c>
      <c r="E1207" s="6" t="s">
        <v>9</v>
      </c>
      <c r="F1207" s="6" t="s">
        <v>22</v>
      </c>
      <c r="G1207" s="6" t="s">
        <v>39</v>
      </c>
      <c r="H1207" s="6" t="s">
        <v>40</v>
      </c>
      <c r="I1207" s="6" t="s">
        <v>41</v>
      </c>
      <c r="J1207" s="6" t="s">
        <v>34</v>
      </c>
      <c r="K1207" s="9">
        <v>2946</v>
      </c>
      <c r="L1207" s="9">
        <v>34118.93</v>
      </c>
      <c r="M1207" s="9">
        <v>55426.849880000002</v>
      </c>
      <c r="N1207" s="9">
        <v>56600</v>
      </c>
      <c r="O1207" s="9">
        <v>3895.7</v>
      </c>
      <c r="P1207" s="9" cm="1">
        <f t="array" ref="P1207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211.29861638862229</v>
      </c>
      <c r="Q1207" s="9" cm="1">
        <f t="array" ref="Q1207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63.389584916586685</v>
      </c>
      <c r="R1207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325.0747944440343</v>
      </c>
      <c r="S1207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599.76299574924326</v>
      </c>
    </row>
    <row r="1208" spans="1:19" x14ac:dyDescent="0.25">
      <c r="A1208">
        <v>2016</v>
      </c>
      <c r="B1208">
        <v>9</v>
      </c>
      <c r="C1208" s="38" t="s">
        <v>103</v>
      </c>
      <c r="D1208" s="38">
        <f>DATE(План_Факт_Дебіторка[[#This Row],[Рік]],План_Факт_Дебіторка[[#This Row],[МісяцьНом]],1)</f>
        <v>42614</v>
      </c>
      <c r="E1208" s="6" t="s">
        <v>10</v>
      </c>
      <c r="F1208" s="6" t="s">
        <v>22</v>
      </c>
      <c r="G1208" s="6" t="s">
        <v>39</v>
      </c>
      <c r="H1208" s="6" t="s">
        <v>40</v>
      </c>
      <c r="I1208" s="6" t="s">
        <v>41</v>
      </c>
      <c r="J1208" s="6" t="s">
        <v>34</v>
      </c>
      <c r="K1208" s="9">
        <v>4088</v>
      </c>
      <c r="L1208" s="9">
        <v>48728.029999999992</v>
      </c>
      <c r="M1208" s="9">
        <v>78435.24957</v>
      </c>
      <c r="N1208" s="9">
        <v>75300</v>
      </c>
      <c r="O1208" s="9">
        <v>5515.31</v>
      </c>
      <c r="P1208" s="9" cm="1">
        <f t="array" ref="P1208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343.73355796408356</v>
      </c>
      <c r="Q1208" s="9" cm="1">
        <f t="array" ref="Q1208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103.12006738922506</v>
      </c>
      <c r="R1208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352.54723893752151</v>
      </c>
      <c r="S1208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799.40086429083021</v>
      </c>
    </row>
    <row r="1209" spans="1:19" x14ac:dyDescent="0.25">
      <c r="A1209">
        <v>2016</v>
      </c>
      <c r="B1209">
        <v>10</v>
      </c>
      <c r="C1209" s="38" t="s">
        <v>71</v>
      </c>
      <c r="D1209" s="38">
        <f>DATE(План_Факт_Дебіторка[[#This Row],[Рік]],План_Факт_Дебіторка[[#This Row],[МісяцьНом]],1)</f>
        <v>42644</v>
      </c>
      <c r="E1209" s="6" t="s">
        <v>11</v>
      </c>
      <c r="F1209" s="6" t="s">
        <v>22</v>
      </c>
      <c r="G1209" s="6" t="s">
        <v>39</v>
      </c>
      <c r="H1209" s="6" t="s">
        <v>40</v>
      </c>
      <c r="I1209" s="6" t="s">
        <v>41</v>
      </c>
      <c r="J1209" s="6" t="s">
        <v>34</v>
      </c>
      <c r="K1209" s="9">
        <v>2674</v>
      </c>
      <c r="L1209" s="9">
        <v>32117.99</v>
      </c>
      <c r="M1209" s="9">
        <v>51813.283160000006</v>
      </c>
      <c r="N1209" s="9">
        <v>55300</v>
      </c>
      <c r="O1209" s="9">
        <v>5058.3</v>
      </c>
      <c r="P1209" s="9" cm="1">
        <f t="array" ref="P1209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300.63186033554422</v>
      </c>
      <c r="Q1209" s="9" cm="1">
        <f t="array" ref="Q1209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0</v>
      </c>
      <c r="R1209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308.34036957491708</v>
      </c>
      <c r="S1209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608.97222991046124</v>
      </c>
    </row>
    <row r="1210" spans="1:19" x14ac:dyDescent="0.25">
      <c r="A1210">
        <v>2016</v>
      </c>
      <c r="B1210">
        <v>11</v>
      </c>
      <c r="C1210" s="38" t="s">
        <v>72</v>
      </c>
      <c r="D1210" s="38">
        <f>DATE(План_Факт_Дебіторка[[#This Row],[Рік]],План_Факт_Дебіторка[[#This Row],[МісяцьНом]],1)</f>
        <v>42675</v>
      </c>
      <c r="E1210" s="6" t="s">
        <v>12</v>
      </c>
      <c r="F1210" s="6" t="s">
        <v>22</v>
      </c>
      <c r="G1210" s="6" t="s">
        <v>39</v>
      </c>
      <c r="H1210" s="6" t="s">
        <v>40</v>
      </c>
      <c r="I1210" s="6" t="s">
        <v>41</v>
      </c>
      <c r="J1210" s="6" t="s">
        <v>34</v>
      </c>
      <c r="K1210" s="9">
        <v>3112</v>
      </c>
      <c r="L1210" s="9">
        <v>39659.469999999994</v>
      </c>
      <c r="M1210" s="9">
        <v>65114.033570000007</v>
      </c>
      <c r="N1210" s="9">
        <v>65600</v>
      </c>
      <c r="O1210" s="9">
        <v>6767.22</v>
      </c>
      <c r="P1210" s="9" cm="1">
        <f t="array" ref="P1210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346.98803258781032</v>
      </c>
      <c r="Q1210" s="9" cm="1">
        <f t="array" ref="Q1210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173.49401629390516</v>
      </c>
      <c r="R1210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355.88516162852341</v>
      </c>
      <c r="S1210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876.36721051023892</v>
      </c>
    </row>
    <row r="1211" spans="1:19" x14ac:dyDescent="0.25">
      <c r="A1211">
        <v>2014</v>
      </c>
      <c r="B1211">
        <v>10</v>
      </c>
      <c r="C1211" s="38" t="s">
        <v>62</v>
      </c>
      <c r="D1211" s="38">
        <f>DATE(План_Факт_Дебіторка[[#This Row],[Рік]],План_Факт_Дебіторка[[#This Row],[МісяцьНом]],1)</f>
        <v>41913</v>
      </c>
      <c r="E1211" s="6" t="s">
        <v>11</v>
      </c>
      <c r="F1211" s="6" t="s">
        <v>42</v>
      </c>
      <c r="G1211" s="6" t="s">
        <v>46</v>
      </c>
      <c r="H1211" s="6" t="s">
        <v>47</v>
      </c>
      <c r="I1211" s="6" t="s">
        <v>48</v>
      </c>
      <c r="J1211" s="6" t="s">
        <v>26</v>
      </c>
      <c r="K1211" s="9">
        <v>16</v>
      </c>
      <c r="L1211" s="9">
        <v>155.4</v>
      </c>
      <c r="M1211" s="9">
        <v>224.18833000000001</v>
      </c>
      <c r="N1211" s="9">
        <v>200</v>
      </c>
      <c r="O1211" s="9">
        <v>224.19</v>
      </c>
      <c r="P1211" s="9" cm="1">
        <f t="array" ref="P1211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1.0152160324456907</v>
      </c>
      <c r="Q1211" s="9" cm="1">
        <f t="array" ref="Q1211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0.76141202433426802</v>
      </c>
      <c r="R1211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0.27438271147180832</v>
      </c>
      <c r="S1211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2.0510107682517669</v>
      </c>
    </row>
    <row r="1212" spans="1:19" x14ac:dyDescent="0.25">
      <c r="A1212">
        <v>2014</v>
      </c>
      <c r="B1212">
        <v>10</v>
      </c>
      <c r="C1212" s="38" t="s">
        <v>62</v>
      </c>
      <c r="D1212" s="38">
        <f>DATE(План_Факт_Дебіторка[[#This Row],[Рік]],План_Факт_Дебіторка[[#This Row],[МісяцьНом]],1)</f>
        <v>41913</v>
      </c>
      <c r="E1212" s="6" t="s">
        <v>11</v>
      </c>
      <c r="F1212" s="6" t="s">
        <v>42</v>
      </c>
      <c r="G1212" s="6" t="s">
        <v>46</v>
      </c>
      <c r="H1212" s="6" t="s">
        <v>47</v>
      </c>
      <c r="I1212" s="6" t="s">
        <v>48</v>
      </c>
      <c r="J1212" s="6" t="s">
        <v>27</v>
      </c>
      <c r="K1212" s="9">
        <v>10137</v>
      </c>
      <c r="L1212" s="9">
        <v>115086.56999999999</v>
      </c>
      <c r="M1212" s="9">
        <v>175960.99901999999</v>
      </c>
      <c r="N1212" s="9">
        <v>160900</v>
      </c>
      <c r="O1212" s="9">
        <v>98267.66</v>
      </c>
      <c r="P1212" s="9" cm="1">
        <f t="array" ref="P1212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796.82304288659657</v>
      </c>
      <c r="Q1212" s="9" cm="1">
        <f t="array" ref="Q1212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597.61728216494748</v>
      </c>
      <c r="R1212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215.35757915853961</v>
      </c>
      <c r="S1212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1609.7979042100837</v>
      </c>
    </row>
    <row r="1213" spans="1:19" x14ac:dyDescent="0.25">
      <c r="A1213">
        <v>2014</v>
      </c>
      <c r="B1213">
        <v>10</v>
      </c>
      <c r="C1213" s="38" t="s">
        <v>62</v>
      </c>
      <c r="D1213" s="38">
        <f>DATE(План_Факт_Дебіторка[[#This Row],[Рік]],План_Факт_Дебіторка[[#This Row],[МісяцьНом]],1)</f>
        <v>41913</v>
      </c>
      <c r="E1213" s="6" t="s">
        <v>11</v>
      </c>
      <c r="F1213" s="6" t="s">
        <v>42</v>
      </c>
      <c r="G1213" s="6" t="s">
        <v>46</v>
      </c>
      <c r="H1213" s="6" t="s">
        <v>47</v>
      </c>
      <c r="I1213" s="6" t="s">
        <v>48</v>
      </c>
      <c r="J1213" s="6" t="s">
        <v>34</v>
      </c>
      <c r="K1213" s="9">
        <v>4613</v>
      </c>
      <c r="L1213" s="9">
        <v>51981.430000000008</v>
      </c>
      <c r="M1213" s="9">
        <v>76311.701950000119</v>
      </c>
      <c r="N1213" s="9">
        <v>72400</v>
      </c>
      <c r="O1213" s="9">
        <v>13160.83</v>
      </c>
      <c r="P1213" s="9" cm="1">
        <f t="array" ref="P1213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345.57045535268139</v>
      </c>
      <c r="Q1213" s="9" cm="1">
        <f t="array" ref="Q1213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259.17784151451104</v>
      </c>
      <c r="R1213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93.397420365589568</v>
      </c>
      <c r="S1213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698.14571723278209</v>
      </c>
    </row>
    <row r="1214" spans="1:19" x14ac:dyDescent="0.25">
      <c r="A1214">
        <v>2014</v>
      </c>
      <c r="B1214">
        <v>11</v>
      </c>
      <c r="C1214" s="38" t="s">
        <v>66</v>
      </c>
      <c r="D1214" s="38">
        <f>DATE(План_Факт_Дебіторка[[#This Row],[Рік]],План_Факт_Дебіторка[[#This Row],[МісяцьНом]],1)</f>
        <v>41944</v>
      </c>
      <c r="E1214" s="6" t="s">
        <v>12</v>
      </c>
      <c r="F1214" s="6" t="s">
        <v>22</v>
      </c>
      <c r="G1214" s="6" t="s">
        <v>39</v>
      </c>
      <c r="H1214" s="6" t="s">
        <v>40</v>
      </c>
      <c r="I1214" s="6" t="s">
        <v>41</v>
      </c>
      <c r="J1214" s="6" t="s">
        <v>27</v>
      </c>
      <c r="K1214" s="9">
        <v>17409</v>
      </c>
      <c r="L1214" s="9">
        <v>191927.02000000005</v>
      </c>
      <c r="M1214" s="9">
        <v>294976.27892999997</v>
      </c>
      <c r="N1214" s="9">
        <v>303800</v>
      </c>
      <c r="O1214" s="9">
        <v>180513.31</v>
      </c>
      <c r="P1214" s="9" cm="1">
        <f t="array" ref="P1214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1895.4562631736492</v>
      </c>
      <c r="Q1214" s="9" cm="1">
        <f t="array" ref="Q1214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0</v>
      </c>
      <c r="R1214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1263.6375087824326</v>
      </c>
      <c r="S1214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3159.0937719560816</v>
      </c>
    </row>
    <row r="1215" spans="1:19" x14ac:dyDescent="0.25">
      <c r="A1215">
        <v>2014</v>
      </c>
      <c r="B1215">
        <v>10</v>
      </c>
      <c r="C1215" s="38" t="s">
        <v>62</v>
      </c>
      <c r="D1215" s="38">
        <f>DATE(План_Факт_Дебіторка[[#This Row],[Рік]],План_Факт_Дебіторка[[#This Row],[МісяцьНом]],1)</f>
        <v>41913</v>
      </c>
      <c r="E1215" s="6" t="s">
        <v>11</v>
      </c>
      <c r="F1215" s="6" t="s">
        <v>42</v>
      </c>
      <c r="G1215" s="6" t="s">
        <v>46</v>
      </c>
      <c r="H1215" s="6" t="s">
        <v>47</v>
      </c>
      <c r="I1215" s="6" t="s">
        <v>48</v>
      </c>
      <c r="J1215" s="6" t="s">
        <v>35</v>
      </c>
      <c r="K1215" s="9">
        <v>33353</v>
      </c>
      <c r="L1215" s="9">
        <v>395409.59999999992</v>
      </c>
      <c r="M1215" s="9">
        <v>564567.45413999993</v>
      </c>
      <c r="N1215" s="9">
        <v>537900</v>
      </c>
      <c r="O1215" s="9">
        <v>539353.75</v>
      </c>
      <c r="P1215" s="9" cm="1">
        <f t="array" ref="P1215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2556.5912857282769</v>
      </c>
      <c r="Q1215" s="9" cm="1">
        <f t="array" ref="Q1215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1917.4434642962076</v>
      </c>
      <c r="R1215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690.97061776439921</v>
      </c>
      <c r="S1215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5165.0053677888836</v>
      </c>
    </row>
    <row r="1216" spans="1:19" x14ac:dyDescent="0.25">
      <c r="A1216">
        <v>2014</v>
      </c>
      <c r="B1216">
        <v>12</v>
      </c>
      <c r="C1216" s="38" t="s">
        <v>67</v>
      </c>
      <c r="D1216" s="38">
        <f>DATE(План_Факт_Дебіторка[[#This Row],[Рік]],План_Факт_Дебіторка[[#This Row],[МісяцьНом]],1)</f>
        <v>41974</v>
      </c>
      <c r="E1216" s="6" t="s">
        <v>13</v>
      </c>
      <c r="F1216" s="6" t="s">
        <v>22</v>
      </c>
      <c r="G1216" s="6" t="s">
        <v>39</v>
      </c>
      <c r="H1216" s="6" t="s">
        <v>40</v>
      </c>
      <c r="I1216" s="6" t="s">
        <v>41</v>
      </c>
      <c r="J1216" s="6" t="s">
        <v>27</v>
      </c>
      <c r="K1216" s="9">
        <v>19899</v>
      </c>
      <c r="L1216" s="9">
        <v>215159.46000000005</v>
      </c>
      <c r="M1216" s="9">
        <v>333372.1832899999</v>
      </c>
      <c r="N1216" s="9">
        <v>324200</v>
      </c>
      <c r="O1216" s="9">
        <v>210426.07</v>
      </c>
      <c r="P1216" s="9" cm="1">
        <f t="array" ref="P1216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2040.274574631748</v>
      </c>
      <c r="Q1216" s="9" cm="1">
        <f t="array" ref="Q1216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1020.137287315874</v>
      </c>
      <c r="R1216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1360.1830497544988</v>
      </c>
      <c r="S1216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4420.594911702121</v>
      </c>
    </row>
    <row r="1217" spans="1:19" x14ac:dyDescent="0.25">
      <c r="A1217">
        <v>2015</v>
      </c>
      <c r="B1217">
        <v>1</v>
      </c>
      <c r="C1217" s="38" t="s">
        <v>86</v>
      </c>
      <c r="D1217" s="38">
        <f>DATE(План_Факт_Дебіторка[[#This Row],[Рік]],План_Факт_Дебіторка[[#This Row],[МісяцьНом]],1)</f>
        <v>42005</v>
      </c>
      <c r="E1217" s="6" t="s">
        <v>2</v>
      </c>
      <c r="F1217" s="6" t="s">
        <v>22</v>
      </c>
      <c r="G1217" s="6" t="s">
        <v>39</v>
      </c>
      <c r="H1217" s="6" t="s">
        <v>40</v>
      </c>
      <c r="I1217" s="6" t="s">
        <v>41</v>
      </c>
      <c r="J1217" s="6" t="s">
        <v>27</v>
      </c>
      <c r="K1217" s="9">
        <v>21056</v>
      </c>
      <c r="L1217" s="9">
        <v>221316.13</v>
      </c>
      <c r="M1217" s="9">
        <v>337298.39395000052</v>
      </c>
      <c r="N1217" s="9">
        <v>342000</v>
      </c>
      <c r="O1217" s="9">
        <v>126849.38</v>
      </c>
      <c r="P1217" s="9" cm="1">
        <f t="array" ref="P1217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2296.7635300772281</v>
      </c>
      <c r="Q1217" s="9" cm="1">
        <f t="array" ref="Q1217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0</v>
      </c>
      <c r="R1217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2153.2158094474012</v>
      </c>
      <c r="S1217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4449.9793395246288</v>
      </c>
    </row>
    <row r="1218" spans="1:19" x14ac:dyDescent="0.25">
      <c r="A1218">
        <v>2014</v>
      </c>
      <c r="B1218">
        <v>10</v>
      </c>
      <c r="C1218" s="38" t="s">
        <v>62</v>
      </c>
      <c r="D1218" s="38">
        <f>DATE(План_Факт_Дебіторка[[#This Row],[Рік]],План_Факт_Дебіторка[[#This Row],[МісяцьНом]],1)</f>
        <v>41913</v>
      </c>
      <c r="E1218" s="6" t="s">
        <v>11</v>
      </c>
      <c r="F1218" s="6" t="s">
        <v>42</v>
      </c>
      <c r="G1218" s="6" t="s">
        <v>49</v>
      </c>
      <c r="H1218" s="6" t="s">
        <v>50</v>
      </c>
      <c r="I1218" s="6" t="s">
        <v>51</v>
      </c>
      <c r="J1218" s="6" t="s">
        <v>26</v>
      </c>
      <c r="K1218" s="9">
        <v>382</v>
      </c>
      <c r="L1218" s="9">
        <v>5214.630000000001</v>
      </c>
      <c r="M1218" s="9">
        <v>8239.5301999999992</v>
      </c>
      <c r="N1218" s="9">
        <v>7900</v>
      </c>
      <c r="O1218" s="9">
        <v>6406.83</v>
      </c>
      <c r="P1218" s="9" cm="1">
        <f t="array" ref="P1218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54.51433876599333</v>
      </c>
      <c r="Q1218" s="9" cm="1">
        <f t="array" ref="Q1218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27.257169382996665</v>
      </c>
      <c r="R1218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25.959208936187302</v>
      </c>
      <c r="S1218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107.7307170851773</v>
      </c>
    </row>
    <row r="1219" spans="1:19" x14ac:dyDescent="0.25">
      <c r="A1219">
        <v>2015</v>
      </c>
      <c r="B1219">
        <v>2</v>
      </c>
      <c r="C1219" s="38" t="s">
        <v>87</v>
      </c>
      <c r="D1219" s="38">
        <f>DATE(План_Факт_Дебіторка[[#This Row],[Рік]],План_Факт_Дебіторка[[#This Row],[МісяцьНом]],1)</f>
        <v>42036</v>
      </c>
      <c r="E1219" s="6" t="s">
        <v>3</v>
      </c>
      <c r="F1219" s="6" t="s">
        <v>22</v>
      </c>
      <c r="G1219" s="6" t="s">
        <v>39</v>
      </c>
      <c r="H1219" s="6" t="s">
        <v>40</v>
      </c>
      <c r="I1219" s="6" t="s">
        <v>41</v>
      </c>
      <c r="J1219" s="6" t="s">
        <v>27</v>
      </c>
      <c r="K1219" s="9">
        <v>22152</v>
      </c>
      <c r="L1219" s="9">
        <v>232844.41999999995</v>
      </c>
      <c r="M1219" s="9">
        <v>338870.8001900001</v>
      </c>
      <c r="N1219" s="9">
        <v>323000</v>
      </c>
      <c r="O1219" s="9">
        <v>151370.32</v>
      </c>
      <c r="P1219" s="9" cm="1">
        <f t="array" ref="P1219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1843.3149570173593</v>
      </c>
      <c r="Q1219" s="9" cm="1">
        <f t="array" ref="Q1219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921.65747850867967</v>
      </c>
      <c r="R1219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1728.1077722037744</v>
      </c>
      <c r="S1219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4493.080207729814</v>
      </c>
    </row>
    <row r="1220" spans="1:19" x14ac:dyDescent="0.25">
      <c r="A1220">
        <v>2015</v>
      </c>
      <c r="B1220">
        <v>3</v>
      </c>
      <c r="C1220" s="38" t="s">
        <v>88</v>
      </c>
      <c r="D1220" s="38">
        <f>DATE(План_Факт_Дебіторка[[#This Row],[Рік]],План_Факт_Дебіторка[[#This Row],[МісяцьНом]],1)</f>
        <v>42064</v>
      </c>
      <c r="E1220" s="6" t="s">
        <v>4</v>
      </c>
      <c r="F1220" s="6" t="s">
        <v>22</v>
      </c>
      <c r="G1220" s="6" t="s">
        <v>39</v>
      </c>
      <c r="H1220" s="6" t="s">
        <v>40</v>
      </c>
      <c r="I1220" s="6" t="s">
        <v>41</v>
      </c>
      <c r="J1220" s="6" t="s">
        <v>27</v>
      </c>
      <c r="K1220" s="9">
        <v>28114</v>
      </c>
      <c r="L1220" s="9">
        <v>297107.14000000013</v>
      </c>
      <c r="M1220" s="9">
        <v>413780.92455999996</v>
      </c>
      <c r="N1220" s="9">
        <v>410400</v>
      </c>
      <c r="O1220" s="9">
        <v>214330.36</v>
      </c>
      <c r="P1220" s="9" cm="1">
        <f t="array" ref="P1220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2049.8999173887046</v>
      </c>
      <c r="Q1220" s="9" cm="1">
        <f t="array" ref="Q1220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614.96997521661149</v>
      </c>
      <c r="R1220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960.89058627595534</v>
      </c>
      <c r="S1220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3625.7604788812714</v>
      </c>
    </row>
    <row r="1221" spans="1:19" x14ac:dyDescent="0.25">
      <c r="A1221">
        <v>2014</v>
      </c>
      <c r="B1221">
        <v>10</v>
      </c>
      <c r="C1221" s="38" t="s">
        <v>62</v>
      </c>
      <c r="D1221" s="38">
        <f>DATE(План_Факт_Дебіторка[[#This Row],[Рік]],План_Факт_Дебіторка[[#This Row],[МісяцьНом]],1)</f>
        <v>41913</v>
      </c>
      <c r="E1221" s="6" t="s">
        <v>11</v>
      </c>
      <c r="F1221" s="6" t="s">
        <v>42</v>
      </c>
      <c r="G1221" s="6" t="s">
        <v>49</v>
      </c>
      <c r="H1221" s="6" t="s">
        <v>50</v>
      </c>
      <c r="I1221" s="6" t="s">
        <v>51</v>
      </c>
      <c r="J1221" s="6" t="s">
        <v>32</v>
      </c>
      <c r="K1221" s="9">
        <v>3503</v>
      </c>
      <c r="L1221" s="9">
        <v>36165.9</v>
      </c>
      <c r="M1221" s="9">
        <v>47166.891600000003</v>
      </c>
      <c r="N1221" s="9">
        <v>47600</v>
      </c>
      <c r="O1221" s="9">
        <v>299.93</v>
      </c>
      <c r="P1221" s="9" cm="1">
        <f t="array" ref="P1221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312.0653538257904</v>
      </c>
      <c r="Q1221" s="9" cm="1">
        <f t="array" ref="Q1221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156.0326769128952</v>
      </c>
      <c r="R1221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148.60254944085256</v>
      </c>
      <c r="S1221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616.70058017953806</v>
      </c>
    </row>
    <row r="1222" spans="1:19" x14ac:dyDescent="0.25">
      <c r="A1222">
        <v>2015</v>
      </c>
      <c r="B1222">
        <v>4</v>
      </c>
      <c r="C1222" s="38" t="s">
        <v>89</v>
      </c>
      <c r="D1222" s="38">
        <f>DATE(План_Факт_Дебіторка[[#This Row],[Рік]],План_Факт_Дебіторка[[#This Row],[МісяцьНом]],1)</f>
        <v>42095</v>
      </c>
      <c r="E1222" s="6" t="s">
        <v>5</v>
      </c>
      <c r="F1222" s="6" t="s">
        <v>22</v>
      </c>
      <c r="G1222" s="6" t="s">
        <v>39</v>
      </c>
      <c r="H1222" s="6" t="s">
        <v>40</v>
      </c>
      <c r="I1222" s="6" t="s">
        <v>41</v>
      </c>
      <c r="J1222" s="6" t="s">
        <v>27</v>
      </c>
      <c r="K1222" s="9">
        <v>14498</v>
      </c>
      <c r="L1222" s="9">
        <v>153841.66</v>
      </c>
      <c r="M1222" s="9">
        <v>250416.70517000006</v>
      </c>
      <c r="N1222" s="9">
        <v>262300</v>
      </c>
      <c r="O1222" s="9">
        <v>110634.89</v>
      </c>
      <c r="P1222" s="9" cm="1">
        <f t="array" ref="P1222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2136.4505279287282</v>
      </c>
      <c r="Q1222" s="9" cm="1">
        <f t="array" ref="Q1222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0</v>
      </c>
      <c r="R1222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2002.9223699331831</v>
      </c>
      <c r="S1222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4139.372897861911</v>
      </c>
    </row>
    <row r="1223" spans="1:19" x14ac:dyDescent="0.25">
      <c r="A1223">
        <v>2014</v>
      </c>
      <c r="B1223">
        <v>10</v>
      </c>
      <c r="C1223" s="38" t="s">
        <v>62</v>
      </c>
      <c r="D1223" s="38">
        <f>DATE(План_Факт_Дебіторка[[#This Row],[Рік]],План_Факт_Дебіторка[[#This Row],[МісяцьНом]],1)</f>
        <v>41913</v>
      </c>
      <c r="E1223" s="6" t="s">
        <v>11</v>
      </c>
      <c r="F1223" s="6" t="s">
        <v>42</v>
      </c>
      <c r="G1223" s="6" t="s">
        <v>49</v>
      </c>
      <c r="H1223" s="6" t="s">
        <v>50</v>
      </c>
      <c r="I1223" s="6" t="s">
        <v>51</v>
      </c>
      <c r="J1223" s="6" t="s">
        <v>33</v>
      </c>
      <c r="K1223" s="9">
        <v>1900</v>
      </c>
      <c r="L1223" s="9">
        <v>18557.800000000003</v>
      </c>
      <c r="M1223" s="9">
        <v>27638.576850000009</v>
      </c>
      <c r="N1223" s="9">
        <v>30200</v>
      </c>
      <c r="O1223" s="9">
        <v>29043.11</v>
      </c>
      <c r="P1223" s="9" cm="1">
        <f t="array" ref="P1223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182.86221481545653</v>
      </c>
      <c r="Q1223" s="9" cm="1">
        <f t="array" ref="Q1223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91.431107407728263</v>
      </c>
      <c r="R1223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87.077245150217394</v>
      </c>
      <c r="S1223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361.37056737340214</v>
      </c>
    </row>
    <row r="1224" spans="1:19" x14ac:dyDescent="0.25">
      <c r="A1224">
        <v>2015</v>
      </c>
      <c r="B1224">
        <v>5</v>
      </c>
      <c r="C1224" s="38" t="s">
        <v>90</v>
      </c>
      <c r="D1224" s="38">
        <f>DATE(План_Факт_Дебіторка[[#This Row],[Рік]],План_Факт_Дебіторка[[#This Row],[МісяцьНом]],1)</f>
        <v>42125</v>
      </c>
      <c r="E1224" s="6" t="s">
        <v>6</v>
      </c>
      <c r="F1224" s="6" t="s">
        <v>22</v>
      </c>
      <c r="G1224" s="6" t="s">
        <v>39</v>
      </c>
      <c r="H1224" s="6" t="s">
        <v>40</v>
      </c>
      <c r="I1224" s="6" t="s">
        <v>41</v>
      </c>
      <c r="J1224" s="6" t="s">
        <v>27</v>
      </c>
      <c r="K1224" s="9">
        <v>36960</v>
      </c>
      <c r="L1224" s="9">
        <v>365472.25999999983</v>
      </c>
      <c r="M1224" s="9">
        <v>494015.20561999967</v>
      </c>
      <c r="N1224" s="9">
        <v>499400</v>
      </c>
      <c r="O1224" s="9">
        <v>275350.42</v>
      </c>
      <c r="P1224" s="9" cm="1">
        <f t="array" ref="P1224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1967.3039500388056</v>
      </c>
      <c r="Q1224" s="9" cm="1">
        <f t="array" ref="Q1224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590.19118501164166</v>
      </c>
      <c r="R1224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922.17372658069007</v>
      </c>
      <c r="S1224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3479.6688616311371</v>
      </c>
    </row>
    <row r="1225" spans="1:19" x14ac:dyDescent="0.25">
      <c r="A1225">
        <v>2015</v>
      </c>
      <c r="B1225">
        <v>6</v>
      </c>
      <c r="C1225" s="38" t="s">
        <v>91</v>
      </c>
      <c r="D1225" s="38">
        <f>DATE(План_Факт_Дебіторка[[#This Row],[Рік]],План_Факт_Дебіторка[[#This Row],[МісяцьНом]],1)</f>
        <v>42156</v>
      </c>
      <c r="E1225" s="6" t="s">
        <v>7</v>
      </c>
      <c r="F1225" s="6" t="s">
        <v>22</v>
      </c>
      <c r="G1225" s="6" t="s">
        <v>39</v>
      </c>
      <c r="H1225" s="6" t="s">
        <v>40</v>
      </c>
      <c r="I1225" s="6" t="s">
        <v>41</v>
      </c>
      <c r="J1225" s="6" t="s">
        <v>27</v>
      </c>
      <c r="K1225" s="9">
        <v>11372</v>
      </c>
      <c r="L1225" s="9">
        <v>119958.44000000003</v>
      </c>
      <c r="M1225" s="9">
        <v>195999.45646000007</v>
      </c>
      <c r="N1225" s="9">
        <v>191700</v>
      </c>
      <c r="O1225" s="9">
        <v>94435.15</v>
      </c>
      <c r="P1225" s="9" cm="1">
        <f t="array" ref="P1225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1942.7409251425063</v>
      </c>
      <c r="Q1225" s="9" cm="1">
        <f t="array" ref="Q1225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971.37046257125314</v>
      </c>
      <c r="R1225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910.65980866054974</v>
      </c>
      <c r="S1225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3824.7711963743095</v>
      </c>
    </row>
    <row r="1226" spans="1:19" x14ac:dyDescent="0.25">
      <c r="A1226">
        <v>2015</v>
      </c>
      <c r="B1226">
        <v>7</v>
      </c>
      <c r="C1226" s="38" t="s">
        <v>92</v>
      </c>
      <c r="D1226" s="38">
        <f>DATE(План_Факт_Дебіторка[[#This Row],[Рік]],План_Факт_Дебіторка[[#This Row],[МісяцьНом]],1)</f>
        <v>42186</v>
      </c>
      <c r="E1226" s="6" t="s">
        <v>8</v>
      </c>
      <c r="F1226" s="6" t="s">
        <v>22</v>
      </c>
      <c r="G1226" s="6" t="s">
        <v>39</v>
      </c>
      <c r="H1226" s="6" t="s">
        <v>40</v>
      </c>
      <c r="I1226" s="6" t="s">
        <v>41</v>
      </c>
      <c r="J1226" s="6" t="s">
        <v>27</v>
      </c>
      <c r="K1226" s="9">
        <v>39076</v>
      </c>
      <c r="L1226" s="9">
        <v>393339.27000000008</v>
      </c>
      <c r="M1226" s="9">
        <v>527452.85433999856</v>
      </c>
      <c r="N1226" s="9">
        <v>552200</v>
      </c>
      <c r="O1226" s="9">
        <v>247135.46</v>
      </c>
      <c r="P1226" s="9" cm="1">
        <f t="array" ref="P1226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1815.2787712463148</v>
      </c>
      <c r="Q1226" s="9" cm="1">
        <f t="array" ref="Q1226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0</v>
      </c>
      <c r="R1226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1701.82384804342</v>
      </c>
      <c r="S1226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3517.1026192897348</v>
      </c>
    </row>
    <row r="1227" spans="1:19" x14ac:dyDescent="0.25">
      <c r="A1227">
        <v>2015</v>
      </c>
      <c r="B1227">
        <v>8</v>
      </c>
      <c r="C1227" s="38" t="s">
        <v>93</v>
      </c>
      <c r="D1227" s="38">
        <f>DATE(План_Факт_Дебіторка[[#This Row],[Рік]],План_Факт_Дебіторка[[#This Row],[МісяцьНом]],1)</f>
        <v>42217</v>
      </c>
      <c r="E1227" s="6" t="s">
        <v>9</v>
      </c>
      <c r="F1227" s="6" t="s">
        <v>22</v>
      </c>
      <c r="G1227" s="6" t="s">
        <v>39</v>
      </c>
      <c r="H1227" s="6" t="s">
        <v>40</v>
      </c>
      <c r="I1227" s="6" t="s">
        <v>41</v>
      </c>
      <c r="J1227" s="6" t="s">
        <v>27</v>
      </c>
      <c r="K1227" s="9">
        <v>13213</v>
      </c>
      <c r="L1227" s="9">
        <v>141661.68</v>
      </c>
      <c r="M1227" s="9">
        <v>228307.71596000015</v>
      </c>
      <c r="N1227" s="9">
        <v>231900</v>
      </c>
      <c r="O1227" s="9">
        <v>94508.06</v>
      </c>
      <c r="P1227" s="9" cm="1">
        <f t="array" ref="P1227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2055.3888406680712</v>
      </c>
      <c r="Q1227" s="9" cm="1">
        <f t="array" ref="Q1227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0</v>
      </c>
      <c r="R1227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1926.9270381263168</v>
      </c>
      <c r="S1227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3982.315878794388</v>
      </c>
    </row>
    <row r="1228" spans="1:19" x14ac:dyDescent="0.25">
      <c r="A1228">
        <v>2015</v>
      </c>
      <c r="B1228">
        <v>9</v>
      </c>
      <c r="C1228" s="38" t="s">
        <v>94</v>
      </c>
      <c r="D1228" s="38">
        <f>DATE(План_Факт_Дебіторка[[#This Row],[Рік]],План_Факт_Дебіторка[[#This Row],[МісяцьНом]],1)</f>
        <v>42248</v>
      </c>
      <c r="E1228" s="6" t="s">
        <v>10</v>
      </c>
      <c r="F1228" s="6" t="s">
        <v>22</v>
      </c>
      <c r="G1228" s="6" t="s">
        <v>39</v>
      </c>
      <c r="H1228" s="6" t="s">
        <v>40</v>
      </c>
      <c r="I1228" s="6" t="s">
        <v>41</v>
      </c>
      <c r="J1228" s="6" t="s">
        <v>27</v>
      </c>
      <c r="K1228" s="9">
        <v>17199</v>
      </c>
      <c r="L1228" s="9">
        <v>172708.53999999998</v>
      </c>
      <c r="M1228" s="9">
        <v>257876.29194999964</v>
      </c>
      <c r="N1228" s="9">
        <v>260700</v>
      </c>
      <c r="O1228" s="9">
        <v>110968.42</v>
      </c>
      <c r="P1228" s="9" cm="1">
        <f t="array" ref="P1228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2034.2450403604194</v>
      </c>
      <c r="Q1228" s="9" cm="1">
        <f t="array" ref="Q1228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0</v>
      </c>
      <c r="R1228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1907.1047253378933</v>
      </c>
      <c r="S1228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3941.3497656983127</v>
      </c>
    </row>
    <row r="1229" spans="1:19" x14ac:dyDescent="0.25">
      <c r="A1229">
        <v>2015</v>
      </c>
      <c r="B1229">
        <v>10</v>
      </c>
      <c r="C1229" s="38" t="s">
        <v>68</v>
      </c>
      <c r="D1229" s="38">
        <f>DATE(План_Факт_Дебіторка[[#This Row],[Рік]],План_Факт_Дебіторка[[#This Row],[МісяцьНом]],1)</f>
        <v>42278</v>
      </c>
      <c r="E1229" s="6" t="s">
        <v>11</v>
      </c>
      <c r="F1229" s="6" t="s">
        <v>22</v>
      </c>
      <c r="G1229" s="6" t="s">
        <v>39</v>
      </c>
      <c r="H1229" s="6" t="s">
        <v>40</v>
      </c>
      <c r="I1229" s="6" t="s">
        <v>41</v>
      </c>
      <c r="J1229" s="6" t="s">
        <v>27</v>
      </c>
      <c r="K1229" s="9">
        <v>34627</v>
      </c>
      <c r="L1229" s="9">
        <v>368369.88999999996</v>
      </c>
      <c r="M1229" s="9">
        <v>492243.62177000009</v>
      </c>
      <c r="N1229" s="9">
        <v>379000</v>
      </c>
      <c r="O1229" s="9">
        <v>210682.99</v>
      </c>
      <c r="P1229" s="9" cm="1">
        <f t="array" ref="P1229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1727.3240186209403</v>
      </c>
      <c r="Q1229" s="9" cm="1">
        <f t="array" ref="Q1229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1727.3240186209403</v>
      </c>
      <c r="R1229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1619.3662674571315</v>
      </c>
      <c r="S1229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5074.0143046990124</v>
      </c>
    </row>
    <row r="1230" spans="1:19" x14ac:dyDescent="0.25">
      <c r="A1230">
        <v>2014</v>
      </c>
      <c r="B1230">
        <v>10</v>
      </c>
      <c r="C1230" s="38" t="s">
        <v>62</v>
      </c>
      <c r="D1230" s="38">
        <f>DATE(План_Факт_Дебіторка[[#This Row],[Рік]],План_Факт_Дебіторка[[#This Row],[МісяцьНом]],1)</f>
        <v>41913</v>
      </c>
      <c r="E1230" s="6" t="s">
        <v>11</v>
      </c>
      <c r="F1230" s="6" t="s">
        <v>58</v>
      </c>
      <c r="G1230" s="6" t="s">
        <v>59</v>
      </c>
      <c r="H1230" s="6" t="s">
        <v>60</v>
      </c>
      <c r="I1230" s="6" t="s">
        <v>61</v>
      </c>
      <c r="J1230" s="6" t="s">
        <v>26</v>
      </c>
      <c r="K1230" s="9">
        <v>3329</v>
      </c>
      <c r="L1230" s="9">
        <v>38695.210000000006</v>
      </c>
      <c r="M1230" s="9">
        <v>56976.139999999992</v>
      </c>
      <c r="N1230" s="9">
        <v>54000</v>
      </c>
      <c r="O1230" s="9">
        <v>37496.639999999999</v>
      </c>
      <c r="P1230" s="9" cm="1">
        <f t="array" ref="P1230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310.41874235631406</v>
      </c>
      <c r="Q1230" s="9" cm="1">
        <f t="array" ref="Q1230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0</v>
      </c>
      <c r="R1230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206.94582823754268</v>
      </c>
      <c r="S1230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517.3645705938568</v>
      </c>
    </row>
    <row r="1231" spans="1:19" x14ac:dyDescent="0.25">
      <c r="A1231">
        <v>2015</v>
      </c>
      <c r="B1231">
        <v>11</v>
      </c>
      <c r="C1231" s="38" t="s">
        <v>69</v>
      </c>
      <c r="D1231" s="38">
        <f>DATE(План_Факт_Дебіторка[[#This Row],[Рік]],План_Факт_Дебіторка[[#This Row],[МісяцьНом]],1)</f>
        <v>42309</v>
      </c>
      <c r="E1231" s="6" t="s">
        <v>12</v>
      </c>
      <c r="F1231" s="6" t="s">
        <v>22</v>
      </c>
      <c r="G1231" s="6" t="s">
        <v>39</v>
      </c>
      <c r="H1231" s="6" t="s">
        <v>40</v>
      </c>
      <c r="I1231" s="6" t="s">
        <v>41</v>
      </c>
      <c r="J1231" s="6" t="s">
        <v>27</v>
      </c>
      <c r="K1231" s="9">
        <v>12579</v>
      </c>
      <c r="L1231" s="9">
        <v>131469.50999999995</v>
      </c>
      <c r="M1231" s="9">
        <v>193841.23271000013</v>
      </c>
      <c r="N1231" s="9">
        <v>303800</v>
      </c>
      <c r="O1231" s="9">
        <v>88031.09</v>
      </c>
      <c r="P1231" s="9" cm="1">
        <f t="array" ref="P1231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2011.5037822845934</v>
      </c>
      <c r="Q1231" s="9" cm="1">
        <f t="array" ref="Q1231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0</v>
      </c>
      <c r="R1231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1885.7847958918062</v>
      </c>
      <c r="S1231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3897.2885781763998</v>
      </c>
    </row>
    <row r="1232" spans="1:19" x14ac:dyDescent="0.25">
      <c r="A1232">
        <v>2014</v>
      </c>
      <c r="B1232">
        <v>10</v>
      </c>
      <c r="C1232" s="38" t="s">
        <v>62</v>
      </c>
      <c r="D1232" s="38">
        <f>DATE(План_Факт_Дебіторка[[#This Row],[Рік]],План_Факт_Дебіторка[[#This Row],[МісяцьНом]],1)</f>
        <v>41913</v>
      </c>
      <c r="E1232" s="6" t="s">
        <v>11</v>
      </c>
      <c r="F1232" s="6" t="s">
        <v>58</v>
      </c>
      <c r="G1232" s="6" t="s">
        <v>59</v>
      </c>
      <c r="H1232" s="6" t="s">
        <v>60</v>
      </c>
      <c r="I1232" s="6" t="s">
        <v>61</v>
      </c>
      <c r="J1232" s="6" t="s">
        <v>27</v>
      </c>
      <c r="K1232" s="9">
        <v>6034</v>
      </c>
      <c r="L1232" s="9">
        <v>64619.1</v>
      </c>
      <c r="M1232" s="9">
        <v>98907.070000000109</v>
      </c>
      <c r="N1232" s="9">
        <v>93400</v>
      </c>
      <c r="O1232" s="9">
        <v>27200.19</v>
      </c>
      <c r="P1232" s="9" cm="1">
        <f t="array" ref="P1232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538.86781869652725</v>
      </c>
      <c r="Q1232" s="9" cm="1">
        <f t="array" ref="Q1232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0</v>
      </c>
      <c r="R1232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359.24521246435148</v>
      </c>
      <c r="S1232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898.11303116087879</v>
      </c>
    </row>
    <row r="1233" spans="1:19" x14ac:dyDescent="0.25">
      <c r="A1233">
        <v>2015</v>
      </c>
      <c r="B1233">
        <v>12</v>
      </c>
      <c r="C1233" s="38" t="s">
        <v>70</v>
      </c>
      <c r="D1233" s="38">
        <f>DATE(План_Факт_Дебіторка[[#This Row],[Рік]],План_Факт_Дебіторка[[#This Row],[МісяцьНом]],1)</f>
        <v>42339</v>
      </c>
      <c r="E1233" s="6" t="s">
        <v>13</v>
      </c>
      <c r="F1233" s="6" t="s">
        <v>22</v>
      </c>
      <c r="G1233" s="6" t="s">
        <v>39</v>
      </c>
      <c r="H1233" s="6" t="s">
        <v>40</v>
      </c>
      <c r="I1233" s="6" t="s">
        <v>41</v>
      </c>
      <c r="J1233" s="6" t="s">
        <v>27</v>
      </c>
      <c r="K1233" s="9">
        <v>16622</v>
      </c>
      <c r="L1233" s="9">
        <v>175391.82000000004</v>
      </c>
      <c r="M1233" s="9">
        <v>261980.74228999956</v>
      </c>
      <c r="N1233" s="9">
        <v>324200</v>
      </c>
      <c r="O1233" s="9">
        <v>138628.46</v>
      </c>
      <c r="P1233" s="9" cm="1">
        <f t="array" ref="P1233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1788.530874499842</v>
      </c>
      <c r="Q1233" s="9" cm="1">
        <f t="array" ref="Q1233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0</v>
      </c>
      <c r="R1233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838.37384742180086</v>
      </c>
      <c r="S1233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2626.9047219216427</v>
      </c>
    </row>
    <row r="1234" spans="1:19" x14ac:dyDescent="0.25">
      <c r="A1234">
        <v>2014</v>
      </c>
      <c r="B1234">
        <v>10</v>
      </c>
      <c r="C1234" s="38" t="s">
        <v>62</v>
      </c>
      <c r="D1234" s="38">
        <f>DATE(План_Факт_Дебіторка[[#This Row],[Рік]],План_Факт_Дебіторка[[#This Row],[МісяцьНом]],1)</f>
        <v>41913</v>
      </c>
      <c r="E1234" s="6" t="s">
        <v>11</v>
      </c>
      <c r="F1234" s="6" t="s">
        <v>58</v>
      </c>
      <c r="G1234" s="6" t="s">
        <v>59</v>
      </c>
      <c r="H1234" s="6" t="s">
        <v>60</v>
      </c>
      <c r="I1234" s="6" t="s">
        <v>61</v>
      </c>
      <c r="J1234" s="6" t="s">
        <v>32</v>
      </c>
      <c r="K1234" s="9">
        <v>12541</v>
      </c>
      <c r="L1234" s="9">
        <v>131243.97</v>
      </c>
      <c r="M1234" s="9">
        <v>185420.28001999998</v>
      </c>
      <c r="N1234" s="9">
        <v>184000</v>
      </c>
      <c r="O1234" s="9">
        <v>13654.12</v>
      </c>
      <c r="P1234" s="9" cm="1">
        <f t="array" ref="P1234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1010.2111187448638</v>
      </c>
      <c r="Q1234" s="9" cm="1">
        <f t="array" ref="Q1234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0</v>
      </c>
      <c r="R1234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673.47407916324255</v>
      </c>
      <c r="S1234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1683.6851979081064</v>
      </c>
    </row>
    <row r="1235" spans="1:19" x14ac:dyDescent="0.25">
      <c r="A1235">
        <v>2016</v>
      </c>
      <c r="B1235">
        <v>1</v>
      </c>
      <c r="C1235" s="38" t="s">
        <v>95</v>
      </c>
      <c r="D1235" s="38">
        <f>DATE(План_Факт_Дебіторка[[#This Row],[Рік]],План_Факт_Дебіторка[[#This Row],[МісяцьНом]],1)</f>
        <v>42370</v>
      </c>
      <c r="E1235" s="6" t="s">
        <v>2</v>
      </c>
      <c r="F1235" s="6" t="s">
        <v>22</v>
      </c>
      <c r="G1235" s="6" t="s">
        <v>39</v>
      </c>
      <c r="H1235" s="6" t="s">
        <v>40</v>
      </c>
      <c r="I1235" s="6" t="s">
        <v>41</v>
      </c>
      <c r="J1235" s="6" t="s">
        <v>27</v>
      </c>
      <c r="K1235" s="9">
        <v>11782</v>
      </c>
      <c r="L1235" s="9">
        <v>119339.29999999996</v>
      </c>
      <c r="M1235" s="9">
        <v>178162.79131000026</v>
      </c>
      <c r="N1235" s="9">
        <v>168900</v>
      </c>
      <c r="O1235" s="9">
        <v>48049.91</v>
      </c>
      <c r="P1235" s="9" cm="1">
        <f t="array" ref="P1235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2135.3795928168915</v>
      </c>
      <c r="Q1235" s="9" cm="1">
        <f t="array" ref="Q1235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1067.6897964084458</v>
      </c>
      <c r="R1235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1220.2169101810809</v>
      </c>
      <c r="S1235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4423.286299406418</v>
      </c>
    </row>
    <row r="1236" spans="1:19" x14ac:dyDescent="0.25">
      <c r="A1236">
        <v>2014</v>
      </c>
      <c r="B1236">
        <v>10</v>
      </c>
      <c r="C1236" s="38" t="s">
        <v>62</v>
      </c>
      <c r="D1236" s="38">
        <f>DATE(План_Факт_Дебіторка[[#This Row],[Рік]],План_Факт_Дебіторка[[#This Row],[МісяцьНом]],1)</f>
        <v>41913</v>
      </c>
      <c r="E1236" s="6" t="s">
        <v>11</v>
      </c>
      <c r="F1236" s="6" t="s">
        <v>58</v>
      </c>
      <c r="G1236" s="6" t="s">
        <v>59</v>
      </c>
      <c r="H1236" s="6" t="s">
        <v>60</v>
      </c>
      <c r="I1236" s="6" t="s">
        <v>61</v>
      </c>
      <c r="J1236" s="6" t="s">
        <v>33</v>
      </c>
      <c r="K1236" s="9">
        <v>16554</v>
      </c>
      <c r="L1236" s="9">
        <v>189322.35000000006</v>
      </c>
      <c r="M1236" s="9">
        <v>280808.03190000012</v>
      </c>
      <c r="N1236" s="9">
        <v>292900</v>
      </c>
      <c r="O1236" s="9">
        <v>186229.86</v>
      </c>
      <c r="P1236" s="9" cm="1">
        <f t="array" ref="P1236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1529.9049059123654</v>
      </c>
      <c r="Q1236" s="9" cm="1">
        <f t="array" ref="Q1236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0</v>
      </c>
      <c r="R1236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1019.9366039415771</v>
      </c>
      <c r="S1236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2549.8415098539426</v>
      </c>
    </row>
    <row r="1237" spans="1:19" x14ac:dyDescent="0.25">
      <c r="A1237">
        <v>2016</v>
      </c>
      <c r="B1237">
        <v>2</v>
      </c>
      <c r="C1237" s="38" t="s">
        <v>96</v>
      </c>
      <c r="D1237" s="38">
        <f>DATE(План_Факт_Дебіторка[[#This Row],[Рік]],План_Факт_Дебіторка[[#This Row],[МісяцьНом]],1)</f>
        <v>42401</v>
      </c>
      <c r="E1237" s="6" t="s">
        <v>3</v>
      </c>
      <c r="F1237" s="6" t="s">
        <v>22</v>
      </c>
      <c r="G1237" s="6" t="s">
        <v>39</v>
      </c>
      <c r="H1237" s="6" t="s">
        <v>40</v>
      </c>
      <c r="I1237" s="6" t="s">
        <v>41</v>
      </c>
      <c r="J1237" s="6" t="s">
        <v>27</v>
      </c>
      <c r="K1237" s="9">
        <v>10823</v>
      </c>
      <c r="L1237" s="9">
        <v>115565.37000000001</v>
      </c>
      <c r="M1237" s="9">
        <v>186359.54509000023</v>
      </c>
      <c r="N1237" s="9">
        <v>193100</v>
      </c>
      <c r="O1237" s="9">
        <v>57269.599999999999</v>
      </c>
      <c r="P1237" s="9" cm="1">
        <f t="array" ref="P1237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2117.1417904001905</v>
      </c>
      <c r="Q1237" s="9" cm="1">
        <f t="array" ref="Q1237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0</v>
      </c>
      <c r="R1237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1209.7953088001091</v>
      </c>
      <c r="S1237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3326.9370992002996</v>
      </c>
    </row>
    <row r="1238" spans="1:19" x14ac:dyDescent="0.25">
      <c r="A1238">
        <v>2014</v>
      </c>
      <c r="B1238">
        <v>10</v>
      </c>
      <c r="C1238" s="38" t="s">
        <v>62</v>
      </c>
      <c r="D1238" s="38">
        <f>DATE(План_Факт_Дебіторка[[#This Row],[Рік]],План_Факт_Дебіторка[[#This Row],[МісяцьНом]],1)</f>
        <v>41913</v>
      </c>
      <c r="E1238" s="6" t="s">
        <v>11</v>
      </c>
      <c r="F1238" s="6" t="s">
        <v>58</v>
      </c>
      <c r="G1238" s="6" t="s">
        <v>59</v>
      </c>
      <c r="H1238" s="6" t="s">
        <v>60</v>
      </c>
      <c r="I1238" s="6" t="s">
        <v>61</v>
      </c>
      <c r="J1238" s="6" t="s">
        <v>34</v>
      </c>
      <c r="K1238" s="9">
        <v>8806</v>
      </c>
      <c r="L1238" s="9">
        <v>93018.86000000003</v>
      </c>
      <c r="M1238" s="9">
        <v>139010.18000000028</v>
      </c>
      <c r="N1238" s="9">
        <v>145300</v>
      </c>
      <c r="O1238" s="9">
        <v>13910.47</v>
      </c>
      <c r="P1238" s="9" cm="1">
        <f t="array" ref="P1238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757.35852324016571</v>
      </c>
      <c r="Q1238" s="9" cm="1">
        <f t="array" ref="Q1238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0</v>
      </c>
      <c r="R1238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504.90568216011047</v>
      </c>
      <c r="S1238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1262.2642054002763</v>
      </c>
    </row>
    <row r="1239" spans="1:19" x14ac:dyDescent="0.25">
      <c r="A1239">
        <v>2016</v>
      </c>
      <c r="B1239">
        <v>3</v>
      </c>
      <c r="C1239" s="38" t="s">
        <v>97</v>
      </c>
      <c r="D1239" s="38">
        <f>DATE(План_Факт_Дебіторка[[#This Row],[Рік]],План_Факт_Дебіторка[[#This Row],[МісяцьНом]],1)</f>
        <v>42430</v>
      </c>
      <c r="E1239" s="6" t="s">
        <v>4</v>
      </c>
      <c r="F1239" s="6" t="s">
        <v>22</v>
      </c>
      <c r="G1239" s="6" t="s">
        <v>39</v>
      </c>
      <c r="H1239" s="6" t="s">
        <v>40</v>
      </c>
      <c r="I1239" s="6" t="s">
        <v>41</v>
      </c>
      <c r="J1239" s="6" t="s">
        <v>27</v>
      </c>
      <c r="K1239" s="9">
        <v>30462</v>
      </c>
      <c r="L1239" s="9">
        <v>313113.57000000007</v>
      </c>
      <c r="M1239" s="9">
        <v>467425.11770999967</v>
      </c>
      <c r="N1239" s="9">
        <v>470700</v>
      </c>
      <c r="O1239" s="9">
        <v>158693.21</v>
      </c>
      <c r="P1239" s="9" cm="1">
        <f t="array" ref="P1239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2098.5818859273309</v>
      </c>
      <c r="Q1239" s="9" cm="1">
        <f t="array" ref="Q1239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629.57456577819926</v>
      </c>
      <c r="R1239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1199.189649101332</v>
      </c>
      <c r="S1239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3927.3461008068625</v>
      </c>
    </row>
    <row r="1240" spans="1:19" x14ac:dyDescent="0.25">
      <c r="A1240">
        <v>2014</v>
      </c>
      <c r="B1240">
        <v>10</v>
      </c>
      <c r="C1240" s="38" t="s">
        <v>62</v>
      </c>
      <c r="D1240" s="38">
        <f>DATE(План_Факт_Дебіторка[[#This Row],[Рік]],План_Факт_Дебіторка[[#This Row],[МісяцьНом]],1)</f>
        <v>41913</v>
      </c>
      <c r="E1240" s="6" t="s">
        <v>11</v>
      </c>
      <c r="F1240" s="6" t="s">
        <v>58</v>
      </c>
      <c r="G1240" s="6" t="s">
        <v>59</v>
      </c>
      <c r="H1240" s="6" t="s">
        <v>60</v>
      </c>
      <c r="I1240" s="6" t="s">
        <v>61</v>
      </c>
      <c r="J1240" s="6" t="s">
        <v>35</v>
      </c>
      <c r="K1240" s="9">
        <v>4069</v>
      </c>
      <c r="L1240" s="9">
        <v>44434.319999999992</v>
      </c>
      <c r="M1240" s="9">
        <v>64835.609980000001</v>
      </c>
      <c r="N1240" s="9">
        <v>64700</v>
      </c>
      <c r="O1240" s="9">
        <v>48014.8</v>
      </c>
      <c r="P1240" s="9" cm="1">
        <f t="array" ref="P1240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353.23889104976377</v>
      </c>
      <c r="Q1240" s="9" cm="1">
        <f t="array" ref="Q1240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0</v>
      </c>
      <c r="R1240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235.49259403317583</v>
      </c>
      <c r="S1240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588.73148508293957</v>
      </c>
    </row>
    <row r="1241" spans="1:19" x14ac:dyDescent="0.25">
      <c r="A1241">
        <v>2016</v>
      </c>
      <c r="B1241">
        <v>4</v>
      </c>
      <c r="C1241" s="38" t="s">
        <v>98</v>
      </c>
      <c r="D1241" s="38">
        <f>DATE(План_Факт_Дебіторка[[#This Row],[Рік]],План_Факт_Дебіторка[[#This Row],[МісяцьНом]],1)</f>
        <v>42461</v>
      </c>
      <c r="E1241" s="6" t="s">
        <v>5</v>
      </c>
      <c r="F1241" s="6" t="s">
        <v>22</v>
      </c>
      <c r="G1241" s="6" t="s">
        <v>39</v>
      </c>
      <c r="H1241" s="6" t="s">
        <v>40</v>
      </c>
      <c r="I1241" s="6" t="s">
        <v>41</v>
      </c>
      <c r="J1241" s="6" t="s">
        <v>27</v>
      </c>
      <c r="K1241" s="9">
        <v>16397</v>
      </c>
      <c r="L1241" s="9">
        <v>174604.03000000009</v>
      </c>
      <c r="M1241" s="9">
        <v>279136.85720999952</v>
      </c>
      <c r="N1241" s="9">
        <v>286900</v>
      </c>
      <c r="O1241" s="9">
        <v>63850.75</v>
      </c>
      <c r="P1241" s="9" cm="1">
        <f t="array" ref="P1241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1923.7527762649361</v>
      </c>
      <c r="Q1241" s="9" cm="1">
        <f t="array" ref="Q1241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0</v>
      </c>
      <c r="R1241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2198.5746014456408</v>
      </c>
      <c r="S1241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4122.3273777105769</v>
      </c>
    </row>
    <row r="1242" spans="1:19" x14ac:dyDescent="0.25">
      <c r="A1242">
        <v>2016</v>
      </c>
      <c r="B1242">
        <v>5</v>
      </c>
      <c r="C1242" s="38" t="s">
        <v>99</v>
      </c>
      <c r="D1242" s="38">
        <f>DATE(План_Факт_Дебіторка[[#This Row],[Рік]],План_Факт_Дебіторка[[#This Row],[МісяцьНом]],1)</f>
        <v>42491</v>
      </c>
      <c r="E1242" s="6" t="s">
        <v>6</v>
      </c>
      <c r="F1242" s="6" t="s">
        <v>22</v>
      </c>
      <c r="G1242" s="6" t="s">
        <v>39</v>
      </c>
      <c r="H1242" s="6" t="s">
        <v>40</v>
      </c>
      <c r="I1242" s="6" t="s">
        <v>41</v>
      </c>
      <c r="J1242" s="6" t="s">
        <v>27</v>
      </c>
      <c r="K1242" s="9">
        <v>20856</v>
      </c>
      <c r="L1242" s="9">
        <v>227756.25000000003</v>
      </c>
      <c r="M1242" s="9">
        <v>363341.0230699997</v>
      </c>
      <c r="N1242" s="9">
        <v>351900</v>
      </c>
      <c r="O1242" s="9">
        <v>110141.95</v>
      </c>
      <c r="P1242" s="9" cm="1">
        <f t="array" ref="P1242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1906.289870182874</v>
      </c>
      <c r="Q1242" s="9" cm="1">
        <f t="array" ref="Q1242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953.14493509143699</v>
      </c>
      <c r="R1242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1089.3084972473566</v>
      </c>
      <c r="S1242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3948.7433025216674</v>
      </c>
    </row>
    <row r="1243" spans="1:19" x14ac:dyDescent="0.25">
      <c r="A1243">
        <v>2016</v>
      </c>
      <c r="B1243">
        <v>6</v>
      </c>
      <c r="C1243" s="38" t="s">
        <v>100</v>
      </c>
      <c r="D1243" s="38">
        <f>DATE(План_Факт_Дебіторка[[#This Row],[Рік]],План_Факт_Дебіторка[[#This Row],[МісяцьНом]],1)</f>
        <v>42522</v>
      </c>
      <c r="E1243" s="6" t="s">
        <v>7</v>
      </c>
      <c r="F1243" s="6" t="s">
        <v>22</v>
      </c>
      <c r="G1243" s="6" t="s">
        <v>39</v>
      </c>
      <c r="H1243" s="6" t="s">
        <v>40</v>
      </c>
      <c r="I1243" s="6" t="s">
        <v>41</v>
      </c>
      <c r="J1243" s="6" t="s">
        <v>27</v>
      </c>
      <c r="K1243" s="9">
        <v>28897</v>
      </c>
      <c r="L1243" s="9">
        <v>319530.09000000003</v>
      </c>
      <c r="M1243" s="9">
        <v>472587.51144000032</v>
      </c>
      <c r="N1243" s="9">
        <v>454600</v>
      </c>
      <c r="O1243" s="9">
        <v>109301.01</v>
      </c>
      <c r="P1243" s="9" cm="1">
        <f t="array" ref="P1243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1813.5716352395698</v>
      </c>
      <c r="Q1243" s="9" cm="1">
        <f t="array" ref="Q1243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906.78581761978489</v>
      </c>
      <c r="R1243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2072.6532974166512</v>
      </c>
      <c r="S1243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4793.0107502760056</v>
      </c>
    </row>
    <row r="1244" spans="1:19" x14ac:dyDescent="0.25">
      <c r="A1244">
        <v>2016</v>
      </c>
      <c r="B1244">
        <v>7</v>
      </c>
      <c r="C1244" s="38" t="s">
        <v>101</v>
      </c>
      <c r="D1244" s="38">
        <f>DATE(План_Факт_Дебіторка[[#This Row],[Рік]],План_Факт_Дебіторка[[#This Row],[МісяцьНом]],1)</f>
        <v>42552</v>
      </c>
      <c r="E1244" s="6" t="s">
        <v>8</v>
      </c>
      <c r="F1244" s="6" t="s">
        <v>22</v>
      </c>
      <c r="G1244" s="6" t="s">
        <v>39</v>
      </c>
      <c r="H1244" s="6" t="s">
        <v>40</v>
      </c>
      <c r="I1244" s="6" t="s">
        <v>41</v>
      </c>
      <c r="J1244" s="6" t="s">
        <v>27</v>
      </c>
      <c r="K1244" s="9">
        <v>20857</v>
      </c>
      <c r="L1244" s="9">
        <v>230272.56000000003</v>
      </c>
      <c r="M1244" s="9">
        <v>372219.04092</v>
      </c>
      <c r="N1244" s="9">
        <v>379000</v>
      </c>
      <c r="O1244" s="9">
        <v>70227.360000000001</v>
      </c>
      <c r="P1244" s="9" cm="1">
        <f t="array" ref="P1244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1891.6877527545478</v>
      </c>
      <c r="Q1244" s="9" cm="1">
        <f t="array" ref="Q1244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0</v>
      </c>
      <c r="R1244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1940.1925669277412</v>
      </c>
      <c r="S1244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3831.8803196822892</v>
      </c>
    </row>
    <row r="1245" spans="1:19" x14ac:dyDescent="0.25">
      <c r="A1245">
        <v>2016</v>
      </c>
      <c r="B1245">
        <v>8</v>
      </c>
      <c r="C1245" s="38" t="s">
        <v>102</v>
      </c>
      <c r="D1245" s="38">
        <f>DATE(План_Факт_Дебіторка[[#This Row],[Рік]],План_Факт_Дебіторка[[#This Row],[МісяцьНом]],1)</f>
        <v>42583</v>
      </c>
      <c r="E1245" s="6" t="s">
        <v>9</v>
      </c>
      <c r="F1245" s="6" t="s">
        <v>22</v>
      </c>
      <c r="G1245" s="6" t="s">
        <v>39</v>
      </c>
      <c r="H1245" s="6" t="s">
        <v>40</v>
      </c>
      <c r="I1245" s="6" t="s">
        <v>41</v>
      </c>
      <c r="J1245" s="6" t="s">
        <v>27</v>
      </c>
      <c r="K1245" s="9">
        <v>22633</v>
      </c>
      <c r="L1245" s="9">
        <v>257423.98</v>
      </c>
      <c r="M1245" s="9">
        <v>418189.47316000011</v>
      </c>
      <c r="N1245" s="9">
        <v>395400</v>
      </c>
      <c r="O1245" s="9">
        <v>50142.94</v>
      </c>
      <c r="P1245" s="9" cm="1">
        <f t="array" ref="P1245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1594.2247711768193</v>
      </c>
      <c r="Q1245" s="9" cm="1">
        <f t="array" ref="Q1245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478.26743135304582</v>
      </c>
      <c r="R1245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2452.6534941181835</v>
      </c>
      <c r="S1245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4525.1456966480491</v>
      </c>
    </row>
    <row r="1246" spans="1:19" x14ac:dyDescent="0.25">
      <c r="A1246">
        <v>2016</v>
      </c>
      <c r="B1246">
        <v>9</v>
      </c>
      <c r="C1246" s="38" t="s">
        <v>103</v>
      </c>
      <c r="D1246" s="38">
        <f>DATE(План_Факт_Дебіторка[[#This Row],[Рік]],План_Факт_Дебіторка[[#This Row],[МісяцьНом]],1)</f>
        <v>42614</v>
      </c>
      <c r="E1246" s="6" t="s">
        <v>10</v>
      </c>
      <c r="F1246" s="6" t="s">
        <v>22</v>
      </c>
      <c r="G1246" s="6" t="s">
        <v>39</v>
      </c>
      <c r="H1246" s="6" t="s">
        <v>40</v>
      </c>
      <c r="I1246" s="6" t="s">
        <v>41</v>
      </c>
      <c r="J1246" s="6" t="s">
        <v>27</v>
      </c>
      <c r="K1246" s="9">
        <v>20686</v>
      </c>
      <c r="L1246" s="9">
        <v>250612.71000000005</v>
      </c>
      <c r="M1246" s="9">
        <v>406499.67415000044</v>
      </c>
      <c r="N1246" s="9">
        <v>424600</v>
      </c>
      <c r="O1246" s="9">
        <v>48464.61</v>
      </c>
      <c r="P1246" s="9" cm="1">
        <f t="array" ref="P1246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1781.438576059091</v>
      </c>
      <c r="Q1246" s="9" cm="1">
        <f t="array" ref="Q1246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534.43157281772733</v>
      </c>
      <c r="R1246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1827.1164882657345</v>
      </c>
      <c r="S1246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4142.9866371425524</v>
      </c>
    </row>
    <row r="1247" spans="1:19" x14ac:dyDescent="0.25">
      <c r="A1247">
        <v>2016</v>
      </c>
      <c r="B1247">
        <v>10</v>
      </c>
      <c r="C1247" s="38" t="s">
        <v>71</v>
      </c>
      <c r="D1247" s="38">
        <f>DATE(План_Факт_Дебіторка[[#This Row],[Рік]],План_Факт_Дебіторка[[#This Row],[МісяцьНом]],1)</f>
        <v>42644</v>
      </c>
      <c r="E1247" s="6" t="s">
        <v>11</v>
      </c>
      <c r="F1247" s="6" t="s">
        <v>22</v>
      </c>
      <c r="G1247" s="6" t="s">
        <v>39</v>
      </c>
      <c r="H1247" s="6" t="s">
        <v>40</v>
      </c>
      <c r="I1247" s="6" t="s">
        <v>41</v>
      </c>
      <c r="J1247" s="6" t="s">
        <v>27</v>
      </c>
      <c r="K1247" s="9">
        <v>16495</v>
      </c>
      <c r="L1247" s="9">
        <v>199604.92000000004</v>
      </c>
      <c r="M1247" s="9">
        <v>323795.90724000015</v>
      </c>
      <c r="N1247" s="9">
        <v>332000</v>
      </c>
      <c r="O1247" s="9">
        <v>50087.49</v>
      </c>
      <c r="P1247" s="9" cm="1">
        <f t="array" ref="P1247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1878.7337922979927</v>
      </c>
      <c r="Q1247" s="9" cm="1">
        <f t="array" ref="Q1247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0</v>
      </c>
      <c r="R1247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1926.9064536389669</v>
      </c>
      <c r="S1247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3805.6402459369597</v>
      </c>
    </row>
    <row r="1248" spans="1:19" x14ac:dyDescent="0.25">
      <c r="A1248">
        <v>2016</v>
      </c>
      <c r="B1248">
        <v>11</v>
      </c>
      <c r="C1248" s="38" t="s">
        <v>72</v>
      </c>
      <c r="D1248" s="38">
        <f>DATE(План_Факт_Дебіторка[[#This Row],[Рік]],План_Факт_Дебіторка[[#This Row],[МісяцьНом]],1)</f>
        <v>42675</v>
      </c>
      <c r="E1248" s="6" t="s">
        <v>12</v>
      </c>
      <c r="F1248" s="6" t="s">
        <v>22</v>
      </c>
      <c r="G1248" s="6" t="s">
        <v>39</v>
      </c>
      <c r="H1248" s="6" t="s">
        <v>40</v>
      </c>
      <c r="I1248" s="6" t="s">
        <v>41</v>
      </c>
      <c r="J1248" s="6" t="s">
        <v>27</v>
      </c>
      <c r="K1248" s="9">
        <v>19415</v>
      </c>
      <c r="L1248" s="9">
        <v>248252.26</v>
      </c>
      <c r="M1248" s="9">
        <v>408295.61768999917</v>
      </c>
      <c r="N1248" s="9">
        <v>393600</v>
      </c>
      <c r="O1248" s="9">
        <v>62037.87</v>
      </c>
      <c r="P1248" s="9" cm="1">
        <f t="array" ref="P1248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2175.7781745186016</v>
      </c>
      <c r="Q1248" s="9" cm="1">
        <f t="array" ref="Q1248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1087.8890872593008</v>
      </c>
      <c r="R1248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2231.5673584806173</v>
      </c>
      <c r="S1248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5495.2346202585195</v>
      </c>
    </row>
    <row r="1249" spans="1:19" x14ac:dyDescent="0.25">
      <c r="A1249">
        <v>2014</v>
      </c>
      <c r="B1249">
        <v>11</v>
      </c>
      <c r="C1249" s="38" t="s">
        <v>66</v>
      </c>
      <c r="D1249" s="38">
        <f>DATE(План_Факт_Дебіторка[[#This Row],[Рік]],План_Факт_Дебіторка[[#This Row],[МісяцьНом]],1)</f>
        <v>41944</v>
      </c>
      <c r="E1249" s="6" t="s">
        <v>12</v>
      </c>
      <c r="F1249" s="6" t="s">
        <v>22</v>
      </c>
      <c r="G1249" s="6" t="s">
        <v>39</v>
      </c>
      <c r="H1249" s="6" t="s">
        <v>40</v>
      </c>
      <c r="I1249" s="6" t="s">
        <v>41</v>
      </c>
      <c r="J1249" s="6" t="s">
        <v>35</v>
      </c>
      <c r="K1249" s="9">
        <v>7053</v>
      </c>
      <c r="L1249" s="9">
        <v>72528.949999999983</v>
      </c>
      <c r="M1249" s="9">
        <v>104987.38760000006</v>
      </c>
      <c r="N1249" s="9">
        <v>110800</v>
      </c>
      <c r="O1249" s="9">
        <v>79608.53</v>
      </c>
      <c r="P1249" s="9" cm="1">
        <f t="array" ref="P1249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674.62713307832985</v>
      </c>
      <c r="Q1249" s="9" cm="1">
        <f t="array" ref="Q1249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0</v>
      </c>
      <c r="R1249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449.75142205221982</v>
      </c>
      <c r="S1249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1124.3785551305496</v>
      </c>
    </row>
    <row r="1250" spans="1:19" x14ac:dyDescent="0.25">
      <c r="A1250">
        <v>2014</v>
      </c>
      <c r="B1250">
        <v>11</v>
      </c>
      <c r="C1250" s="38" t="s">
        <v>66</v>
      </c>
      <c r="D1250" s="38">
        <f>DATE(План_Факт_Дебіторка[[#This Row],[Рік]],План_Факт_Дебіторка[[#This Row],[МісяцьНом]],1)</f>
        <v>41944</v>
      </c>
      <c r="E1250" s="6" t="s">
        <v>12</v>
      </c>
      <c r="F1250" s="6" t="s">
        <v>42</v>
      </c>
      <c r="G1250" s="6" t="s">
        <v>46</v>
      </c>
      <c r="H1250" s="6" t="s">
        <v>47</v>
      </c>
      <c r="I1250" s="6" t="s">
        <v>48</v>
      </c>
      <c r="J1250" s="6" t="s">
        <v>26</v>
      </c>
      <c r="K1250" s="9">
        <v>25</v>
      </c>
      <c r="L1250" s="9">
        <v>284.65999999999997</v>
      </c>
      <c r="M1250" s="9">
        <v>450.93</v>
      </c>
      <c r="N1250" s="9">
        <v>400</v>
      </c>
      <c r="O1250" s="9">
        <v>468.97</v>
      </c>
      <c r="P1250" s="9" cm="1">
        <f t="array" ref="P1250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2.0360466815184433</v>
      </c>
      <c r="Q1250" s="9" cm="1">
        <f t="array" ref="Q1250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1.0180233407592216</v>
      </c>
      <c r="R1250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0.55028288689687654</v>
      </c>
      <c r="S1250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3.6043529091745414</v>
      </c>
    </row>
    <row r="1251" spans="1:19" x14ac:dyDescent="0.25">
      <c r="A1251">
        <v>2014</v>
      </c>
      <c r="B1251">
        <v>12</v>
      </c>
      <c r="C1251" s="38" t="s">
        <v>67</v>
      </c>
      <c r="D1251" s="38">
        <f>DATE(План_Факт_Дебіторка[[#This Row],[Рік]],План_Факт_Дебіторка[[#This Row],[МісяцьНом]],1)</f>
        <v>41974</v>
      </c>
      <c r="E1251" s="6" t="s">
        <v>13</v>
      </c>
      <c r="F1251" s="6" t="s">
        <v>22</v>
      </c>
      <c r="G1251" s="6" t="s">
        <v>39</v>
      </c>
      <c r="H1251" s="6" t="s">
        <v>40</v>
      </c>
      <c r="I1251" s="6" t="s">
        <v>41</v>
      </c>
      <c r="J1251" s="6" t="s">
        <v>35</v>
      </c>
      <c r="K1251" s="9">
        <v>5618</v>
      </c>
      <c r="L1251" s="9">
        <v>56816.140000000007</v>
      </c>
      <c r="M1251" s="9">
        <v>82343.699219999937</v>
      </c>
      <c r="N1251" s="9">
        <v>78300</v>
      </c>
      <c r="O1251" s="9">
        <v>59894.3</v>
      </c>
      <c r="P1251" s="9" cm="1">
        <f t="array" ref="P1251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503.95253209696807</v>
      </c>
      <c r="Q1251" s="9" cm="1">
        <f t="array" ref="Q1251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251.97626604848404</v>
      </c>
      <c r="R1251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335.96835473131205</v>
      </c>
      <c r="S1251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1091.8971528767643</v>
      </c>
    </row>
    <row r="1252" spans="1:19" x14ac:dyDescent="0.25">
      <c r="A1252">
        <v>2014</v>
      </c>
      <c r="B1252">
        <v>11</v>
      </c>
      <c r="C1252" s="38" t="s">
        <v>66</v>
      </c>
      <c r="D1252" s="38">
        <f>DATE(План_Факт_Дебіторка[[#This Row],[Рік]],План_Факт_Дебіторка[[#This Row],[МісяцьНом]],1)</f>
        <v>41944</v>
      </c>
      <c r="E1252" s="6" t="s">
        <v>12</v>
      </c>
      <c r="F1252" s="6" t="s">
        <v>42</v>
      </c>
      <c r="G1252" s="6" t="s">
        <v>46</v>
      </c>
      <c r="H1252" s="6" t="s">
        <v>47</v>
      </c>
      <c r="I1252" s="6" t="s">
        <v>48</v>
      </c>
      <c r="J1252" s="6" t="s">
        <v>27</v>
      </c>
      <c r="K1252" s="9">
        <v>7038</v>
      </c>
      <c r="L1252" s="9">
        <v>82251.789999999994</v>
      </c>
      <c r="M1252" s="9">
        <v>126951.50229000034</v>
      </c>
      <c r="N1252" s="9">
        <v>137300</v>
      </c>
      <c r="O1252" s="9">
        <v>77233.399999999994</v>
      </c>
      <c r="P1252" s="9" cm="1">
        <f t="array" ref="P1252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573.21354744935184</v>
      </c>
      <c r="Q1252" s="9" cm="1">
        <f t="array" ref="Q1252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286.60677372467592</v>
      </c>
      <c r="R1252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154.92258039171671</v>
      </c>
      <c r="S1252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1014.7429015657444</v>
      </c>
    </row>
    <row r="1253" spans="1:19" x14ac:dyDescent="0.25">
      <c r="A1253">
        <v>2015</v>
      </c>
      <c r="B1253">
        <v>1</v>
      </c>
      <c r="C1253" s="38" t="s">
        <v>86</v>
      </c>
      <c r="D1253" s="38">
        <f>DATE(План_Факт_Дебіторка[[#This Row],[Рік]],План_Факт_Дебіторка[[#This Row],[МісяцьНом]],1)</f>
        <v>42005</v>
      </c>
      <c r="E1253" s="6" t="s">
        <v>2</v>
      </c>
      <c r="F1253" s="6" t="s">
        <v>22</v>
      </c>
      <c r="G1253" s="6" t="s">
        <v>39</v>
      </c>
      <c r="H1253" s="6" t="s">
        <v>40</v>
      </c>
      <c r="I1253" s="6" t="s">
        <v>41</v>
      </c>
      <c r="J1253" s="6" t="s">
        <v>35</v>
      </c>
      <c r="K1253" s="9">
        <v>5004</v>
      </c>
      <c r="L1253" s="9">
        <v>49508.169999999991</v>
      </c>
      <c r="M1253" s="9">
        <v>77007.064609999987</v>
      </c>
      <c r="N1253" s="9">
        <v>80300</v>
      </c>
      <c r="O1253" s="9">
        <v>35960.089999999997</v>
      </c>
      <c r="P1253" s="9" cm="1">
        <f t="array" ref="P1253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524.36365167148301</v>
      </c>
      <c r="Q1253" s="9" cm="1">
        <f t="array" ref="Q1253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0</v>
      </c>
      <c r="R1253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491.59092344201537</v>
      </c>
      <c r="S1253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1015.9545751134983</v>
      </c>
    </row>
    <row r="1254" spans="1:19" x14ac:dyDescent="0.25">
      <c r="A1254">
        <v>2014</v>
      </c>
      <c r="B1254">
        <v>11</v>
      </c>
      <c r="C1254" s="38" t="s">
        <v>66</v>
      </c>
      <c r="D1254" s="38">
        <f>DATE(План_Факт_Дебіторка[[#This Row],[Рік]],План_Факт_Дебіторка[[#This Row],[МісяцьНом]],1)</f>
        <v>41944</v>
      </c>
      <c r="E1254" s="6" t="s">
        <v>12</v>
      </c>
      <c r="F1254" s="6" t="s">
        <v>42</v>
      </c>
      <c r="G1254" s="6" t="s">
        <v>46</v>
      </c>
      <c r="H1254" s="6" t="s">
        <v>47</v>
      </c>
      <c r="I1254" s="6" t="s">
        <v>48</v>
      </c>
      <c r="J1254" s="6" t="s">
        <v>33</v>
      </c>
      <c r="K1254" s="9">
        <v>4</v>
      </c>
      <c r="L1254" s="9">
        <v>42</v>
      </c>
      <c r="M1254" s="9">
        <v>67.72</v>
      </c>
      <c r="N1254" s="9">
        <v>0</v>
      </c>
      <c r="O1254" s="9">
        <v>44.02</v>
      </c>
      <c r="P1254" s="9" cm="1">
        <f t="array" ref="P1254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0.30577047717479205</v>
      </c>
      <c r="Q1254" s="9" cm="1">
        <f t="array" ref="Q1254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0.15288523858739603</v>
      </c>
      <c r="R1254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8.2640669506700543E-2</v>
      </c>
      <c r="S1254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0.54129638526888868</v>
      </c>
    </row>
    <row r="1255" spans="1:19" x14ac:dyDescent="0.25">
      <c r="A1255">
        <v>2015</v>
      </c>
      <c r="B1255">
        <v>2</v>
      </c>
      <c r="C1255" s="38" t="s">
        <v>87</v>
      </c>
      <c r="D1255" s="38">
        <f>DATE(План_Факт_Дебіторка[[#This Row],[Рік]],План_Факт_Дебіторка[[#This Row],[МісяцьНом]],1)</f>
        <v>42036</v>
      </c>
      <c r="E1255" s="6" t="s">
        <v>3</v>
      </c>
      <c r="F1255" s="6" t="s">
        <v>22</v>
      </c>
      <c r="G1255" s="6" t="s">
        <v>39</v>
      </c>
      <c r="H1255" s="6" t="s">
        <v>40</v>
      </c>
      <c r="I1255" s="6" t="s">
        <v>41</v>
      </c>
      <c r="J1255" s="6" t="s">
        <v>35</v>
      </c>
      <c r="K1255" s="9">
        <v>7671</v>
      </c>
      <c r="L1255" s="9">
        <v>76248.38</v>
      </c>
      <c r="M1255" s="9">
        <v>116401.90602000001</v>
      </c>
      <c r="N1255" s="9">
        <v>117200</v>
      </c>
      <c r="O1255" s="9">
        <v>77881.27</v>
      </c>
      <c r="P1255" s="9" cm="1">
        <f t="array" ref="P1255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633.17752450695446</v>
      </c>
      <c r="Q1255" s="9" cm="1">
        <f t="array" ref="Q1255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316.58876225347723</v>
      </c>
      <c r="R1255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593.60392922526967</v>
      </c>
      <c r="S1255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1543.3702159857014</v>
      </c>
    </row>
    <row r="1256" spans="1:19" x14ac:dyDescent="0.25">
      <c r="A1256">
        <v>2014</v>
      </c>
      <c r="B1256">
        <v>11</v>
      </c>
      <c r="C1256" s="38" t="s">
        <v>66</v>
      </c>
      <c r="D1256" s="38">
        <f>DATE(План_Факт_Дебіторка[[#This Row],[Рік]],План_Факт_Дебіторка[[#This Row],[МісяцьНом]],1)</f>
        <v>41944</v>
      </c>
      <c r="E1256" s="6" t="s">
        <v>12</v>
      </c>
      <c r="F1256" s="6" t="s">
        <v>42</v>
      </c>
      <c r="G1256" s="6" t="s">
        <v>46</v>
      </c>
      <c r="H1256" s="6" t="s">
        <v>47</v>
      </c>
      <c r="I1256" s="6" t="s">
        <v>48</v>
      </c>
      <c r="J1256" s="6" t="s">
        <v>34</v>
      </c>
      <c r="K1256" s="9">
        <v>11030</v>
      </c>
      <c r="L1256" s="9">
        <v>119246.06999999999</v>
      </c>
      <c r="M1256" s="9">
        <v>178883.77502999903</v>
      </c>
      <c r="N1256" s="9">
        <v>173200</v>
      </c>
      <c r="O1256" s="9">
        <v>25162.23</v>
      </c>
      <c r="P1256" s="9" cm="1">
        <f t="array" ref="P1256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807.69901432000802</v>
      </c>
      <c r="Q1256" s="9" cm="1">
        <f t="array" ref="Q1256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403.84950716000401</v>
      </c>
      <c r="R1256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218.29703089729949</v>
      </c>
      <c r="S1256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1429.8455523773114</v>
      </c>
    </row>
    <row r="1257" spans="1:19" x14ac:dyDescent="0.25">
      <c r="A1257">
        <v>2015</v>
      </c>
      <c r="B1257">
        <v>3</v>
      </c>
      <c r="C1257" s="38" t="s">
        <v>88</v>
      </c>
      <c r="D1257" s="38">
        <f>DATE(План_Факт_Дебіторка[[#This Row],[Рік]],План_Факт_Дебіторка[[#This Row],[МісяцьНом]],1)</f>
        <v>42064</v>
      </c>
      <c r="E1257" s="6" t="s">
        <v>4</v>
      </c>
      <c r="F1257" s="6" t="s">
        <v>22</v>
      </c>
      <c r="G1257" s="6" t="s">
        <v>39</v>
      </c>
      <c r="H1257" s="6" t="s">
        <v>40</v>
      </c>
      <c r="I1257" s="6" t="s">
        <v>41</v>
      </c>
      <c r="J1257" s="6" t="s">
        <v>35</v>
      </c>
      <c r="K1257" s="9">
        <v>8913</v>
      </c>
      <c r="L1257" s="9">
        <v>87010.749999999985</v>
      </c>
      <c r="M1257" s="9">
        <v>124784.28002999997</v>
      </c>
      <c r="N1257" s="9">
        <v>125700</v>
      </c>
      <c r="O1257" s="9">
        <v>79055.14</v>
      </c>
      <c r="P1257" s="9" cm="1">
        <f t="array" ref="P1257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618.19013430092173</v>
      </c>
      <c r="Q1257" s="9" cm="1">
        <f t="array" ref="Q1257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185.45704029027652</v>
      </c>
      <c r="R1257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289.77662545355707</v>
      </c>
      <c r="S1257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1093.4238000447554</v>
      </c>
    </row>
    <row r="1258" spans="1:19" x14ac:dyDescent="0.25">
      <c r="A1258">
        <v>2014</v>
      </c>
      <c r="B1258">
        <v>11</v>
      </c>
      <c r="C1258" s="38" t="s">
        <v>66</v>
      </c>
      <c r="D1258" s="38">
        <f>DATE(План_Факт_Дебіторка[[#This Row],[Рік]],План_Факт_Дебіторка[[#This Row],[МісяцьНом]],1)</f>
        <v>41944</v>
      </c>
      <c r="E1258" s="6" t="s">
        <v>12</v>
      </c>
      <c r="F1258" s="6" t="s">
        <v>42</v>
      </c>
      <c r="G1258" s="6" t="s">
        <v>46</v>
      </c>
      <c r="H1258" s="6" t="s">
        <v>47</v>
      </c>
      <c r="I1258" s="6" t="s">
        <v>48</v>
      </c>
      <c r="J1258" s="6" t="s">
        <v>35</v>
      </c>
      <c r="K1258" s="9">
        <v>31455</v>
      </c>
      <c r="L1258" s="9">
        <v>359884.6</v>
      </c>
      <c r="M1258" s="9">
        <v>513097.32355000032</v>
      </c>
      <c r="N1258" s="9">
        <v>489600</v>
      </c>
      <c r="O1258" s="9">
        <v>518771.01</v>
      </c>
      <c r="P1258" s="9" cm="1">
        <f t="array" ref="P1258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2316.745621071947</v>
      </c>
      <c r="Q1258" s="9" cm="1">
        <f t="array" ref="Q1258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1158.3728105359735</v>
      </c>
      <c r="R1258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626.14746515458023</v>
      </c>
      <c r="S1258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4101.2658967625011</v>
      </c>
    </row>
    <row r="1259" spans="1:19" x14ac:dyDescent="0.25">
      <c r="A1259">
        <v>2015</v>
      </c>
      <c r="B1259">
        <v>4</v>
      </c>
      <c r="C1259" s="38" t="s">
        <v>89</v>
      </c>
      <c r="D1259" s="38">
        <f>DATE(План_Факт_Дебіторка[[#This Row],[Рік]],План_Факт_Дебіторка[[#This Row],[МісяцьНом]],1)</f>
        <v>42095</v>
      </c>
      <c r="E1259" s="6" t="s">
        <v>5</v>
      </c>
      <c r="F1259" s="6" t="s">
        <v>22</v>
      </c>
      <c r="G1259" s="6" t="s">
        <v>39</v>
      </c>
      <c r="H1259" s="6" t="s">
        <v>40</v>
      </c>
      <c r="I1259" s="6" t="s">
        <v>41</v>
      </c>
      <c r="J1259" s="6" t="s">
        <v>35</v>
      </c>
      <c r="K1259" s="9">
        <v>5038</v>
      </c>
      <c r="L1259" s="9">
        <v>50158.490000000013</v>
      </c>
      <c r="M1259" s="9">
        <v>78614.302359999914</v>
      </c>
      <c r="N1259" s="9">
        <v>79600</v>
      </c>
      <c r="O1259" s="9">
        <v>41509.68</v>
      </c>
      <c r="P1259" s="9" cm="1">
        <f t="array" ref="P1259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670.70432727621233</v>
      </c>
      <c r="Q1259" s="9" cm="1">
        <f t="array" ref="Q1259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0</v>
      </c>
      <c r="R1259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628.78530682144913</v>
      </c>
      <c r="S1259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1299.4896340976616</v>
      </c>
    </row>
    <row r="1260" spans="1:19" x14ac:dyDescent="0.25">
      <c r="A1260">
        <v>2014</v>
      </c>
      <c r="B1260">
        <v>11</v>
      </c>
      <c r="C1260" s="38" t="s">
        <v>66</v>
      </c>
      <c r="D1260" s="38">
        <f>DATE(План_Факт_Дебіторка[[#This Row],[Рік]],План_Факт_Дебіторка[[#This Row],[МісяцьНом]],1)</f>
        <v>41944</v>
      </c>
      <c r="E1260" s="6" t="s">
        <v>12</v>
      </c>
      <c r="F1260" s="6" t="s">
        <v>42</v>
      </c>
      <c r="G1260" s="6" t="s">
        <v>49</v>
      </c>
      <c r="H1260" s="6" t="s">
        <v>50</v>
      </c>
      <c r="I1260" s="6" t="s">
        <v>51</v>
      </c>
      <c r="J1260" s="6" t="s">
        <v>26</v>
      </c>
      <c r="K1260" s="9">
        <v>146</v>
      </c>
      <c r="L1260" s="9">
        <v>1765.7999999999997</v>
      </c>
      <c r="M1260" s="9">
        <v>2781.32998</v>
      </c>
      <c r="N1260" s="9">
        <v>2700</v>
      </c>
      <c r="O1260" s="9">
        <v>2153.52</v>
      </c>
      <c r="P1260" s="9" cm="1">
        <f t="array" ref="P1260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23.024953675561445</v>
      </c>
      <c r="Q1260" s="9" cm="1">
        <f t="array" ref="Q1260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0</v>
      </c>
      <c r="R1260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10.96426365502926</v>
      </c>
      <c r="S1260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33.989217330590705</v>
      </c>
    </row>
    <row r="1261" spans="1:19" x14ac:dyDescent="0.25">
      <c r="A1261">
        <v>2015</v>
      </c>
      <c r="B1261">
        <v>5</v>
      </c>
      <c r="C1261" s="38" t="s">
        <v>90</v>
      </c>
      <c r="D1261" s="38">
        <f>DATE(План_Факт_Дебіторка[[#This Row],[Рік]],План_Факт_Дебіторка[[#This Row],[МісяцьНом]],1)</f>
        <v>42125</v>
      </c>
      <c r="E1261" s="6" t="s">
        <v>6</v>
      </c>
      <c r="F1261" s="6" t="s">
        <v>22</v>
      </c>
      <c r="G1261" s="6" t="s">
        <v>39</v>
      </c>
      <c r="H1261" s="6" t="s">
        <v>40</v>
      </c>
      <c r="I1261" s="6" t="s">
        <v>41</v>
      </c>
      <c r="J1261" s="6" t="s">
        <v>35</v>
      </c>
      <c r="K1261" s="9">
        <v>9932</v>
      </c>
      <c r="L1261" s="9">
        <v>97006.900000000023</v>
      </c>
      <c r="M1261" s="9">
        <v>130711.24124</v>
      </c>
      <c r="N1261" s="9">
        <v>137100</v>
      </c>
      <c r="O1261" s="9">
        <v>79792.160000000003</v>
      </c>
      <c r="P1261" s="9" cm="1">
        <f t="array" ref="P1261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520.52798837072237</v>
      </c>
      <c r="Q1261" s="9" cm="1">
        <f t="array" ref="Q1261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156.15839651121672</v>
      </c>
      <c r="R1261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243.99749454877613</v>
      </c>
      <c r="S1261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920.68387943071525</v>
      </c>
    </row>
    <row r="1262" spans="1:19" x14ac:dyDescent="0.25">
      <c r="A1262">
        <v>2015</v>
      </c>
      <c r="B1262">
        <v>6</v>
      </c>
      <c r="C1262" s="38" t="s">
        <v>91</v>
      </c>
      <c r="D1262" s="38">
        <f>DATE(План_Факт_Дебіторка[[#This Row],[Рік]],План_Факт_Дебіторка[[#This Row],[МісяцьНом]],1)</f>
        <v>42156</v>
      </c>
      <c r="E1262" s="6" t="s">
        <v>7</v>
      </c>
      <c r="F1262" s="6" t="s">
        <v>22</v>
      </c>
      <c r="G1262" s="6" t="s">
        <v>39</v>
      </c>
      <c r="H1262" s="6" t="s">
        <v>40</v>
      </c>
      <c r="I1262" s="6" t="s">
        <v>41</v>
      </c>
      <c r="J1262" s="6" t="s">
        <v>35</v>
      </c>
      <c r="K1262" s="9">
        <v>5858</v>
      </c>
      <c r="L1262" s="9">
        <v>55791.190000000017</v>
      </c>
      <c r="M1262" s="9">
        <v>86337.692899999878</v>
      </c>
      <c r="N1262" s="9">
        <v>81700</v>
      </c>
      <c r="O1262" s="9">
        <v>50481.35</v>
      </c>
      <c r="P1262" s="9" cm="1">
        <f t="array" ref="P1262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855.77670677595142</v>
      </c>
      <c r="Q1262" s="9" cm="1">
        <f t="array" ref="Q1262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427.88835338797571</v>
      </c>
      <c r="R1262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401.14533130122726</v>
      </c>
      <c r="S1262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1684.8103914651545</v>
      </c>
    </row>
    <row r="1263" spans="1:19" x14ac:dyDescent="0.25">
      <c r="A1263">
        <v>2014</v>
      </c>
      <c r="B1263">
        <v>11</v>
      </c>
      <c r="C1263" s="38" t="s">
        <v>66</v>
      </c>
      <c r="D1263" s="38">
        <f>DATE(План_Факт_Дебіторка[[#This Row],[Рік]],План_Факт_Дебіторка[[#This Row],[МісяцьНом]],1)</f>
        <v>41944</v>
      </c>
      <c r="E1263" s="6" t="s">
        <v>12</v>
      </c>
      <c r="F1263" s="6" t="s">
        <v>42</v>
      </c>
      <c r="G1263" s="6" t="s">
        <v>49</v>
      </c>
      <c r="H1263" s="6" t="s">
        <v>50</v>
      </c>
      <c r="I1263" s="6" t="s">
        <v>51</v>
      </c>
      <c r="J1263" s="6" t="s">
        <v>32</v>
      </c>
      <c r="K1263" s="9">
        <v>169</v>
      </c>
      <c r="L1263" s="9">
        <v>1844.7399999999998</v>
      </c>
      <c r="M1263" s="9">
        <v>2880.2674400000001</v>
      </c>
      <c r="N1263" s="9">
        <v>2900</v>
      </c>
      <c r="O1263" s="9">
        <v>92.59</v>
      </c>
      <c r="P1263" s="9" cm="1">
        <f t="array" ref="P1263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23.843997244522548</v>
      </c>
      <c r="Q1263" s="9" cm="1">
        <f t="array" ref="Q1263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0</v>
      </c>
      <c r="R1263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11.354284402153594</v>
      </c>
      <c r="S1263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35.198281646676143</v>
      </c>
    </row>
    <row r="1264" spans="1:19" x14ac:dyDescent="0.25">
      <c r="A1264">
        <v>2015</v>
      </c>
      <c r="B1264">
        <v>7</v>
      </c>
      <c r="C1264" s="38" t="s">
        <v>92</v>
      </c>
      <c r="D1264" s="38">
        <f>DATE(План_Факт_Дебіторка[[#This Row],[Рік]],План_Факт_Дебіторка[[#This Row],[МісяцьНом]],1)</f>
        <v>42186</v>
      </c>
      <c r="E1264" s="6" t="s">
        <v>8</v>
      </c>
      <c r="F1264" s="6" t="s">
        <v>22</v>
      </c>
      <c r="G1264" s="6" t="s">
        <v>39</v>
      </c>
      <c r="H1264" s="6" t="s">
        <v>40</v>
      </c>
      <c r="I1264" s="6" t="s">
        <v>41</v>
      </c>
      <c r="J1264" s="6" t="s">
        <v>35</v>
      </c>
      <c r="K1264" s="9">
        <v>11808</v>
      </c>
      <c r="L1264" s="9">
        <v>116094.41999999998</v>
      </c>
      <c r="M1264" s="9">
        <v>149618.21789000003</v>
      </c>
      <c r="N1264" s="9">
        <v>144100</v>
      </c>
      <c r="O1264" s="9">
        <v>78271.05</v>
      </c>
      <c r="P1264" s="9" cm="1">
        <f t="array" ref="P1264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514.92521557642146</v>
      </c>
      <c r="Q1264" s="9" cm="1">
        <f t="array" ref="Q1264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0</v>
      </c>
      <c r="R1264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482.74238960289517</v>
      </c>
      <c r="S1264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997.66760517931664</v>
      </c>
    </row>
    <row r="1265" spans="1:19" x14ac:dyDescent="0.25">
      <c r="A1265">
        <v>2014</v>
      </c>
      <c r="B1265">
        <v>11</v>
      </c>
      <c r="C1265" s="38" t="s">
        <v>66</v>
      </c>
      <c r="D1265" s="38">
        <f>DATE(План_Факт_Дебіторка[[#This Row],[Рік]],План_Факт_Дебіторка[[#This Row],[МісяцьНом]],1)</f>
        <v>41944</v>
      </c>
      <c r="E1265" s="6" t="s">
        <v>12</v>
      </c>
      <c r="F1265" s="6" t="s">
        <v>42</v>
      </c>
      <c r="G1265" s="6" t="s">
        <v>49</v>
      </c>
      <c r="H1265" s="6" t="s">
        <v>50</v>
      </c>
      <c r="I1265" s="6" t="s">
        <v>51</v>
      </c>
      <c r="J1265" s="6" t="s">
        <v>33</v>
      </c>
      <c r="K1265" s="9">
        <v>1027</v>
      </c>
      <c r="L1265" s="9">
        <v>11539.050000000003</v>
      </c>
      <c r="M1265" s="9">
        <v>17440.421740000005</v>
      </c>
      <c r="N1265" s="9">
        <v>16100</v>
      </c>
      <c r="O1265" s="9">
        <v>13323.95</v>
      </c>
      <c r="P1265" s="9" cm="1">
        <f t="array" ref="P1265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144.37873446636306</v>
      </c>
      <c r="Q1265" s="9" cm="1">
        <f t="array" ref="Q1265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0</v>
      </c>
      <c r="R1265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68.75177831731574</v>
      </c>
      <c r="S1265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213.1305127836788</v>
      </c>
    </row>
    <row r="1266" spans="1:19" x14ac:dyDescent="0.25">
      <c r="A1266">
        <v>2015</v>
      </c>
      <c r="B1266">
        <v>8</v>
      </c>
      <c r="C1266" s="38" t="s">
        <v>93</v>
      </c>
      <c r="D1266" s="38">
        <f>DATE(План_Факт_Дебіторка[[#This Row],[Рік]],План_Факт_Дебіторка[[#This Row],[МісяцьНом]],1)</f>
        <v>42217</v>
      </c>
      <c r="E1266" s="6" t="s">
        <v>9</v>
      </c>
      <c r="F1266" s="6" t="s">
        <v>22</v>
      </c>
      <c r="G1266" s="6" t="s">
        <v>39</v>
      </c>
      <c r="H1266" s="6" t="s">
        <v>40</v>
      </c>
      <c r="I1266" s="6" t="s">
        <v>41</v>
      </c>
      <c r="J1266" s="6" t="s">
        <v>35</v>
      </c>
      <c r="K1266" s="9">
        <v>6461</v>
      </c>
      <c r="L1266" s="9">
        <v>62903.090000000004</v>
      </c>
      <c r="M1266" s="9">
        <v>97888.766939999856</v>
      </c>
      <c r="N1266" s="9">
        <v>97500</v>
      </c>
      <c r="O1266" s="9">
        <v>50262.16</v>
      </c>
      <c r="P1266" s="9" cm="1">
        <f t="array" ref="P1266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881.26447391065722</v>
      </c>
      <c r="Q1266" s="9" cm="1">
        <f t="array" ref="Q1266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0</v>
      </c>
      <c r="R1266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826.1854442912412</v>
      </c>
      <c r="S1266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1707.4499182018985</v>
      </c>
    </row>
    <row r="1267" spans="1:19" x14ac:dyDescent="0.25">
      <c r="A1267">
        <v>2015</v>
      </c>
      <c r="B1267">
        <v>9</v>
      </c>
      <c r="C1267" s="38" t="s">
        <v>94</v>
      </c>
      <c r="D1267" s="38">
        <f>DATE(План_Факт_Дебіторка[[#This Row],[Рік]],План_Факт_Дебіторка[[#This Row],[МісяцьНом]],1)</f>
        <v>42248</v>
      </c>
      <c r="E1267" s="6" t="s">
        <v>10</v>
      </c>
      <c r="F1267" s="6" t="s">
        <v>22</v>
      </c>
      <c r="G1267" s="6" t="s">
        <v>39</v>
      </c>
      <c r="H1267" s="6" t="s">
        <v>40</v>
      </c>
      <c r="I1267" s="6" t="s">
        <v>41</v>
      </c>
      <c r="J1267" s="6" t="s">
        <v>35</v>
      </c>
      <c r="K1267" s="9">
        <v>5810</v>
      </c>
      <c r="L1267" s="9">
        <v>56620.180000000015</v>
      </c>
      <c r="M1267" s="9">
        <v>86041.084379999869</v>
      </c>
      <c r="N1267" s="9">
        <v>82300</v>
      </c>
      <c r="O1267" s="9">
        <v>41451.67</v>
      </c>
      <c r="P1267" s="9" cm="1">
        <f t="array" ref="P1267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678.73106071024108</v>
      </c>
      <c r="Q1267" s="9" cm="1">
        <f t="array" ref="Q1267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0</v>
      </c>
      <c r="R1267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636.31036941585103</v>
      </c>
      <c r="S1267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1315.0414301260921</v>
      </c>
    </row>
    <row r="1268" spans="1:19" x14ac:dyDescent="0.25">
      <c r="A1268">
        <v>2015</v>
      </c>
      <c r="B1268">
        <v>10</v>
      </c>
      <c r="C1268" s="38" t="s">
        <v>68</v>
      </c>
      <c r="D1268" s="38">
        <f>DATE(План_Факт_Дебіторка[[#This Row],[Рік]],План_Факт_Дебіторка[[#This Row],[МісяцьНом]],1)</f>
        <v>42278</v>
      </c>
      <c r="E1268" s="6" t="s">
        <v>11</v>
      </c>
      <c r="F1268" s="6" t="s">
        <v>22</v>
      </c>
      <c r="G1268" s="6" t="s">
        <v>39</v>
      </c>
      <c r="H1268" s="6" t="s">
        <v>40</v>
      </c>
      <c r="I1268" s="6" t="s">
        <v>41</v>
      </c>
      <c r="J1268" s="6" t="s">
        <v>35</v>
      </c>
      <c r="K1268" s="9">
        <v>9274</v>
      </c>
      <c r="L1268" s="9">
        <v>94204.08</v>
      </c>
      <c r="M1268" s="9">
        <v>127643.26694000006</v>
      </c>
      <c r="N1268" s="9">
        <v>78100</v>
      </c>
      <c r="O1268" s="9">
        <v>64516.19</v>
      </c>
      <c r="P1268" s="9" cm="1">
        <f t="array" ref="P1268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447.91089421921606</v>
      </c>
      <c r="Q1268" s="9" cm="1">
        <f t="array" ref="Q1268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447.91089421921606</v>
      </c>
      <c r="R1268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419.91646333051506</v>
      </c>
      <c r="S1268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1315.7382517689471</v>
      </c>
    </row>
    <row r="1269" spans="1:19" x14ac:dyDescent="0.25">
      <c r="A1269">
        <v>2015</v>
      </c>
      <c r="B1269">
        <v>11</v>
      </c>
      <c r="C1269" s="38" t="s">
        <v>69</v>
      </c>
      <c r="D1269" s="38">
        <f>DATE(План_Факт_Дебіторка[[#This Row],[Рік]],План_Факт_Дебіторка[[#This Row],[МісяцьНом]],1)</f>
        <v>42309</v>
      </c>
      <c r="E1269" s="6" t="s">
        <v>12</v>
      </c>
      <c r="F1269" s="6" t="s">
        <v>22</v>
      </c>
      <c r="G1269" s="6" t="s">
        <v>39</v>
      </c>
      <c r="H1269" s="6" t="s">
        <v>40</v>
      </c>
      <c r="I1269" s="6" t="s">
        <v>41</v>
      </c>
      <c r="J1269" s="6" t="s">
        <v>35</v>
      </c>
      <c r="K1269" s="9">
        <v>5400</v>
      </c>
      <c r="L1269" s="9">
        <v>51309.930000000022</v>
      </c>
      <c r="M1269" s="9">
        <v>72909.434919999869</v>
      </c>
      <c r="N1269" s="9">
        <v>110800</v>
      </c>
      <c r="O1269" s="9">
        <v>39498.44</v>
      </c>
      <c r="P1269" s="9" cm="1">
        <f t="array" ref="P1269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756.58621262083102</v>
      </c>
      <c r="Q1269" s="9" cm="1">
        <f t="array" ref="Q1269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0</v>
      </c>
      <c r="R1269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709.29957433202912</v>
      </c>
      <c r="S1269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1465.8857869528601</v>
      </c>
    </row>
    <row r="1270" spans="1:19" x14ac:dyDescent="0.25">
      <c r="A1270">
        <v>2014</v>
      </c>
      <c r="B1270">
        <v>12</v>
      </c>
      <c r="C1270" s="38" t="s">
        <v>67</v>
      </c>
      <c r="D1270" s="38">
        <f>DATE(План_Факт_Дебіторка[[#This Row],[Рік]],План_Факт_Дебіторка[[#This Row],[МісяцьНом]],1)</f>
        <v>41974</v>
      </c>
      <c r="E1270" s="6" t="s">
        <v>13</v>
      </c>
      <c r="F1270" s="6" t="s">
        <v>42</v>
      </c>
      <c r="G1270" s="6" t="s">
        <v>46</v>
      </c>
      <c r="H1270" s="6" t="s">
        <v>47</v>
      </c>
      <c r="I1270" s="6" t="s">
        <v>48</v>
      </c>
      <c r="J1270" s="6" t="s">
        <v>26</v>
      </c>
      <c r="K1270" s="9">
        <v>15</v>
      </c>
      <c r="L1270" s="9">
        <v>130.26</v>
      </c>
      <c r="M1270" s="9">
        <v>223.45</v>
      </c>
      <c r="N1270" s="9">
        <v>200</v>
      </c>
      <c r="O1270" s="9">
        <v>250.26</v>
      </c>
      <c r="P1270" s="9" cm="1">
        <f t="array" ref="P1270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0.85190230305760406</v>
      </c>
      <c r="Q1270" s="9" cm="1">
        <f t="array" ref="Q1270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0</v>
      </c>
      <c r="R1270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0.23024386569124436</v>
      </c>
      <c r="S1270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1.0821461687488485</v>
      </c>
    </row>
    <row r="1271" spans="1:19" x14ac:dyDescent="0.25">
      <c r="A1271">
        <v>2015</v>
      </c>
      <c r="B1271">
        <v>12</v>
      </c>
      <c r="C1271" s="38" t="s">
        <v>70</v>
      </c>
      <c r="D1271" s="38">
        <f>DATE(План_Факт_Дебіторка[[#This Row],[Рік]],План_Факт_Дебіторка[[#This Row],[МісяцьНом]],1)</f>
        <v>42339</v>
      </c>
      <c r="E1271" s="6" t="s">
        <v>13</v>
      </c>
      <c r="F1271" s="6" t="s">
        <v>22</v>
      </c>
      <c r="G1271" s="6" t="s">
        <v>39</v>
      </c>
      <c r="H1271" s="6" t="s">
        <v>40</v>
      </c>
      <c r="I1271" s="6" t="s">
        <v>41</v>
      </c>
      <c r="J1271" s="6" t="s">
        <v>35</v>
      </c>
      <c r="K1271" s="9">
        <v>7596</v>
      </c>
      <c r="L1271" s="9">
        <v>74790.360000000015</v>
      </c>
      <c r="M1271" s="9">
        <v>111871.22515000013</v>
      </c>
      <c r="N1271" s="9">
        <v>78300</v>
      </c>
      <c r="O1271" s="9">
        <v>65319.57</v>
      </c>
      <c r="P1271" s="9" cm="1">
        <f t="array" ref="P1271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763.73987797703933</v>
      </c>
      <c r="Q1271" s="9" cm="1">
        <f t="array" ref="Q1271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0</v>
      </c>
      <c r="R1271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358.00306780173719</v>
      </c>
      <c r="S1271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1121.7429457787766</v>
      </c>
    </row>
    <row r="1272" spans="1:19" x14ac:dyDescent="0.25">
      <c r="A1272">
        <v>2016</v>
      </c>
      <c r="B1272">
        <v>1</v>
      </c>
      <c r="C1272" s="38" t="s">
        <v>95</v>
      </c>
      <c r="D1272" s="38">
        <f>DATE(План_Факт_Дебіторка[[#This Row],[Рік]],План_Факт_Дебіторка[[#This Row],[МісяцьНом]],1)</f>
        <v>42370</v>
      </c>
      <c r="E1272" s="6" t="s">
        <v>2</v>
      </c>
      <c r="F1272" s="6" t="s">
        <v>22</v>
      </c>
      <c r="G1272" s="6" t="s">
        <v>39</v>
      </c>
      <c r="H1272" s="6" t="s">
        <v>40</v>
      </c>
      <c r="I1272" s="6" t="s">
        <v>41</v>
      </c>
      <c r="J1272" s="6" t="s">
        <v>35</v>
      </c>
      <c r="K1272" s="9">
        <v>5318</v>
      </c>
      <c r="L1272" s="9">
        <v>51749.289999999994</v>
      </c>
      <c r="M1272" s="9">
        <v>76477.6590499999</v>
      </c>
      <c r="N1272" s="9">
        <v>79300</v>
      </c>
      <c r="O1272" s="9">
        <v>24482.97</v>
      </c>
      <c r="P1272" s="9" cm="1">
        <f t="array" ref="P1272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916.62704227406971</v>
      </c>
      <c r="Q1272" s="9" cm="1">
        <f t="array" ref="Q1272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458.31352113703485</v>
      </c>
      <c r="R1272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523.78688129946829</v>
      </c>
      <c r="S1272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1898.7274447105729</v>
      </c>
    </row>
    <row r="1273" spans="1:19" x14ac:dyDescent="0.25">
      <c r="A1273">
        <v>2016</v>
      </c>
      <c r="B1273">
        <v>2</v>
      </c>
      <c r="C1273" s="38" t="s">
        <v>96</v>
      </c>
      <c r="D1273" s="38">
        <f>DATE(План_Факт_Дебіторка[[#This Row],[Рік]],План_Факт_Дебіторка[[#This Row],[МісяцьНом]],1)</f>
        <v>42401</v>
      </c>
      <c r="E1273" s="6" t="s">
        <v>3</v>
      </c>
      <c r="F1273" s="6" t="s">
        <v>22</v>
      </c>
      <c r="G1273" s="6" t="s">
        <v>39</v>
      </c>
      <c r="H1273" s="6" t="s">
        <v>40</v>
      </c>
      <c r="I1273" s="6" t="s">
        <v>41</v>
      </c>
      <c r="J1273" s="6" t="s">
        <v>35</v>
      </c>
      <c r="K1273" s="9">
        <v>6290</v>
      </c>
      <c r="L1273" s="9">
        <v>61558.540000000015</v>
      </c>
      <c r="M1273" s="9">
        <v>93417.235099999874</v>
      </c>
      <c r="N1273" s="9">
        <v>96000</v>
      </c>
      <c r="O1273" s="9">
        <v>32582.720000000001</v>
      </c>
      <c r="P1273" s="9" cm="1">
        <f t="array" ref="P1273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1061.2685938803663</v>
      </c>
      <c r="Q1273" s="9" cm="1">
        <f t="array" ref="Q1273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0</v>
      </c>
      <c r="R1273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606.43919650306646</v>
      </c>
      <c r="S1273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1667.7077903834329</v>
      </c>
    </row>
    <row r="1274" spans="1:19" x14ac:dyDescent="0.25">
      <c r="A1274">
        <v>2016</v>
      </c>
      <c r="B1274">
        <v>3</v>
      </c>
      <c r="C1274" s="38" t="s">
        <v>97</v>
      </c>
      <c r="D1274" s="38">
        <f>DATE(План_Факт_Дебіторка[[#This Row],[Рік]],План_Факт_Дебіторка[[#This Row],[МісяцьНом]],1)</f>
        <v>42430</v>
      </c>
      <c r="E1274" s="6" t="s">
        <v>4</v>
      </c>
      <c r="F1274" s="6" t="s">
        <v>22</v>
      </c>
      <c r="G1274" s="6" t="s">
        <v>39</v>
      </c>
      <c r="H1274" s="6" t="s">
        <v>40</v>
      </c>
      <c r="I1274" s="6" t="s">
        <v>41</v>
      </c>
      <c r="J1274" s="6" t="s">
        <v>35</v>
      </c>
      <c r="K1274" s="9">
        <v>6710</v>
      </c>
      <c r="L1274" s="9">
        <v>66208.920000000013</v>
      </c>
      <c r="M1274" s="9">
        <v>101427.80048999999</v>
      </c>
      <c r="N1274" s="9">
        <v>95400</v>
      </c>
      <c r="O1274" s="9">
        <v>38259.85</v>
      </c>
      <c r="P1274" s="9" cm="1">
        <f t="array" ref="P1274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455.37677966596704</v>
      </c>
      <c r="Q1274" s="9" cm="1">
        <f t="array" ref="Q1274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136.61303389979011</v>
      </c>
      <c r="R1274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260.21530266626689</v>
      </c>
      <c r="S1274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852.20511623202401</v>
      </c>
    </row>
    <row r="1275" spans="1:19" x14ac:dyDescent="0.25">
      <c r="A1275">
        <v>2014</v>
      </c>
      <c r="B1275">
        <v>12</v>
      </c>
      <c r="C1275" s="38" t="s">
        <v>67</v>
      </c>
      <c r="D1275" s="38">
        <f>DATE(План_Факт_Дебіторка[[#This Row],[Рік]],План_Факт_Дебіторка[[#This Row],[МісяцьНом]],1)</f>
        <v>41974</v>
      </c>
      <c r="E1275" s="6" t="s">
        <v>13</v>
      </c>
      <c r="F1275" s="6" t="s">
        <v>42</v>
      </c>
      <c r="G1275" s="6" t="s">
        <v>46</v>
      </c>
      <c r="H1275" s="6" t="s">
        <v>47</v>
      </c>
      <c r="I1275" s="6" t="s">
        <v>48</v>
      </c>
      <c r="J1275" s="6" t="s">
        <v>34</v>
      </c>
      <c r="K1275" s="9">
        <v>3861</v>
      </c>
      <c r="L1275" s="9">
        <v>42487.049999999996</v>
      </c>
      <c r="M1275" s="9">
        <v>62497.020340000017</v>
      </c>
      <c r="N1275" s="9">
        <v>57500</v>
      </c>
      <c r="O1275" s="9">
        <v>10879.75</v>
      </c>
      <c r="P1275" s="9" cm="1">
        <f t="array" ref="P1275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238.26966015611521</v>
      </c>
      <c r="Q1275" s="9" cm="1">
        <f t="array" ref="Q1275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0</v>
      </c>
      <c r="R1275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64.397205447598708</v>
      </c>
      <c r="S1275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302.66686560371392</v>
      </c>
    </row>
    <row r="1276" spans="1:19" x14ac:dyDescent="0.25">
      <c r="A1276">
        <v>2016</v>
      </c>
      <c r="B1276">
        <v>4</v>
      </c>
      <c r="C1276" s="38" t="s">
        <v>98</v>
      </c>
      <c r="D1276" s="38">
        <f>DATE(План_Факт_Дебіторка[[#This Row],[Рік]],План_Факт_Дебіторка[[#This Row],[МісяцьНом]],1)</f>
        <v>42461</v>
      </c>
      <c r="E1276" s="6" t="s">
        <v>5</v>
      </c>
      <c r="F1276" s="6" t="s">
        <v>22</v>
      </c>
      <c r="G1276" s="6" t="s">
        <v>39</v>
      </c>
      <c r="H1276" s="6" t="s">
        <v>40</v>
      </c>
      <c r="I1276" s="6" t="s">
        <v>41</v>
      </c>
      <c r="J1276" s="6" t="s">
        <v>35</v>
      </c>
      <c r="K1276" s="9">
        <v>8119</v>
      </c>
      <c r="L1276" s="9">
        <v>82866.899999999994</v>
      </c>
      <c r="M1276" s="9">
        <v>129276.84295000012</v>
      </c>
      <c r="N1276" s="9">
        <v>125200</v>
      </c>
      <c r="O1276" s="9">
        <v>34634.39</v>
      </c>
      <c r="P1276" s="9" cm="1">
        <f t="array" ref="P1276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890.94893457487774</v>
      </c>
      <c r="Q1276" s="9" cm="1">
        <f t="array" ref="Q1276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0</v>
      </c>
      <c r="R1276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1018.2273537998603</v>
      </c>
      <c r="S1276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1909.1762883747381</v>
      </c>
    </row>
    <row r="1277" spans="1:19" x14ac:dyDescent="0.25">
      <c r="A1277">
        <v>2016</v>
      </c>
      <c r="B1277">
        <v>5</v>
      </c>
      <c r="C1277" s="38" t="s">
        <v>99</v>
      </c>
      <c r="D1277" s="38">
        <f>DATE(План_Факт_Дебіторка[[#This Row],[Рік]],План_Факт_Дебіторка[[#This Row],[МісяцьНом]],1)</f>
        <v>42491</v>
      </c>
      <c r="E1277" s="6" t="s">
        <v>6</v>
      </c>
      <c r="F1277" s="6" t="s">
        <v>22</v>
      </c>
      <c r="G1277" s="6" t="s">
        <v>39</v>
      </c>
      <c r="H1277" s="6" t="s">
        <v>40</v>
      </c>
      <c r="I1277" s="6" t="s">
        <v>41</v>
      </c>
      <c r="J1277" s="6" t="s">
        <v>35</v>
      </c>
      <c r="K1277" s="9">
        <v>9074</v>
      </c>
      <c r="L1277" s="9">
        <v>94087.150000000009</v>
      </c>
      <c r="M1277" s="9">
        <v>147945.77717000013</v>
      </c>
      <c r="N1277" s="9">
        <v>143100</v>
      </c>
      <c r="O1277" s="9">
        <v>47902.15</v>
      </c>
      <c r="P1277" s="9" cm="1">
        <f t="array" ref="P1277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776.20614917784758</v>
      </c>
      <c r="Q1277" s="9" cm="1">
        <f t="array" ref="Q1277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388.10307458892379</v>
      </c>
      <c r="R1277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443.54637095877007</v>
      </c>
      <c r="S1277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1607.8555947255413</v>
      </c>
    </row>
    <row r="1278" spans="1:19" x14ac:dyDescent="0.25">
      <c r="A1278">
        <v>2014</v>
      </c>
      <c r="B1278">
        <v>12</v>
      </c>
      <c r="C1278" s="38" t="s">
        <v>67</v>
      </c>
      <c r="D1278" s="38">
        <f>DATE(План_Факт_Дебіторка[[#This Row],[Рік]],План_Факт_Дебіторка[[#This Row],[МісяцьНом]],1)</f>
        <v>41974</v>
      </c>
      <c r="E1278" s="6" t="s">
        <v>13</v>
      </c>
      <c r="F1278" s="6" t="s">
        <v>42</v>
      </c>
      <c r="G1278" s="6" t="s">
        <v>46</v>
      </c>
      <c r="H1278" s="6" t="s">
        <v>47</v>
      </c>
      <c r="I1278" s="6" t="s">
        <v>48</v>
      </c>
      <c r="J1278" s="6" t="s">
        <v>27</v>
      </c>
      <c r="K1278" s="9">
        <v>7703</v>
      </c>
      <c r="L1278" s="9">
        <v>89252.920000000013</v>
      </c>
      <c r="M1278" s="9">
        <v>134536.04500000022</v>
      </c>
      <c r="N1278" s="9">
        <v>121900</v>
      </c>
      <c r="O1278" s="9">
        <v>86390.81</v>
      </c>
      <c r="P1278" s="9" cm="1">
        <f t="array" ref="P1278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512.91817668275519</v>
      </c>
      <c r="Q1278" s="9" cm="1">
        <f t="array" ref="Q1278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0</v>
      </c>
      <c r="R1278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138.62653423858248</v>
      </c>
      <c r="S1278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651.5447109213377</v>
      </c>
    </row>
    <row r="1279" spans="1:19" x14ac:dyDescent="0.25">
      <c r="A1279">
        <v>2016</v>
      </c>
      <c r="B1279">
        <v>6</v>
      </c>
      <c r="C1279" s="38" t="s">
        <v>100</v>
      </c>
      <c r="D1279" s="38">
        <f>DATE(План_Факт_Дебіторка[[#This Row],[Рік]],План_Факт_Дебіторка[[#This Row],[МісяцьНом]],1)</f>
        <v>42522</v>
      </c>
      <c r="E1279" s="6" t="s">
        <v>7</v>
      </c>
      <c r="F1279" s="6" t="s">
        <v>22</v>
      </c>
      <c r="G1279" s="6" t="s">
        <v>39</v>
      </c>
      <c r="H1279" s="6" t="s">
        <v>40</v>
      </c>
      <c r="I1279" s="6" t="s">
        <v>41</v>
      </c>
      <c r="J1279" s="6" t="s">
        <v>35</v>
      </c>
      <c r="K1279" s="9">
        <v>8663</v>
      </c>
      <c r="L1279" s="9">
        <v>94855.31</v>
      </c>
      <c r="M1279" s="9">
        <v>151637.05995000032</v>
      </c>
      <c r="N1279" s="9">
        <v>151700</v>
      </c>
      <c r="O1279" s="9">
        <v>41041.910000000003</v>
      </c>
      <c r="P1279" s="9" cm="1">
        <f t="array" ref="P1279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581.91269155312273</v>
      </c>
      <c r="Q1279" s="9" cm="1">
        <f t="array" ref="Q1279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290.95634577656136</v>
      </c>
      <c r="R1279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665.04307606071166</v>
      </c>
      <c r="S1279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1537.9121133903957</v>
      </c>
    </row>
    <row r="1280" spans="1:19" x14ac:dyDescent="0.25">
      <c r="A1280">
        <v>2014</v>
      </c>
      <c r="B1280">
        <v>12</v>
      </c>
      <c r="C1280" s="38" t="s">
        <v>67</v>
      </c>
      <c r="D1280" s="38">
        <f>DATE(План_Факт_Дебіторка[[#This Row],[Рік]],План_Факт_Дебіторка[[#This Row],[МісяцьНом]],1)</f>
        <v>41974</v>
      </c>
      <c r="E1280" s="6" t="s">
        <v>13</v>
      </c>
      <c r="F1280" s="6" t="s">
        <v>42</v>
      </c>
      <c r="G1280" s="6" t="s">
        <v>46</v>
      </c>
      <c r="H1280" s="6" t="s">
        <v>47</v>
      </c>
      <c r="I1280" s="6" t="s">
        <v>48</v>
      </c>
      <c r="J1280" s="6" t="s">
        <v>35</v>
      </c>
      <c r="K1280" s="9">
        <v>44305</v>
      </c>
      <c r="L1280" s="9">
        <v>524545.44999999995</v>
      </c>
      <c r="M1280" s="9">
        <v>773236.2243</v>
      </c>
      <c r="N1280" s="9">
        <v>794100</v>
      </c>
      <c r="O1280" s="9">
        <v>789378.09</v>
      </c>
      <c r="P1280" s="9" cm="1">
        <f t="array" ref="P1280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2947.9602608580717</v>
      </c>
      <c r="Q1280" s="9" cm="1">
        <f t="array" ref="Q1280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0</v>
      </c>
      <c r="R1280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796.74601644812742</v>
      </c>
      <c r="S1280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3744.7062773061989</v>
      </c>
    </row>
    <row r="1281" spans="1:19" x14ac:dyDescent="0.25">
      <c r="A1281">
        <v>2016</v>
      </c>
      <c r="B1281">
        <v>7</v>
      </c>
      <c r="C1281" s="38" t="s">
        <v>101</v>
      </c>
      <c r="D1281" s="38">
        <f>DATE(План_Факт_Дебіторка[[#This Row],[Рік]],План_Факт_Дебіторка[[#This Row],[МісяцьНом]],1)</f>
        <v>42552</v>
      </c>
      <c r="E1281" s="6" t="s">
        <v>8</v>
      </c>
      <c r="F1281" s="6" t="s">
        <v>22</v>
      </c>
      <c r="G1281" s="6" t="s">
        <v>39</v>
      </c>
      <c r="H1281" s="6" t="s">
        <v>40</v>
      </c>
      <c r="I1281" s="6" t="s">
        <v>41</v>
      </c>
      <c r="J1281" s="6" t="s">
        <v>35</v>
      </c>
      <c r="K1281" s="9">
        <v>10136</v>
      </c>
      <c r="L1281" s="9">
        <v>109151.42000000003</v>
      </c>
      <c r="M1281" s="9">
        <v>171278.57743000015</v>
      </c>
      <c r="N1281" s="9">
        <v>178900</v>
      </c>
      <c r="O1281" s="9">
        <v>37520.620000000003</v>
      </c>
      <c r="P1281" s="9" cm="1">
        <f t="array" ref="P1281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870.47021139144351</v>
      </c>
      <c r="Q1281" s="9" cm="1">
        <f t="array" ref="Q1281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0</v>
      </c>
      <c r="R1281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892.78996040148058</v>
      </c>
      <c r="S1281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1763.2601717929242</v>
      </c>
    </row>
    <row r="1282" spans="1:19" x14ac:dyDescent="0.25">
      <c r="A1282">
        <v>2015</v>
      </c>
      <c r="B1282">
        <v>1</v>
      </c>
      <c r="C1282" s="38" t="s">
        <v>86</v>
      </c>
      <c r="D1282" s="38">
        <f>DATE(План_Факт_Дебіторка[[#This Row],[Рік]],План_Факт_Дебіторка[[#This Row],[МісяцьНом]],1)</f>
        <v>42005</v>
      </c>
      <c r="E1282" s="6" t="s">
        <v>2</v>
      </c>
      <c r="F1282" s="6" t="s">
        <v>42</v>
      </c>
      <c r="G1282" s="6" t="s">
        <v>46</v>
      </c>
      <c r="H1282" s="6" t="s">
        <v>47</v>
      </c>
      <c r="I1282" s="6" t="s">
        <v>48</v>
      </c>
      <c r="J1282" s="6" t="s">
        <v>26</v>
      </c>
      <c r="K1282" s="9">
        <v>9</v>
      </c>
      <c r="L1282" s="9">
        <v>89.52</v>
      </c>
      <c r="M1282" s="9">
        <v>133.6</v>
      </c>
      <c r="N1282" s="9">
        <v>100</v>
      </c>
      <c r="O1282" s="9">
        <v>96.19</v>
      </c>
      <c r="P1282" s="9" cm="1">
        <f t="array" ref="P1282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1.1033413135627264</v>
      </c>
      <c r="Q1282" s="9" cm="1">
        <f t="array" ref="Q1282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0.99300718220645379</v>
      </c>
      <c r="R1282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0.41375299258602238</v>
      </c>
      <c r="S1282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2.5101014883552026</v>
      </c>
    </row>
    <row r="1283" spans="1:19" x14ac:dyDescent="0.25">
      <c r="A1283">
        <v>2016</v>
      </c>
      <c r="B1283">
        <v>8</v>
      </c>
      <c r="C1283" s="38" t="s">
        <v>102</v>
      </c>
      <c r="D1283" s="38">
        <f>DATE(План_Факт_Дебіторка[[#This Row],[Рік]],План_Факт_Дебіторка[[#This Row],[МісяцьНом]],1)</f>
        <v>42583</v>
      </c>
      <c r="E1283" s="6" t="s">
        <v>9</v>
      </c>
      <c r="F1283" s="6" t="s">
        <v>22</v>
      </c>
      <c r="G1283" s="6" t="s">
        <v>39</v>
      </c>
      <c r="H1283" s="6" t="s">
        <v>40</v>
      </c>
      <c r="I1283" s="6" t="s">
        <v>41</v>
      </c>
      <c r="J1283" s="6" t="s">
        <v>35</v>
      </c>
      <c r="K1283" s="9">
        <v>9022</v>
      </c>
      <c r="L1283" s="9">
        <v>97914.559999999998</v>
      </c>
      <c r="M1283" s="9">
        <v>153586.7109300002</v>
      </c>
      <c r="N1283" s="9">
        <v>162900</v>
      </c>
      <c r="O1283" s="9">
        <v>20858.11</v>
      </c>
      <c r="P1283" s="9" cm="1">
        <f t="array" ref="P1283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585.50431037392264</v>
      </c>
      <c r="Q1283" s="9" cm="1">
        <f t="array" ref="Q1283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175.65129311217677</v>
      </c>
      <c r="R1283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900.77586211372704</v>
      </c>
      <c r="S1283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1661.9314655998264</v>
      </c>
    </row>
    <row r="1284" spans="1:19" x14ac:dyDescent="0.25">
      <c r="A1284">
        <v>2015</v>
      </c>
      <c r="B1284">
        <v>1</v>
      </c>
      <c r="C1284" s="38" t="s">
        <v>86</v>
      </c>
      <c r="D1284" s="38">
        <f>DATE(План_Факт_Дебіторка[[#This Row],[Рік]],План_Факт_Дебіторка[[#This Row],[МісяцьНом]],1)</f>
        <v>42005</v>
      </c>
      <c r="E1284" s="6" t="s">
        <v>2</v>
      </c>
      <c r="F1284" s="6" t="s">
        <v>42</v>
      </c>
      <c r="G1284" s="6" t="s">
        <v>46</v>
      </c>
      <c r="H1284" s="6" t="s">
        <v>47</v>
      </c>
      <c r="I1284" s="6" t="s">
        <v>48</v>
      </c>
      <c r="J1284" s="6" t="s">
        <v>34</v>
      </c>
      <c r="K1284" s="9">
        <v>7348</v>
      </c>
      <c r="L1284" s="9">
        <v>76810.849999999977</v>
      </c>
      <c r="M1284" s="9">
        <v>108473.35654000011</v>
      </c>
      <c r="N1284" s="9">
        <v>109600</v>
      </c>
      <c r="O1284" s="9">
        <v>11427.81</v>
      </c>
      <c r="P1284" s="9" cm="1">
        <f t="array" ref="P1284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895.83185397755744</v>
      </c>
      <c r="Q1284" s="9" cm="1">
        <f t="array" ref="Q1284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806.24866857980169</v>
      </c>
      <c r="R1284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335.936945241584</v>
      </c>
      <c r="S1284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2038.017467798943</v>
      </c>
    </row>
    <row r="1285" spans="1:19" x14ac:dyDescent="0.25">
      <c r="A1285">
        <v>2016</v>
      </c>
      <c r="B1285">
        <v>9</v>
      </c>
      <c r="C1285" s="38" t="s">
        <v>103</v>
      </c>
      <c r="D1285" s="38">
        <f>DATE(План_Факт_Дебіторка[[#This Row],[Рік]],План_Факт_Дебіторка[[#This Row],[МісяцьНом]],1)</f>
        <v>42614</v>
      </c>
      <c r="E1285" s="6" t="s">
        <v>10</v>
      </c>
      <c r="F1285" s="6" t="s">
        <v>22</v>
      </c>
      <c r="G1285" s="6" t="s">
        <v>39</v>
      </c>
      <c r="H1285" s="6" t="s">
        <v>40</v>
      </c>
      <c r="I1285" s="6" t="s">
        <v>41</v>
      </c>
      <c r="J1285" s="6" t="s">
        <v>35</v>
      </c>
      <c r="K1285" s="9">
        <v>9874</v>
      </c>
      <c r="L1285" s="9">
        <v>116649.98</v>
      </c>
      <c r="M1285" s="9">
        <v>183803.94297000021</v>
      </c>
      <c r="N1285" s="9">
        <v>169900</v>
      </c>
      <c r="O1285" s="9">
        <v>26710.57</v>
      </c>
      <c r="P1285" s="9" cm="1">
        <f t="array" ref="P1285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805.49986939890687</v>
      </c>
      <c r="Q1285" s="9" cm="1">
        <f t="array" ref="Q1285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241.64996081967209</v>
      </c>
      <c r="R1285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826.15371220400709</v>
      </c>
      <c r="S1285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1873.3035424225859</v>
      </c>
    </row>
    <row r="1286" spans="1:19" x14ac:dyDescent="0.25">
      <c r="A1286">
        <v>2015</v>
      </c>
      <c r="B1286">
        <v>1</v>
      </c>
      <c r="C1286" s="38" t="s">
        <v>86</v>
      </c>
      <c r="D1286" s="38">
        <f>DATE(План_Факт_Дебіторка[[#This Row],[Рік]],План_Факт_Дебіторка[[#This Row],[МісяцьНом]],1)</f>
        <v>42005</v>
      </c>
      <c r="E1286" s="6" t="s">
        <v>2</v>
      </c>
      <c r="F1286" s="6" t="s">
        <v>42</v>
      </c>
      <c r="G1286" s="6" t="s">
        <v>46</v>
      </c>
      <c r="H1286" s="6" t="s">
        <v>47</v>
      </c>
      <c r="I1286" s="6" t="s">
        <v>48</v>
      </c>
      <c r="J1286" s="6" t="s">
        <v>27</v>
      </c>
      <c r="K1286" s="9">
        <v>5734</v>
      </c>
      <c r="L1286" s="9">
        <v>62844.01999999999</v>
      </c>
      <c r="M1286" s="9">
        <v>98879.599119999999</v>
      </c>
      <c r="N1286" s="9">
        <v>90800</v>
      </c>
      <c r="O1286" s="9">
        <v>41816.129999999997</v>
      </c>
      <c r="P1286" s="9" cm="1">
        <f t="array" ref="P1286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816.6013980360525</v>
      </c>
      <c r="Q1286" s="9" cm="1">
        <f t="array" ref="Q1286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734.94125823244724</v>
      </c>
      <c r="R1286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306.22552426351967</v>
      </c>
      <c r="S1286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1857.7681805320194</v>
      </c>
    </row>
    <row r="1287" spans="1:19" x14ac:dyDescent="0.25">
      <c r="A1287">
        <v>2016</v>
      </c>
      <c r="B1287">
        <v>10</v>
      </c>
      <c r="C1287" s="38" t="s">
        <v>71</v>
      </c>
      <c r="D1287" s="38">
        <f>DATE(План_Факт_Дебіторка[[#This Row],[Рік]],План_Факт_Дебіторка[[#This Row],[МісяцьНом]],1)</f>
        <v>42644</v>
      </c>
      <c r="E1287" s="6" t="s">
        <v>11</v>
      </c>
      <c r="F1287" s="6" t="s">
        <v>22</v>
      </c>
      <c r="G1287" s="6" t="s">
        <v>39</v>
      </c>
      <c r="H1287" s="6" t="s">
        <v>40</v>
      </c>
      <c r="I1287" s="6" t="s">
        <v>41</v>
      </c>
      <c r="J1287" s="6" t="s">
        <v>35</v>
      </c>
      <c r="K1287" s="9">
        <v>7942</v>
      </c>
      <c r="L1287" s="9">
        <v>93358.289999999964</v>
      </c>
      <c r="M1287" s="9">
        <v>146764.50951</v>
      </c>
      <c r="N1287" s="9">
        <v>142900</v>
      </c>
      <c r="O1287" s="9">
        <v>27759.040000000001</v>
      </c>
      <c r="P1287" s="9" cm="1">
        <f t="array" ref="P1287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851.55938466542375</v>
      </c>
      <c r="Q1287" s="9" cm="1">
        <f t="array" ref="Q1287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0</v>
      </c>
      <c r="R1287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873.39424068248582</v>
      </c>
      <c r="S1287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1724.9536253479096</v>
      </c>
    </row>
    <row r="1288" spans="1:19" x14ac:dyDescent="0.25">
      <c r="A1288">
        <v>2015</v>
      </c>
      <c r="B1288">
        <v>1</v>
      </c>
      <c r="C1288" s="38" t="s">
        <v>86</v>
      </c>
      <c r="D1288" s="38">
        <f>DATE(План_Факт_Дебіторка[[#This Row],[Рік]],План_Факт_Дебіторка[[#This Row],[МісяцьНом]],1)</f>
        <v>42005</v>
      </c>
      <c r="E1288" s="6" t="s">
        <v>2</v>
      </c>
      <c r="F1288" s="6" t="s">
        <v>42</v>
      </c>
      <c r="G1288" s="6" t="s">
        <v>46</v>
      </c>
      <c r="H1288" s="6" t="s">
        <v>47</v>
      </c>
      <c r="I1288" s="6" t="s">
        <v>48</v>
      </c>
      <c r="J1288" s="6" t="s">
        <v>35</v>
      </c>
      <c r="K1288" s="9">
        <v>16064</v>
      </c>
      <c r="L1288" s="9">
        <v>180667.44000000006</v>
      </c>
      <c r="M1288" s="9">
        <v>276860.39430999995</v>
      </c>
      <c r="N1288" s="9">
        <v>251100</v>
      </c>
      <c r="O1288" s="9">
        <v>187080.9</v>
      </c>
      <c r="P1288" s="9" cm="1">
        <f t="array" ref="P1288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2286.4634066728272</v>
      </c>
      <c r="Q1288" s="9" cm="1">
        <f t="array" ref="Q1288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2057.8170660055443</v>
      </c>
      <c r="R1288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857.42377750231014</v>
      </c>
      <c r="S1288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5201.7042501806818</v>
      </c>
    </row>
    <row r="1289" spans="1:19" x14ac:dyDescent="0.25">
      <c r="A1289">
        <v>2016</v>
      </c>
      <c r="B1289">
        <v>11</v>
      </c>
      <c r="C1289" s="38" t="s">
        <v>72</v>
      </c>
      <c r="D1289" s="38">
        <f>DATE(План_Факт_Дебіторка[[#This Row],[Рік]],План_Факт_Дебіторка[[#This Row],[МісяцьНом]],1)</f>
        <v>42675</v>
      </c>
      <c r="E1289" s="6" t="s">
        <v>12</v>
      </c>
      <c r="F1289" s="6" t="s">
        <v>22</v>
      </c>
      <c r="G1289" s="6" t="s">
        <v>39</v>
      </c>
      <c r="H1289" s="6" t="s">
        <v>40</v>
      </c>
      <c r="I1289" s="6" t="s">
        <v>41</v>
      </c>
      <c r="J1289" s="6" t="s">
        <v>35</v>
      </c>
      <c r="K1289" s="9">
        <v>6316</v>
      </c>
      <c r="L1289" s="9">
        <v>77896.659999999974</v>
      </c>
      <c r="M1289" s="9">
        <v>124089.53429999998</v>
      </c>
      <c r="N1289" s="9">
        <v>122200</v>
      </c>
      <c r="O1289" s="9">
        <v>23576.25</v>
      </c>
      <c r="P1289" s="9" cm="1">
        <f t="array" ref="P1289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661.26426226085493</v>
      </c>
      <c r="Q1289" s="9" cm="1">
        <f t="array" ref="Q1289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330.63213113042747</v>
      </c>
      <c r="R1289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678.21975616497946</v>
      </c>
      <c r="S1289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1670.1161495562619</v>
      </c>
    </row>
    <row r="1290" spans="1:19" x14ac:dyDescent="0.25">
      <c r="A1290">
        <v>2015</v>
      </c>
      <c r="B1290">
        <v>2</v>
      </c>
      <c r="C1290" s="38" t="s">
        <v>87</v>
      </c>
      <c r="D1290" s="38">
        <f>DATE(План_Факт_Дебіторка[[#This Row],[Рік]],План_Факт_Дебіторка[[#This Row],[МісяцьНом]],1)</f>
        <v>42036</v>
      </c>
      <c r="E1290" s="6" t="s">
        <v>3</v>
      </c>
      <c r="F1290" s="6" t="s">
        <v>42</v>
      </c>
      <c r="G1290" s="6" t="s">
        <v>46</v>
      </c>
      <c r="H1290" s="6" t="s">
        <v>47</v>
      </c>
      <c r="I1290" s="6" t="s">
        <v>48</v>
      </c>
      <c r="J1290" s="6" t="s">
        <v>26</v>
      </c>
      <c r="K1290" s="9">
        <v>11</v>
      </c>
      <c r="L1290" s="9">
        <v>107.46000000000001</v>
      </c>
      <c r="M1290" s="9">
        <v>171.64999999999998</v>
      </c>
      <c r="N1290" s="9">
        <v>100</v>
      </c>
      <c r="O1290" s="9">
        <v>171.65</v>
      </c>
      <c r="P1290" s="9" cm="1">
        <f t="array" ref="P1290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0.56344654750535583</v>
      </c>
      <c r="Q1290" s="9" cm="1">
        <f t="array" ref="Q1290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0.16903396425160674</v>
      </c>
      <c r="R1290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0.42258491062901687</v>
      </c>
      <c r="S1290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1.1550654223859795</v>
      </c>
    </row>
    <row r="1291" spans="1:19" x14ac:dyDescent="0.25">
      <c r="A1291">
        <v>2014</v>
      </c>
      <c r="B1291">
        <v>1</v>
      </c>
      <c r="C1291" s="38" t="s">
        <v>77</v>
      </c>
      <c r="D1291" s="38">
        <f>DATE(План_Факт_Дебіторка[[#This Row],[Рік]],План_Факт_Дебіторка[[#This Row],[МісяцьНом]],1)</f>
        <v>41640</v>
      </c>
      <c r="E1291" s="6" t="s">
        <v>2</v>
      </c>
      <c r="F1291" s="6" t="s">
        <v>22</v>
      </c>
      <c r="G1291" s="6" t="s">
        <v>73</v>
      </c>
      <c r="H1291" s="6" t="s">
        <v>74</v>
      </c>
      <c r="I1291" s="6" t="s">
        <v>75</v>
      </c>
      <c r="J1291" s="6" t="s">
        <v>26</v>
      </c>
      <c r="K1291" s="9">
        <v>591</v>
      </c>
      <c r="L1291" s="9">
        <v>5977.2599999999993</v>
      </c>
      <c r="M1291" s="9">
        <v>9279.0485199999985</v>
      </c>
      <c r="N1291" s="9">
        <v>9400</v>
      </c>
      <c r="O1291" s="9">
        <v>7329.65</v>
      </c>
      <c r="P1291" s="9" cm="1">
        <f t="array" ref="P1291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102.98386370505236</v>
      </c>
      <c r="Q1291" s="9" cm="1">
        <f t="array" ref="Q1291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92.685477334547116</v>
      </c>
      <c r="R1291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0</v>
      </c>
      <c r="S1291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195.66934103959949</v>
      </c>
    </row>
    <row r="1292" spans="1:19" x14ac:dyDescent="0.25">
      <c r="A1292">
        <v>2014</v>
      </c>
      <c r="B1292">
        <v>11</v>
      </c>
      <c r="C1292" s="38" t="s">
        <v>66</v>
      </c>
      <c r="D1292" s="38">
        <f>DATE(План_Факт_Дебіторка[[#This Row],[Рік]],План_Факт_Дебіторка[[#This Row],[МісяцьНом]],1)</f>
        <v>41944</v>
      </c>
      <c r="E1292" s="6" t="s">
        <v>12</v>
      </c>
      <c r="F1292" s="6" t="s">
        <v>58</v>
      </c>
      <c r="G1292" s="6" t="s">
        <v>59</v>
      </c>
      <c r="H1292" s="6" t="s">
        <v>60</v>
      </c>
      <c r="I1292" s="6" t="s">
        <v>61</v>
      </c>
      <c r="J1292" s="6" t="s">
        <v>26</v>
      </c>
      <c r="K1292" s="9">
        <v>1856</v>
      </c>
      <c r="L1292" s="9">
        <v>21071.789999999997</v>
      </c>
      <c r="M1292" s="9">
        <v>31514.94</v>
      </c>
      <c r="N1292" s="9">
        <v>28700</v>
      </c>
      <c r="O1292" s="9">
        <v>21056.53</v>
      </c>
      <c r="P1292" s="9" cm="1">
        <f t="array" ref="P1292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193.68072870382878</v>
      </c>
      <c r="Q1292" s="9" cm="1">
        <f t="array" ref="Q1292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58.104218611148632</v>
      </c>
      <c r="R1292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129.12048580255251</v>
      </c>
      <c r="S1292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380.90543311752992</v>
      </c>
    </row>
    <row r="1293" spans="1:19" x14ac:dyDescent="0.25">
      <c r="A1293">
        <v>2014</v>
      </c>
      <c r="B1293">
        <v>2</v>
      </c>
      <c r="C1293" s="38" t="s">
        <v>78</v>
      </c>
      <c r="D1293" s="38">
        <f>DATE(План_Факт_Дебіторка[[#This Row],[Рік]],План_Факт_Дебіторка[[#This Row],[МісяцьНом]],1)</f>
        <v>41671</v>
      </c>
      <c r="E1293" s="6" t="s">
        <v>3</v>
      </c>
      <c r="F1293" s="6" t="s">
        <v>22</v>
      </c>
      <c r="G1293" s="6" t="s">
        <v>73</v>
      </c>
      <c r="H1293" s="6" t="s">
        <v>74</v>
      </c>
      <c r="I1293" s="6" t="s">
        <v>75</v>
      </c>
      <c r="J1293" s="6" t="s">
        <v>26</v>
      </c>
      <c r="K1293" s="9">
        <v>787</v>
      </c>
      <c r="L1293" s="9">
        <v>8192.23</v>
      </c>
      <c r="M1293" s="9">
        <v>12507.551900000002</v>
      </c>
      <c r="N1293" s="9">
        <v>13100</v>
      </c>
      <c r="O1293" s="9">
        <v>9728.42</v>
      </c>
      <c r="P1293" s="9" cm="1">
        <f t="array" ref="P1293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75.696093032287919</v>
      </c>
      <c r="Q1293" s="9" cm="1">
        <f t="array" ref="Q1293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0</v>
      </c>
      <c r="R1293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17.603742565648353</v>
      </c>
      <c r="S1293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93.299835597936266</v>
      </c>
    </row>
    <row r="1294" spans="1:19" x14ac:dyDescent="0.25">
      <c r="A1294">
        <v>2015</v>
      </c>
      <c r="B1294">
        <v>2</v>
      </c>
      <c r="C1294" s="38" t="s">
        <v>87</v>
      </c>
      <c r="D1294" s="38">
        <f>DATE(План_Факт_Дебіторка[[#This Row],[Рік]],План_Факт_Дебіторка[[#This Row],[МісяцьНом]],1)</f>
        <v>42036</v>
      </c>
      <c r="E1294" s="6" t="s">
        <v>3</v>
      </c>
      <c r="F1294" s="6" t="s">
        <v>42</v>
      </c>
      <c r="G1294" s="6" t="s">
        <v>46</v>
      </c>
      <c r="H1294" s="6" t="s">
        <v>47</v>
      </c>
      <c r="I1294" s="6" t="s">
        <v>48</v>
      </c>
      <c r="J1294" s="6" t="s">
        <v>34</v>
      </c>
      <c r="K1294" s="9">
        <v>44936</v>
      </c>
      <c r="L1294" s="9">
        <v>462370.31</v>
      </c>
      <c r="M1294" s="9">
        <v>619975.29172000114</v>
      </c>
      <c r="N1294" s="9">
        <v>638700</v>
      </c>
      <c r="O1294" s="9">
        <v>79880.63</v>
      </c>
      <c r="P1294" s="9" cm="1">
        <f t="array" ref="P1294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2035.0884803860208</v>
      </c>
      <c r="Q1294" s="9" cm="1">
        <f t="array" ref="Q1294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610.52654411580625</v>
      </c>
      <c r="R1294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1526.3163602895158</v>
      </c>
      <c r="S1294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4171.9313847913427</v>
      </c>
    </row>
    <row r="1295" spans="1:19" x14ac:dyDescent="0.25">
      <c r="A1295">
        <v>2014</v>
      </c>
      <c r="B1295">
        <v>3</v>
      </c>
      <c r="C1295" s="38" t="s">
        <v>79</v>
      </c>
      <c r="D1295" s="38">
        <f>DATE(План_Факт_Дебіторка[[#This Row],[Рік]],План_Факт_Дебіторка[[#This Row],[МісяцьНом]],1)</f>
        <v>41699</v>
      </c>
      <c r="E1295" s="6" t="s">
        <v>4</v>
      </c>
      <c r="F1295" s="6" t="s">
        <v>22</v>
      </c>
      <c r="G1295" s="6" t="s">
        <v>73</v>
      </c>
      <c r="H1295" s="6" t="s">
        <v>74</v>
      </c>
      <c r="I1295" s="6" t="s">
        <v>75</v>
      </c>
      <c r="J1295" s="6" t="s">
        <v>26</v>
      </c>
      <c r="K1295" s="9">
        <v>776</v>
      </c>
      <c r="L1295" s="9">
        <v>8450.4599999999991</v>
      </c>
      <c r="M1295" s="9">
        <v>12874.590528999997</v>
      </c>
      <c r="N1295" s="9">
        <v>14000</v>
      </c>
      <c r="O1295" s="9">
        <v>10652.54</v>
      </c>
      <c r="P1295" s="9" cm="1">
        <f t="array" ref="P1295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65.026502890790141</v>
      </c>
      <c r="Q1295" s="9" cm="1">
        <f t="array" ref="Q1295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19.507950867237042</v>
      </c>
      <c r="R1295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0</v>
      </c>
      <c r="S1295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84.534453758027183</v>
      </c>
    </row>
    <row r="1296" spans="1:19" x14ac:dyDescent="0.25">
      <c r="A1296">
        <v>2014</v>
      </c>
      <c r="B1296">
        <v>11</v>
      </c>
      <c r="C1296" s="38" t="s">
        <v>66</v>
      </c>
      <c r="D1296" s="38">
        <f>DATE(План_Факт_Дебіторка[[#This Row],[Рік]],План_Факт_Дебіторка[[#This Row],[МісяцьНом]],1)</f>
        <v>41944</v>
      </c>
      <c r="E1296" s="6" t="s">
        <v>12</v>
      </c>
      <c r="F1296" s="6" t="s">
        <v>58</v>
      </c>
      <c r="G1296" s="6" t="s">
        <v>59</v>
      </c>
      <c r="H1296" s="6" t="s">
        <v>60</v>
      </c>
      <c r="I1296" s="6" t="s">
        <v>61</v>
      </c>
      <c r="J1296" s="6" t="s">
        <v>27</v>
      </c>
      <c r="K1296" s="9">
        <v>2340</v>
      </c>
      <c r="L1296" s="9">
        <v>25212</v>
      </c>
      <c r="M1296" s="9">
        <v>39879.449999999997</v>
      </c>
      <c r="N1296" s="9">
        <v>39300</v>
      </c>
      <c r="O1296" s="9">
        <v>5944.26</v>
      </c>
      <c r="P1296" s="9" cm="1">
        <f t="array" ref="P1296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245.08632846224378</v>
      </c>
      <c r="Q1296" s="9" cm="1">
        <f t="array" ref="Q1296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73.525898538673118</v>
      </c>
      <c r="R1296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163.39088564149583</v>
      </c>
      <c r="S1296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482.0031126424127</v>
      </c>
    </row>
    <row r="1297" spans="1:19" x14ac:dyDescent="0.25">
      <c r="A1297">
        <v>2014</v>
      </c>
      <c r="B1297">
        <v>4</v>
      </c>
      <c r="C1297" s="38" t="s">
        <v>80</v>
      </c>
      <c r="D1297" s="38">
        <f>DATE(План_Факт_Дебіторка[[#This Row],[Рік]],План_Факт_Дебіторка[[#This Row],[МісяцьНом]],1)</f>
        <v>41730</v>
      </c>
      <c r="E1297" s="6" t="s">
        <v>5</v>
      </c>
      <c r="F1297" s="6" t="s">
        <v>22</v>
      </c>
      <c r="G1297" s="6" t="s">
        <v>73</v>
      </c>
      <c r="H1297" s="6" t="s">
        <v>74</v>
      </c>
      <c r="I1297" s="6" t="s">
        <v>75</v>
      </c>
      <c r="J1297" s="6" t="s">
        <v>26</v>
      </c>
      <c r="K1297" s="9">
        <v>784</v>
      </c>
      <c r="L1297" s="9">
        <v>8221.98</v>
      </c>
      <c r="M1297" s="9">
        <v>12261.049700000001</v>
      </c>
      <c r="N1297" s="9">
        <v>11100</v>
      </c>
      <c r="O1297" s="9">
        <v>9142.34</v>
      </c>
      <c r="P1297" s="9" cm="1">
        <f t="array" ref="P1297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73.019576118382759</v>
      </c>
      <c r="Q1297" s="9" cm="1">
        <f t="array" ref="Q1297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21.905872835514824</v>
      </c>
      <c r="R1297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16.981296771716917</v>
      </c>
      <c r="S1297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111.9067457256145</v>
      </c>
    </row>
    <row r="1298" spans="1:19" x14ac:dyDescent="0.25">
      <c r="A1298">
        <v>2015</v>
      </c>
      <c r="B1298">
        <v>2</v>
      </c>
      <c r="C1298" s="38" t="s">
        <v>87</v>
      </c>
      <c r="D1298" s="38">
        <f>DATE(План_Факт_Дебіторка[[#This Row],[Рік]],План_Факт_Дебіторка[[#This Row],[МісяцьНом]],1)</f>
        <v>42036</v>
      </c>
      <c r="E1298" s="6" t="s">
        <v>3</v>
      </c>
      <c r="F1298" s="6" t="s">
        <v>42</v>
      </c>
      <c r="G1298" s="6" t="s">
        <v>46</v>
      </c>
      <c r="H1298" s="6" t="s">
        <v>47</v>
      </c>
      <c r="I1298" s="6" t="s">
        <v>48</v>
      </c>
      <c r="J1298" s="6" t="s">
        <v>27</v>
      </c>
      <c r="K1298" s="9">
        <v>11561</v>
      </c>
      <c r="L1298" s="9">
        <v>122818.59000000001</v>
      </c>
      <c r="M1298" s="9">
        <v>194198.22390000033</v>
      </c>
      <c r="N1298" s="9">
        <v>183400</v>
      </c>
      <c r="O1298" s="9">
        <v>115033.05</v>
      </c>
      <c r="P1298" s="9" cm="1">
        <f t="array" ref="P1298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637.46180476625273</v>
      </c>
      <c r="Q1298" s="9" cm="1">
        <f t="array" ref="Q1298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191.23854142987582</v>
      </c>
      <c r="R1298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478.09635357468954</v>
      </c>
      <c r="S1298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1306.7966997708181</v>
      </c>
    </row>
    <row r="1299" spans="1:19" x14ac:dyDescent="0.25">
      <c r="A1299">
        <v>2014</v>
      </c>
      <c r="B1299">
        <v>5</v>
      </c>
      <c r="C1299" s="38" t="s">
        <v>81</v>
      </c>
      <c r="D1299" s="38">
        <f>DATE(План_Факт_Дебіторка[[#This Row],[Рік]],План_Факт_Дебіторка[[#This Row],[МісяцьНом]],1)</f>
        <v>41760</v>
      </c>
      <c r="E1299" s="6" t="s">
        <v>6</v>
      </c>
      <c r="F1299" s="6" t="s">
        <v>22</v>
      </c>
      <c r="G1299" s="6" t="s">
        <v>73</v>
      </c>
      <c r="H1299" s="6" t="s">
        <v>74</v>
      </c>
      <c r="I1299" s="6" t="s">
        <v>75</v>
      </c>
      <c r="J1299" s="6" t="s">
        <v>26</v>
      </c>
      <c r="K1299" s="9">
        <v>729</v>
      </c>
      <c r="L1299" s="9">
        <v>7252.7799999999979</v>
      </c>
      <c r="M1299" s="9">
        <v>11255.07474</v>
      </c>
      <c r="N1299" s="9">
        <v>11900</v>
      </c>
      <c r="O1299" s="9">
        <v>8969.1200000000008</v>
      </c>
      <c r="P1299" s="9" cm="1">
        <f t="array" ref="P1299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61.04540973660675</v>
      </c>
      <c r="Q1299" s="9" cm="1">
        <f t="array" ref="Q1299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0</v>
      </c>
      <c r="R1299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14.196606915489943</v>
      </c>
      <c r="S1299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75.242016652096694</v>
      </c>
    </row>
    <row r="1300" spans="1:19" x14ac:dyDescent="0.25">
      <c r="A1300">
        <v>2014</v>
      </c>
      <c r="B1300">
        <v>11</v>
      </c>
      <c r="C1300" s="38" t="s">
        <v>66</v>
      </c>
      <c r="D1300" s="38">
        <f>DATE(План_Факт_Дебіторка[[#This Row],[Рік]],План_Факт_Дебіторка[[#This Row],[МісяцьНом]],1)</f>
        <v>41944</v>
      </c>
      <c r="E1300" s="6" t="s">
        <v>12</v>
      </c>
      <c r="F1300" s="6" t="s">
        <v>58</v>
      </c>
      <c r="G1300" s="6" t="s">
        <v>59</v>
      </c>
      <c r="H1300" s="6" t="s">
        <v>60</v>
      </c>
      <c r="I1300" s="6" t="s">
        <v>61</v>
      </c>
      <c r="J1300" s="6" t="s">
        <v>32</v>
      </c>
      <c r="K1300" s="9">
        <v>18076</v>
      </c>
      <c r="L1300" s="9">
        <v>185243.28000000003</v>
      </c>
      <c r="M1300" s="9">
        <v>258752.80095999994</v>
      </c>
      <c r="N1300" s="9">
        <v>251600</v>
      </c>
      <c r="O1300" s="9">
        <v>52950.79</v>
      </c>
      <c r="P1300" s="9" cm="1">
        <f t="array" ref="P1300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1590.2118501285281</v>
      </c>
      <c r="Q1300" s="9" cm="1">
        <f t="array" ref="Q1300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477.06355503855838</v>
      </c>
      <c r="R1300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1060.1412334190186</v>
      </c>
      <c r="S1300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3127.4166385861049</v>
      </c>
    </row>
    <row r="1301" spans="1:19" x14ac:dyDescent="0.25">
      <c r="A1301">
        <v>2014</v>
      </c>
      <c r="B1301">
        <v>6</v>
      </c>
      <c r="C1301" s="38" t="s">
        <v>82</v>
      </c>
      <c r="D1301" s="38">
        <f>DATE(План_Факт_Дебіторка[[#This Row],[Рік]],План_Факт_Дебіторка[[#This Row],[МісяцьНом]],1)</f>
        <v>41791</v>
      </c>
      <c r="E1301" s="6" t="s">
        <v>7</v>
      </c>
      <c r="F1301" s="6" t="s">
        <v>22</v>
      </c>
      <c r="G1301" s="6" t="s">
        <v>73</v>
      </c>
      <c r="H1301" s="6" t="s">
        <v>74</v>
      </c>
      <c r="I1301" s="6" t="s">
        <v>75</v>
      </c>
      <c r="J1301" s="6" t="s">
        <v>26</v>
      </c>
      <c r="K1301" s="9">
        <v>547</v>
      </c>
      <c r="L1301" s="9">
        <v>5511.3400000000011</v>
      </c>
      <c r="M1301" s="9">
        <v>8291.3783800000001</v>
      </c>
      <c r="N1301" s="9">
        <v>8100</v>
      </c>
      <c r="O1301" s="9">
        <v>6246.33</v>
      </c>
      <c r="P1301" s="9" cm="1">
        <f t="array" ref="P1301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43.71641891135981</v>
      </c>
      <c r="Q1301" s="9" cm="1">
        <f t="array" ref="Q1301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0</v>
      </c>
      <c r="R1301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10.166609049153443</v>
      </c>
      <c r="S1301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53.883027960513253</v>
      </c>
    </row>
    <row r="1302" spans="1:19" x14ac:dyDescent="0.25">
      <c r="A1302">
        <v>2015</v>
      </c>
      <c r="B1302">
        <v>2</v>
      </c>
      <c r="C1302" s="38" t="s">
        <v>87</v>
      </c>
      <c r="D1302" s="38">
        <f>DATE(План_Факт_Дебіторка[[#This Row],[Рік]],План_Факт_Дебіторка[[#This Row],[МісяцьНом]],1)</f>
        <v>42036</v>
      </c>
      <c r="E1302" s="6" t="s">
        <v>3</v>
      </c>
      <c r="F1302" s="6" t="s">
        <v>42</v>
      </c>
      <c r="G1302" s="6" t="s">
        <v>46</v>
      </c>
      <c r="H1302" s="6" t="s">
        <v>47</v>
      </c>
      <c r="I1302" s="6" t="s">
        <v>48</v>
      </c>
      <c r="J1302" s="6" t="s">
        <v>35</v>
      </c>
      <c r="K1302" s="9">
        <v>23917</v>
      </c>
      <c r="L1302" s="9">
        <v>263842.06999999995</v>
      </c>
      <c r="M1302" s="9">
        <v>404226.50376000011</v>
      </c>
      <c r="N1302" s="9">
        <v>393300</v>
      </c>
      <c r="O1302" s="9">
        <v>366360.53</v>
      </c>
      <c r="P1302" s="9" cm="1">
        <f t="array" ref="P1302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1326.8862683002203</v>
      </c>
      <c r="Q1302" s="9" cm="1">
        <f t="array" ref="Q1302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398.06588049006615</v>
      </c>
      <c r="R1302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995.16470122516523</v>
      </c>
      <c r="S1302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2720.1168500154517</v>
      </c>
    </row>
    <row r="1303" spans="1:19" x14ac:dyDescent="0.25">
      <c r="A1303">
        <v>2014</v>
      </c>
      <c r="B1303">
        <v>7</v>
      </c>
      <c r="C1303" s="38" t="s">
        <v>83</v>
      </c>
      <c r="D1303" s="38">
        <f>DATE(План_Факт_Дебіторка[[#This Row],[Рік]],План_Факт_Дебіторка[[#This Row],[МісяцьНом]],1)</f>
        <v>41821</v>
      </c>
      <c r="E1303" s="6" t="s">
        <v>8</v>
      </c>
      <c r="F1303" s="6" t="s">
        <v>22</v>
      </c>
      <c r="G1303" s="6" t="s">
        <v>73</v>
      </c>
      <c r="H1303" s="6" t="s">
        <v>74</v>
      </c>
      <c r="I1303" s="6" t="s">
        <v>75</v>
      </c>
      <c r="J1303" s="6" t="s">
        <v>26</v>
      </c>
      <c r="K1303" s="9">
        <v>827</v>
      </c>
      <c r="L1303" s="9">
        <v>8798.9300000000021</v>
      </c>
      <c r="M1303" s="9">
        <v>13881.280320000005</v>
      </c>
      <c r="N1303" s="9">
        <v>13400</v>
      </c>
      <c r="O1303" s="9">
        <v>11239.47</v>
      </c>
      <c r="P1303" s="9" cm="1">
        <f t="array" ref="P1303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70.476966832527154</v>
      </c>
      <c r="Q1303" s="9" cm="1">
        <f t="array" ref="Q1303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0</v>
      </c>
      <c r="R1303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16.389992286634222</v>
      </c>
      <c r="S1303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86.866959119161379</v>
      </c>
    </row>
    <row r="1304" spans="1:19" x14ac:dyDescent="0.25">
      <c r="A1304">
        <v>2014</v>
      </c>
      <c r="B1304">
        <v>11</v>
      </c>
      <c r="C1304" s="38" t="s">
        <v>66</v>
      </c>
      <c r="D1304" s="38">
        <f>DATE(План_Факт_Дебіторка[[#This Row],[Рік]],План_Факт_Дебіторка[[#This Row],[МісяцьНом]],1)</f>
        <v>41944</v>
      </c>
      <c r="E1304" s="6" t="s">
        <v>12</v>
      </c>
      <c r="F1304" s="6" t="s">
        <v>58</v>
      </c>
      <c r="G1304" s="6" t="s">
        <v>59</v>
      </c>
      <c r="H1304" s="6" t="s">
        <v>60</v>
      </c>
      <c r="I1304" s="6" t="s">
        <v>61</v>
      </c>
      <c r="J1304" s="6" t="s">
        <v>33</v>
      </c>
      <c r="K1304" s="9">
        <v>14093</v>
      </c>
      <c r="L1304" s="9">
        <v>165383.59</v>
      </c>
      <c r="M1304" s="9">
        <v>243361.1400000001</v>
      </c>
      <c r="N1304" s="9">
        <v>252600</v>
      </c>
      <c r="O1304" s="9">
        <v>177787.43</v>
      </c>
      <c r="P1304" s="9" cm="1">
        <f t="array" ref="P1304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1495.6196309875415</v>
      </c>
      <c r="Q1304" s="9" cm="1">
        <f t="array" ref="Q1304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448.68588929626247</v>
      </c>
      <c r="R1304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997.07975399169447</v>
      </c>
      <c r="S1304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2941.3852742754984</v>
      </c>
    </row>
    <row r="1305" spans="1:19" x14ac:dyDescent="0.25">
      <c r="A1305">
        <v>2014</v>
      </c>
      <c r="B1305">
        <v>8</v>
      </c>
      <c r="C1305" s="38" t="s">
        <v>84</v>
      </c>
      <c r="D1305" s="38">
        <f>DATE(План_Факт_Дебіторка[[#This Row],[Рік]],План_Факт_Дебіторка[[#This Row],[МісяцьНом]],1)</f>
        <v>41852</v>
      </c>
      <c r="E1305" s="6" t="s">
        <v>9</v>
      </c>
      <c r="F1305" s="6" t="s">
        <v>22</v>
      </c>
      <c r="G1305" s="6" t="s">
        <v>73</v>
      </c>
      <c r="H1305" s="6" t="s">
        <v>74</v>
      </c>
      <c r="I1305" s="6" t="s">
        <v>75</v>
      </c>
      <c r="J1305" s="6" t="s">
        <v>26</v>
      </c>
      <c r="K1305" s="9">
        <v>707</v>
      </c>
      <c r="L1305" s="9">
        <v>7228.7</v>
      </c>
      <c r="M1305" s="9">
        <v>11015.333630000003</v>
      </c>
      <c r="N1305" s="9">
        <v>10300</v>
      </c>
      <c r="O1305" s="9">
        <v>7736.58</v>
      </c>
      <c r="P1305" s="9" cm="1">
        <f t="array" ref="P1305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65.211673289855341</v>
      </c>
      <c r="Q1305" s="9" cm="1">
        <f t="array" ref="Q1305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0</v>
      </c>
      <c r="R1305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15.165505416245429</v>
      </c>
      <c r="S1305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80.377178706100764</v>
      </c>
    </row>
    <row r="1306" spans="1:19" x14ac:dyDescent="0.25">
      <c r="A1306">
        <v>2015</v>
      </c>
      <c r="B1306">
        <v>3</v>
      </c>
      <c r="C1306" s="38" t="s">
        <v>88</v>
      </c>
      <c r="D1306" s="38">
        <f>DATE(План_Факт_Дебіторка[[#This Row],[Рік]],План_Факт_Дебіторка[[#This Row],[МісяцьНом]],1)</f>
        <v>42064</v>
      </c>
      <c r="E1306" s="6" t="s">
        <v>4</v>
      </c>
      <c r="F1306" s="6" t="s">
        <v>42</v>
      </c>
      <c r="G1306" s="6" t="s">
        <v>46</v>
      </c>
      <c r="H1306" s="6" t="s">
        <v>47</v>
      </c>
      <c r="I1306" s="6" t="s">
        <v>48</v>
      </c>
      <c r="J1306" s="6" t="s">
        <v>26</v>
      </c>
      <c r="K1306" s="9">
        <v>31</v>
      </c>
      <c r="L1306" s="9">
        <v>327.21000000000004</v>
      </c>
      <c r="M1306" s="9">
        <v>449.95831000000004</v>
      </c>
      <c r="N1306" s="9">
        <v>400</v>
      </c>
      <c r="O1306" s="9">
        <v>385.5</v>
      </c>
      <c r="P1306" s="9" cm="1">
        <f t="array" ref="P1306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1.5187850988416931</v>
      </c>
      <c r="Q1306" s="9" cm="1">
        <f t="array" ref="Q1306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0.45563552965250798</v>
      </c>
      <c r="R1306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0.569544412065635</v>
      </c>
      <c r="S1306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2.543965040559836</v>
      </c>
    </row>
    <row r="1307" spans="1:19" x14ac:dyDescent="0.25">
      <c r="A1307">
        <v>2014</v>
      </c>
      <c r="B1307">
        <v>9</v>
      </c>
      <c r="C1307" s="38" t="s">
        <v>85</v>
      </c>
      <c r="D1307" s="38">
        <f>DATE(План_Факт_Дебіторка[[#This Row],[Рік]],План_Факт_Дебіторка[[#This Row],[МісяцьНом]],1)</f>
        <v>41883</v>
      </c>
      <c r="E1307" s="6" t="s">
        <v>10</v>
      </c>
      <c r="F1307" s="6" t="s">
        <v>22</v>
      </c>
      <c r="G1307" s="6" t="s">
        <v>73</v>
      </c>
      <c r="H1307" s="6" t="s">
        <v>74</v>
      </c>
      <c r="I1307" s="6" t="s">
        <v>75</v>
      </c>
      <c r="J1307" s="6" t="s">
        <v>26</v>
      </c>
      <c r="K1307" s="9">
        <v>545</v>
      </c>
      <c r="L1307" s="9">
        <v>5689.9599999999991</v>
      </c>
      <c r="M1307" s="9">
        <v>8588.7876700000015</v>
      </c>
      <c r="N1307" s="9">
        <v>8700</v>
      </c>
      <c r="O1307" s="9">
        <v>5317.42</v>
      </c>
      <c r="P1307" s="9" cm="1">
        <f t="array" ref="P1307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55.59488304648881</v>
      </c>
      <c r="Q1307" s="9" cm="1">
        <f t="array" ref="Q1307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41.69616228486661</v>
      </c>
      <c r="R1307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12.929042568950887</v>
      </c>
      <c r="S1307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110.22008790030631</v>
      </c>
    </row>
    <row r="1308" spans="1:19" x14ac:dyDescent="0.25">
      <c r="A1308">
        <v>2014</v>
      </c>
      <c r="B1308">
        <v>11</v>
      </c>
      <c r="C1308" s="38" t="s">
        <v>66</v>
      </c>
      <c r="D1308" s="38">
        <f>DATE(План_Факт_Дебіторка[[#This Row],[Рік]],План_Факт_Дебіторка[[#This Row],[МісяцьНом]],1)</f>
        <v>41944</v>
      </c>
      <c r="E1308" s="6" t="s">
        <v>12</v>
      </c>
      <c r="F1308" s="6" t="s">
        <v>58</v>
      </c>
      <c r="G1308" s="6" t="s">
        <v>59</v>
      </c>
      <c r="H1308" s="6" t="s">
        <v>60</v>
      </c>
      <c r="I1308" s="6" t="s">
        <v>61</v>
      </c>
      <c r="J1308" s="6" t="s">
        <v>34</v>
      </c>
      <c r="K1308" s="9">
        <v>4104</v>
      </c>
      <c r="L1308" s="9">
        <v>44769.48</v>
      </c>
      <c r="M1308" s="9">
        <v>66475.036499999987</v>
      </c>
      <c r="N1308" s="9">
        <v>68900</v>
      </c>
      <c r="O1308" s="9">
        <v>9045.06</v>
      </c>
      <c r="P1308" s="9" cm="1">
        <f t="array" ref="P1308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408.53428595877426</v>
      </c>
      <c r="Q1308" s="9" cm="1">
        <f t="array" ref="Q1308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122.56028578763227</v>
      </c>
      <c r="R1308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272.35619063918284</v>
      </c>
      <c r="S1308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803.45076238558931</v>
      </c>
    </row>
    <row r="1309" spans="1:19" x14ac:dyDescent="0.25">
      <c r="A1309">
        <v>2014</v>
      </c>
      <c r="B1309">
        <v>10</v>
      </c>
      <c r="C1309" s="38" t="s">
        <v>62</v>
      </c>
      <c r="D1309" s="38">
        <f>DATE(План_Факт_Дебіторка[[#This Row],[Рік]],План_Факт_Дебіторка[[#This Row],[МісяцьНом]],1)</f>
        <v>41913</v>
      </c>
      <c r="E1309" s="6" t="s">
        <v>11</v>
      </c>
      <c r="F1309" s="6" t="s">
        <v>22</v>
      </c>
      <c r="G1309" s="6" t="s">
        <v>73</v>
      </c>
      <c r="H1309" s="6" t="s">
        <v>74</v>
      </c>
      <c r="I1309" s="6" t="s">
        <v>75</v>
      </c>
      <c r="J1309" s="6" t="s">
        <v>26</v>
      </c>
      <c r="K1309" s="9">
        <v>532</v>
      </c>
      <c r="L1309" s="9">
        <v>5851.2400000000007</v>
      </c>
      <c r="M1309" s="9">
        <v>8831.2334599999995</v>
      </c>
      <c r="N1309" s="9">
        <v>8100</v>
      </c>
      <c r="O1309" s="9">
        <v>5656.89</v>
      </c>
      <c r="P1309" s="9" cm="1">
        <f t="array" ref="P1309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61.182583111353345</v>
      </c>
      <c r="Q1309" s="9" cm="1">
        <f t="array" ref="Q1309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18.354774933406006</v>
      </c>
      <c r="R1309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14.228507700314731</v>
      </c>
      <c r="S1309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93.76586574507408</v>
      </c>
    </row>
    <row r="1310" spans="1:19" x14ac:dyDescent="0.25">
      <c r="A1310">
        <v>2014</v>
      </c>
      <c r="B1310">
        <v>11</v>
      </c>
      <c r="C1310" s="38" t="s">
        <v>66</v>
      </c>
      <c r="D1310" s="38">
        <f>DATE(План_Факт_Дебіторка[[#This Row],[Рік]],План_Факт_Дебіторка[[#This Row],[МісяцьНом]],1)</f>
        <v>41944</v>
      </c>
      <c r="E1310" s="6" t="s">
        <v>12</v>
      </c>
      <c r="F1310" s="6" t="s">
        <v>58</v>
      </c>
      <c r="G1310" s="6" t="s">
        <v>59</v>
      </c>
      <c r="H1310" s="6" t="s">
        <v>60</v>
      </c>
      <c r="I1310" s="6" t="s">
        <v>61</v>
      </c>
      <c r="J1310" s="6" t="s">
        <v>35</v>
      </c>
      <c r="K1310" s="9">
        <v>5926</v>
      </c>
      <c r="L1310" s="9">
        <v>64551.51</v>
      </c>
      <c r="M1310" s="9">
        <v>92238.32</v>
      </c>
      <c r="N1310" s="9">
        <v>88000</v>
      </c>
      <c r="O1310" s="9">
        <v>67583.679999999993</v>
      </c>
      <c r="P1310" s="9" cm="1">
        <f t="array" ref="P1310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566.86717575908278</v>
      </c>
      <c r="Q1310" s="9" cm="1">
        <f t="array" ref="Q1310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170.06015272772481</v>
      </c>
      <c r="R1310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377.91145050605508</v>
      </c>
      <c r="S1310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1114.8387789928627</v>
      </c>
    </row>
    <row r="1311" spans="1:19" x14ac:dyDescent="0.25">
      <c r="A1311">
        <v>2014</v>
      </c>
      <c r="B1311">
        <v>11</v>
      </c>
      <c r="C1311" s="38" t="s">
        <v>66</v>
      </c>
      <c r="D1311" s="38">
        <f>DATE(План_Факт_Дебіторка[[#This Row],[Рік]],План_Факт_Дебіторка[[#This Row],[МісяцьНом]],1)</f>
        <v>41944</v>
      </c>
      <c r="E1311" s="6" t="s">
        <v>12</v>
      </c>
      <c r="F1311" s="6" t="s">
        <v>22</v>
      </c>
      <c r="G1311" s="6" t="s">
        <v>73</v>
      </c>
      <c r="H1311" s="6" t="s">
        <v>74</v>
      </c>
      <c r="I1311" s="6" t="s">
        <v>75</v>
      </c>
      <c r="J1311" s="6" t="s">
        <v>26</v>
      </c>
      <c r="K1311" s="9">
        <v>475</v>
      </c>
      <c r="L1311" s="9">
        <v>5178.4799999999996</v>
      </c>
      <c r="M1311" s="9">
        <v>7816.0919299999996</v>
      </c>
      <c r="N1311" s="9">
        <v>7500</v>
      </c>
      <c r="O1311" s="9">
        <v>5628.03</v>
      </c>
      <c r="P1311" s="9" cm="1">
        <f t="array" ref="P1311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61.06490703101327</v>
      </c>
      <c r="Q1311" s="9" cm="1">
        <f t="array" ref="Q1311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30.532453515506635</v>
      </c>
      <c r="R1311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14.201141170003089</v>
      </c>
      <c r="S1311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105.79850171652299</v>
      </c>
    </row>
    <row r="1312" spans="1:19" x14ac:dyDescent="0.25">
      <c r="A1312">
        <v>2015</v>
      </c>
      <c r="B1312">
        <v>3</v>
      </c>
      <c r="C1312" s="38" t="s">
        <v>88</v>
      </c>
      <c r="D1312" s="38">
        <f>DATE(План_Факт_Дебіторка[[#This Row],[Рік]],План_Факт_Дебіторка[[#This Row],[МісяцьНом]],1)</f>
        <v>42064</v>
      </c>
      <c r="E1312" s="6" t="s">
        <v>4</v>
      </c>
      <c r="F1312" s="6" t="s">
        <v>42</v>
      </c>
      <c r="G1312" s="6" t="s">
        <v>46</v>
      </c>
      <c r="H1312" s="6" t="s">
        <v>47</v>
      </c>
      <c r="I1312" s="6" t="s">
        <v>48</v>
      </c>
      <c r="J1312" s="6" t="s">
        <v>34</v>
      </c>
      <c r="K1312" s="9">
        <v>25947</v>
      </c>
      <c r="L1312" s="9">
        <v>269499.11999999994</v>
      </c>
      <c r="M1312" s="9">
        <v>372298.57251999999</v>
      </c>
      <c r="N1312" s="9">
        <v>347500</v>
      </c>
      <c r="O1312" s="9">
        <v>56240.39</v>
      </c>
      <c r="P1312" s="9" cm="1">
        <f t="array" ref="P1312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1256.6531425176022</v>
      </c>
      <c r="Q1312" s="9" cm="1">
        <f t="array" ref="Q1312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376.99594275528062</v>
      </c>
      <c r="R1312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471.24492844410076</v>
      </c>
      <c r="S1312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2104.8940137169834</v>
      </c>
    </row>
    <row r="1313" spans="1:19" x14ac:dyDescent="0.25">
      <c r="A1313">
        <v>2014</v>
      </c>
      <c r="B1313">
        <v>12</v>
      </c>
      <c r="C1313" s="38" t="s">
        <v>67</v>
      </c>
      <c r="D1313" s="38">
        <f>DATE(План_Факт_Дебіторка[[#This Row],[Рік]],План_Факт_Дебіторка[[#This Row],[МісяцьНом]],1)</f>
        <v>41974</v>
      </c>
      <c r="E1313" s="6" t="s">
        <v>13</v>
      </c>
      <c r="F1313" s="6" t="s">
        <v>22</v>
      </c>
      <c r="G1313" s="6" t="s">
        <v>73</v>
      </c>
      <c r="H1313" s="6" t="s">
        <v>74</v>
      </c>
      <c r="I1313" s="6" t="s">
        <v>75</v>
      </c>
      <c r="J1313" s="6" t="s">
        <v>26</v>
      </c>
      <c r="K1313" s="9">
        <v>613</v>
      </c>
      <c r="L1313" s="9">
        <v>6407.8399999999992</v>
      </c>
      <c r="M1313" s="9">
        <v>9571.4519300000011</v>
      </c>
      <c r="N1313" s="9">
        <v>9800</v>
      </c>
      <c r="O1313" s="9">
        <v>7514.5</v>
      </c>
      <c r="P1313" s="9" cm="1">
        <f t="array" ref="P1313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41.595760757927287</v>
      </c>
      <c r="Q1313" s="9" cm="1">
        <f t="array" ref="Q1313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37.436184682134559</v>
      </c>
      <c r="R1313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0</v>
      </c>
      <c r="S1313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79.031945440061847</v>
      </c>
    </row>
    <row r="1314" spans="1:19" x14ac:dyDescent="0.25">
      <c r="A1314">
        <v>2015</v>
      </c>
      <c r="B1314">
        <v>3</v>
      </c>
      <c r="C1314" s="38" t="s">
        <v>88</v>
      </c>
      <c r="D1314" s="38">
        <f>DATE(План_Факт_Дебіторка[[#This Row],[Рік]],План_Факт_Дебіторка[[#This Row],[МісяцьНом]],1)</f>
        <v>42064</v>
      </c>
      <c r="E1314" s="6" t="s">
        <v>4</v>
      </c>
      <c r="F1314" s="6" t="s">
        <v>42</v>
      </c>
      <c r="G1314" s="6" t="s">
        <v>46</v>
      </c>
      <c r="H1314" s="6" t="s">
        <v>47</v>
      </c>
      <c r="I1314" s="6" t="s">
        <v>48</v>
      </c>
      <c r="J1314" s="6" t="s">
        <v>27</v>
      </c>
      <c r="K1314" s="9">
        <v>13345</v>
      </c>
      <c r="L1314" s="9">
        <v>140470.55000000002</v>
      </c>
      <c r="M1314" s="9">
        <v>206303.30936000039</v>
      </c>
      <c r="N1314" s="9">
        <v>196100</v>
      </c>
      <c r="O1314" s="9">
        <v>113337.76</v>
      </c>
      <c r="P1314" s="9" cm="1">
        <f t="array" ref="P1314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696.35427357191509</v>
      </c>
      <c r="Q1314" s="9" cm="1">
        <f t="array" ref="Q1314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208.90628207157451</v>
      </c>
      <c r="R1314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261.1328525894682</v>
      </c>
      <c r="S1314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1166.3934082329579</v>
      </c>
    </row>
    <row r="1315" spans="1:19" x14ac:dyDescent="0.25">
      <c r="A1315">
        <v>2015</v>
      </c>
      <c r="B1315">
        <v>1</v>
      </c>
      <c r="C1315" s="38" t="s">
        <v>86</v>
      </c>
      <c r="D1315" s="38">
        <f>DATE(План_Факт_Дебіторка[[#This Row],[Рік]],План_Факт_Дебіторка[[#This Row],[МісяцьНом]],1)</f>
        <v>42005</v>
      </c>
      <c r="E1315" s="6" t="s">
        <v>2</v>
      </c>
      <c r="F1315" s="6" t="s">
        <v>22</v>
      </c>
      <c r="G1315" s="6" t="s">
        <v>73</v>
      </c>
      <c r="H1315" s="6" t="s">
        <v>74</v>
      </c>
      <c r="I1315" s="6" t="s">
        <v>75</v>
      </c>
      <c r="J1315" s="6" t="s">
        <v>26</v>
      </c>
      <c r="K1315" s="9">
        <v>554</v>
      </c>
      <c r="L1315" s="9">
        <v>5791.09</v>
      </c>
      <c r="M1315" s="9">
        <v>9045.3042299999997</v>
      </c>
      <c r="N1315" s="9">
        <v>9100</v>
      </c>
      <c r="O1315" s="9">
        <v>4241.8999999999996</v>
      </c>
      <c r="P1315" s="9" cm="1">
        <f t="array" ref="P1315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70.416290076786268</v>
      </c>
      <c r="Q1315" s="9" cm="1">
        <f t="array" ref="Q1315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21.124887023035882</v>
      </c>
      <c r="R1315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23.472096692262092</v>
      </c>
      <c r="S1315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115.01327379208425</v>
      </c>
    </row>
    <row r="1316" spans="1:19" x14ac:dyDescent="0.25">
      <c r="A1316">
        <v>2015</v>
      </c>
      <c r="B1316">
        <v>3</v>
      </c>
      <c r="C1316" s="38" t="s">
        <v>88</v>
      </c>
      <c r="D1316" s="38">
        <f>DATE(План_Факт_Дебіторка[[#This Row],[Рік]],План_Факт_Дебіторка[[#This Row],[МісяцьНом]],1)</f>
        <v>42064</v>
      </c>
      <c r="E1316" s="6" t="s">
        <v>4</v>
      </c>
      <c r="F1316" s="6" t="s">
        <v>42</v>
      </c>
      <c r="G1316" s="6" t="s">
        <v>46</v>
      </c>
      <c r="H1316" s="6" t="s">
        <v>47</v>
      </c>
      <c r="I1316" s="6" t="s">
        <v>48</v>
      </c>
      <c r="J1316" s="6" t="s">
        <v>35</v>
      </c>
      <c r="K1316" s="9">
        <v>38722</v>
      </c>
      <c r="L1316" s="9">
        <v>426357.51</v>
      </c>
      <c r="M1316" s="9">
        <v>605996.15729999973</v>
      </c>
      <c r="N1316" s="9">
        <v>636700</v>
      </c>
      <c r="O1316" s="9">
        <v>493743.63</v>
      </c>
      <c r="P1316" s="9" cm="1">
        <f t="array" ref="P1316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2045.4737988116415</v>
      </c>
      <c r="Q1316" s="9" cm="1">
        <f t="array" ref="Q1316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613.64213964349244</v>
      </c>
      <c r="R1316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767.05267455436558</v>
      </c>
      <c r="S1316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3426.1686130094995</v>
      </c>
    </row>
    <row r="1317" spans="1:19" x14ac:dyDescent="0.25">
      <c r="A1317">
        <v>2015</v>
      </c>
      <c r="B1317">
        <v>2</v>
      </c>
      <c r="C1317" s="38" t="s">
        <v>87</v>
      </c>
      <c r="D1317" s="38">
        <f>DATE(План_Факт_Дебіторка[[#This Row],[Рік]],План_Факт_Дебіторка[[#This Row],[МісяцьНом]],1)</f>
        <v>42036</v>
      </c>
      <c r="E1317" s="6" t="s">
        <v>3</v>
      </c>
      <c r="F1317" s="6" t="s">
        <v>22</v>
      </c>
      <c r="G1317" s="6" t="s">
        <v>73</v>
      </c>
      <c r="H1317" s="6" t="s">
        <v>74</v>
      </c>
      <c r="I1317" s="6" t="s">
        <v>75</v>
      </c>
      <c r="J1317" s="6" t="s">
        <v>26</v>
      </c>
      <c r="K1317" s="9">
        <v>653</v>
      </c>
      <c r="L1317" s="9">
        <v>6622.14</v>
      </c>
      <c r="M1317" s="9">
        <v>10245.557860000001</v>
      </c>
      <c r="N1317" s="9">
        <v>10200</v>
      </c>
      <c r="O1317" s="9">
        <v>7263.02</v>
      </c>
      <c r="P1317" s="9" cm="1">
        <f t="array" ref="P1317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58.066057144733215</v>
      </c>
      <c r="Q1317" s="9" cm="1">
        <f t="array" ref="Q1317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0</v>
      </c>
      <c r="R1317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0</v>
      </c>
      <c r="S1317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58.066057144733215</v>
      </c>
    </row>
    <row r="1318" spans="1:19" x14ac:dyDescent="0.25">
      <c r="A1318">
        <v>2015</v>
      </c>
      <c r="B1318">
        <v>4</v>
      </c>
      <c r="C1318" s="38" t="s">
        <v>89</v>
      </c>
      <c r="D1318" s="38">
        <f>DATE(План_Факт_Дебіторка[[#This Row],[Рік]],План_Факт_Дебіторка[[#This Row],[МісяцьНом]],1)</f>
        <v>42095</v>
      </c>
      <c r="E1318" s="6" t="s">
        <v>5</v>
      </c>
      <c r="F1318" s="6" t="s">
        <v>42</v>
      </c>
      <c r="G1318" s="6" t="s">
        <v>46</v>
      </c>
      <c r="H1318" s="6" t="s">
        <v>47</v>
      </c>
      <c r="I1318" s="6" t="s">
        <v>48</v>
      </c>
      <c r="J1318" s="6" t="s">
        <v>26</v>
      </c>
      <c r="K1318" s="9">
        <v>81</v>
      </c>
      <c r="L1318" s="9">
        <v>745.38</v>
      </c>
      <c r="M1318" s="9">
        <v>1224.5</v>
      </c>
      <c r="N1318" s="9">
        <v>1200</v>
      </c>
      <c r="O1318" s="9">
        <v>707.8</v>
      </c>
      <c r="P1318" s="9" cm="1">
        <f t="array" ref="P1318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6.6378332704485885</v>
      </c>
      <c r="Q1318" s="9" cm="1">
        <f t="array" ref="Q1318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1.9913499811345767</v>
      </c>
      <c r="R1318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2.4891874764182207</v>
      </c>
      <c r="S1318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11.118370728001384</v>
      </c>
    </row>
    <row r="1319" spans="1:19" x14ac:dyDescent="0.25">
      <c r="A1319">
        <v>2015</v>
      </c>
      <c r="B1319">
        <v>3</v>
      </c>
      <c r="C1319" s="38" t="s">
        <v>88</v>
      </c>
      <c r="D1319" s="38">
        <f>DATE(План_Факт_Дебіторка[[#This Row],[Рік]],План_Факт_Дебіторка[[#This Row],[МісяцьНом]],1)</f>
        <v>42064</v>
      </c>
      <c r="E1319" s="6" t="s">
        <v>4</v>
      </c>
      <c r="F1319" s="6" t="s">
        <v>22</v>
      </c>
      <c r="G1319" s="6" t="s">
        <v>73</v>
      </c>
      <c r="H1319" s="6" t="s">
        <v>74</v>
      </c>
      <c r="I1319" s="6" t="s">
        <v>75</v>
      </c>
      <c r="J1319" s="6" t="s">
        <v>26</v>
      </c>
      <c r="K1319" s="9">
        <v>1002</v>
      </c>
      <c r="L1319" s="9">
        <v>10555.02</v>
      </c>
      <c r="M1319" s="9">
        <v>14870.816170000011</v>
      </c>
      <c r="N1319" s="9">
        <v>14800</v>
      </c>
      <c r="O1319" s="9">
        <v>9083.1299999999992</v>
      </c>
      <c r="P1319" s="9" cm="1">
        <f t="array" ref="P1319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74.42975974869367</v>
      </c>
      <c r="Q1319" s="9" cm="1">
        <f t="array" ref="Q1319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0</v>
      </c>
      <c r="R1319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0</v>
      </c>
      <c r="S1319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74.42975974869367</v>
      </c>
    </row>
    <row r="1320" spans="1:19" x14ac:dyDescent="0.25">
      <c r="A1320">
        <v>2015</v>
      </c>
      <c r="B1320">
        <v>4</v>
      </c>
      <c r="C1320" s="38" t="s">
        <v>89</v>
      </c>
      <c r="D1320" s="38">
        <f>DATE(План_Факт_Дебіторка[[#This Row],[Рік]],План_Факт_Дебіторка[[#This Row],[МісяцьНом]],1)</f>
        <v>42095</v>
      </c>
      <c r="E1320" s="6" t="s">
        <v>5</v>
      </c>
      <c r="F1320" s="6" t="s">
        <v>22</v>
      </c>
      <c r="G1320" s="6" t="s">
        <v>73</v>
      </c>
      <c r="H1320" s="6" t="s">
        <v>74</v>
      </c>
      <c r="I1320" s="6" t="s">
        <v>75</v>
      </c>
      <c r="J1320" s="6" t="s">
        <v>26</v>
      </c>
      <c r="K1320" s="9">
        <v>617</v>
      </c>
      <c r="L1320" s="9">
        <v>6178.34</v>
      </c>
      <c r="M1320" s="9">
        <v>9480.5494299999991</v>
      </c>
      <c r="N1320" s="9">
        <v>8800</v>
      </c>
      <c r="O1320" s="9">
        <v>5272.24</v>
      </c>
      <c r="P1320" s="9" cm="1">
        <f t="array" ref="P1320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86.453080907171525</v>
      </c>
      <c r="Q1320" s="9" cm="1">
        <f t="array" ref="Q1320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25.93592427215146</v>
      </c>
      <c r="R1320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28.817693635723842</v>
      </c>
      <c r="S1320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141.20669881504682</v>
      </c>
    </row>
    <row r="1321" spans="1:19" x14ac:dyDescent="0.25">
      <c r="A1321">
        <v>2015</v>
      </c>
      <c r="B1321">
        <v>4</v>
      </c>
      <c r="C1321" s="38" t="s">
        <v>89</v>
      </c>
      <c r="D1321" s="38">
        <f>DATE(План_Факт_Дебіторка[[#This Row],[Рік]],План_Факт_Дебіторка[[#This Row],[МісяцьНом]],1)</f>
        <v>42095</v>
      </c>
      <c r="E1321" s="6" t="s">
        <v>5</v>
      </c>
      <c r="F1321" s="6" t="s">
        <v>42</v>
      </c>
      <c r="G1321" s="6" t="s">
        <v>46</v>
      </c>
      <c r="H1321" s="6" t="s">
        <v>47</v>
      </c>
      <c r="I1321" s="6" t="s">
        <v>48</v>
      </c>
      <c r="J1321" s="6" t="s">
        <v>34</v>
      </c>
      <c r="K1321" s="9">
        <v>8682</v>
      </c>
      <c r="L1321" s="9">
        <v>91562.030000000028</v>
      </c>
      <c r="M1321" s="9">
        <v>140673.74070999993</v>
      </c>
      <c r="N1321" s="9">
        <v>139000</v>
      </c>
      <c r="O1321" s="9">
        <v>19289.05</v>
      </c>
      <c r="P1321" s="9" cm="1">
        <f t="array" ref="P1321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762.57152826728918</v>
      </c>
      <c r="Q1321" s="9" cm="1">
        <f t="array" ref="Q1321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228.77145848018674</v>
      </c>
      <c r="R1321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285.9643231002334</v>
      </c>
      <c r="S1321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1277.3073098477093</v>
      </c>
    </row>
    <row r="1322" spans="1:19" x14ac:dyDescent="0.25">
      <c r="A1322">
        <v>2015</v>
      </c>
      <c r="B1322">
        <v>5</v>
      </c>
      <c r="C1322" s="38" t="s">
        <v>90</v>
      </c>
      <c r="D1322" s="38">
        <f>DATE(План_Факт_Дебіторка[[#This Row],[Рік]],План_Факт_Дебіторка[[#This Row],[МісяцьНом]],1)</f>
        <v>42125</v>
      </c>
      <c r="E1322" s="6" t="s">
        <v>6</v>
      </c>
      <c r="F1322" s="6" t="s">
        <v>22</v>
      </c>
      <c r="G1322" s="6" t="s">
        <v>73</v>
      </c>
      <c r="H1322" s="6" t="s">
        <v>74</v>
      </c>
      <c r="I1322" s="6" t="s">
        <v>75</v>
      </c>
      <c r="J1322" s="6" t="s">
        <v>26</v>
      </c>
      <c r="K1322" s="9">
        <v>1089</v>
      </c>
      <c r="L1322" s="9">
        <v>10493.140000000001</v>
      </c>
      <c r="M1322" s="9">
        <v>13601.52931</v>
      </c>
      <c r="N1322" s="9">
        <v>12300</v>
      </c>
      <c r="O1322" s="9">
        <v>8591.86</v>
      </c>
      <c r="P1322" s="9" cm="1">
        <f t="array" ref="P1322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66.07422968405929</v>
      </c>
      <c r="Q1322" s="9" cm="1">
        <f t="array" ref="Q1322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33.037114842029645</v>
      </c>
      <c r="R1322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0</v>
      </c>
      <c r="S1322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99.111344526088942</v>
      </c>
    </row>
    <row r="1323" spans="1:19" x14ac:dyDescent="0.25">
      <c r="A1323">
        <v>2015</v>
      </c>
      <c r="B1323">
        <v>6</v>
      </c>
      <c r="C1323" s="38" t="s">
        <v>91</v>
      </c>
      <c r="D1323" s="38">
        <f>DATE(План_Факт_Дебіторка[[#This Row],[Рік]],План_Факт_Дебіторка[[#This Row],[МісяцьНом]],1)</f>
        <v>42156</v>
      </c>
      <c r="E1323" s="6" t="s">
        <v>7</v>
      </c>
      <c r="F1323" s="6" t="s">
        <v>22</v>
      </c>
      <c r="G1323" s="6" t="s">
        <v>73</v>
      </c>
      <c r="H1323" s="6" t="s">
        <v>74</v>
      </c>
      <c r="I1323" s="6" t="s">
        <v>75</v>
      </c>
      <c r="J1323" s="6" t="s">
        <v>26</v>
      </c>
      <c r="K1323" s="9">
        <v>295</v>
      </c>
      <c r="L1323" s="9">
        <v>3033.4499999999994</v>
      </c>
      <c r="M1323" s="9">
        <v>4632.1997199999996</v>
      </c>
      <c r="N1323" s="9">
        <v>4200</v>
      </c>
      <c r="O1323" s="9">
        <v>2892.52</v>
      </c>
      <c r="P1323" s="9" cm="1">
        <f t="array" ref="P1323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55.32644090620559</v>
      </c>
      <c r="Q1323" s="9" cm="1">
        <f t="array" ref="Q1323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0</v>
      </c>
      <c r="R1323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18.442146968735194</v>
      </c>
      <c r="S1323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73.768587874940778</v>
      </c>
    </row>
    <row r="1324" spans="1:19" x14ac:dyDescent="0.25">
      <c r="A1324">
        <v>2015</v>
      </c>
      <c r="B1324">
        <v>4</v>
      </c>
      <c r="C1324" s="38" t="s">
        <v>89</v>
      </c>
      <c r="D1324" s="38">
        <f>DATE(План_Факт_Дебіторка[[#This Row],[Рік]],План_Факт_Дебіторка[[#This Row],[МісяцьНом]],1)</f>
        <v>42095</v>
      </c>
      <c r="E1324" s="6" t="s">
        <v>5</v>
      </c>
      <c r="F1324" s="6" t="s">
        <v>42</v>
      </c>
      <c r="G1324" s="6" t="s">
        <v>46</v>
      </c>
      <c r="H1324" s="6" t="s">
        <v>47</v>
      </c>
      <c r="I1324" s="6" t="s">
        <v>48</v>
      </c>
      <c r="J1324" s="6" t="s">
        <v>27</v>
      </c>
      <c r="K1324" s="9">
        <v>12163</v>
      </c>
      <c r="L1324" s="9">
        <v>131683.71</v>
      </c>
      <c r="M1324" s="9">
        <v>211288.56424000024</v>
      </c>
      <c r="N1324" s="9">
        <v>196400</v>
      </c>
      <c r="O1324" s="9">
        <v>98805.92</v>
      </c>
      <c r="P1324" s="9" cm="1">
        <f t="array" ref="P1324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1145.3640354247348</v>
      </c>
      <c r="Q1324" s="9" cm="1">
        <f t="array" ref="Q1324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343.6092106274204</v>
      </c>
      <c r="R1324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429.51151328427551</v>
      </c>
      <c r="S1324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1918.4847593364307</v>
      </c>
    </row>
    <row r="1325" spans="1:19" x14ac:dyDescent="0.25">
      <c r="A1325">
        <v>2015</v>
      </c>
      <c r="B1325">
        <v>7</v>
      </c>
      <c r="C1325" s="38" t="s">
        <v>92</v>
      </c>
      <c r="D1325" s="38">
        <f>DATE(План_Факт_Дебіторка[[#This Row],[Рік]],План_Факт_Дебіторка[[#This Row],[МісяцьНом]],1)</f>
        <v>42186</v>
      </c>
      <c r="E1325" s="6" t="s">
        <v>8</v>
      </c>
      <c r="F1325" s="6" t="s">
        <v>22</v>
      </c>
      <c r="G1325" s="6" t="s">
        <v>73</v>
      </c>
      <c r="H1325" s="6" t="s">
        <v>74</v>
      </c>
      <c r="I1325" s="6" t="s">
        <v>75</v>
      </c>
      <c r="J1325" s="6" t="s">
        <v>26</v>
      </c>
      <c r="K1325" s="9">
        <v>1214</v>
      </c>
      <c r="L1325" s="9">
        <v>11760.740000000002</v>
      </c>
      <c r="M1325" s="9">
        <v>15160.582200000001</v>
      </c>
      <c r="N1325" s="9">
        <v>15900</v>
      </c>
      <c r="O1325" s="9">
        <v>8375.2999999999993</v>
      </c>
      <c r="P1325" s="9" cm="1">
        <f t="array" ref="P1325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65.262780800493587</v>
      </c>
      <c r="Q1325" s="9" cm="1">
        <f t="array" ref="Q1325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32.631390400246794</v>
      </c>
      <c r="R1325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21.754260266831196</v>
      </c>
      <c r="S1325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119.64843146757157</v>
      </c>
    </row>
    <row r="1326" spans="1:19" x14ac:dyDescent="0.25">
      <c r="A1326">
        <v>2015</v>
      </c>
      <c r="B1326">
        <v>8</v>
      </c>
      <c r="C1326" s="38" t="s">
        <v>93</v>
      </c>
      <c r="D1326" s="38">
        <f>DATE(План_Факт_Дебіторка[[#This Row],[Рік]],План_Факт_Дебіторка[[#This Row],[МісяцьНом]],1)</f>
        <v>42217</v>
      </c>
      <c r="E1326" s="6" t="s">
        <v>9</v>
      </c>
      <c r="F1326" s="6" t="s">
        <v>22</v>
      </c>
      <c r="G1326" s="6" t="s">
        <v>73</v>
      </c>
      <c r="H1326" s="6" t="s">
        <v>74</v>
      </c>
      <c r="I1326" s="6" t="s">
        <v>75</v>
      </c>
      <c r="J1326" s="6" t="s">
        <v>26</v>
      </c>
      <c r="K1326" s="9">
        <v>624</v>
      </c>
      <c r="L1326" s="9">
        <v>6495.6899999999987</v>
      </c>
      <c r="M1326" s="9">
        <v>10056.71615</v>
      </c>
      <c r="N1326" s="9">
        <v>9800</v>
      </c>
      <c r="O1326" s="9">
        <v>5237.3</v>
      </c>
      <c r="P1326" s="9" cm="1">
        <f t="array" ref="P1326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117.55444426011441</v>
      </c>
      <c r="Q1326" s="9" cm="1">
        <f t="array" ref="Q1326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0</v>
      </c>
      <c r="R1326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39.184814753371462</v>
      </c>
      <c r="S1326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156.73925901348588</v>
      </c>
    </row>
    <row r="1327" spans="1:19" x14ac:dyDescent="0.25">
      <c r="A1327">
        <v>2015</v>
      </c>
      <c r="B1327">
        <v>4</v>
      </c>
      <c r="C1327" s="38" t="s">
        <v>89</v>
      </c>
      <c r="D1327" s="38">
        <f>DATE(План_Факт_Дебіторка[[#This Row],[Рік]],План_Факт_Дебіторка[[#This Row],[МісяцьНом]],1)</f>
        <v>42095</v>
      </c>
      <c r="E1327" s="6" t="s">
        <v>5</v>
      </c>
      <c r="F1327" s="6" t="s">
        <v>42</v>
      </c>
      <c r="G1327" s="6" t="s">
        <v>46</v>
      </c>
      <c r="H1327" s="6" t="s">
        <v>47</v>
      </c>
      <c r="I1327" s="6" t="s">
        <v>48</v>
      </c>
      <c r="J1327" s="6" t="s">
        <v>35</v>
      </c>
      <c r="K1327" s="9">
        <v>23709</v>
      </c>
      <c r="L1327" s="9">
        <v>262557.65999999997</v>
      </c>
      <c r="M1327" s="9">
        <v>384704.58225999982</v>
      </c>
      <c r="N1327" s="9">
        <v>394800</v>
      </c>
      <c r="O1327" s="9">
        <v>266018.14</v>
      </c>
      <c r="P1327" s="9" cm="1">
        <f t="array" ref="P1327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2085.4266030375279</v>
      </c>
      <c r="Q1327" s="9" cm="1">
        <f t="array" ref="Q1327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625.62798091125831</v>
      </c>
      <c r="R1327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782.03497613907291</v>
      </c>
      <c r="S1327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3493.0895600878594</v>
      </c>
    </row>
    <row r="1328" spans="1:19" x14ac:dyDescent="0.25">
      <c r="A1328">
        <v>2015</v>
      </c>
      <c r="B1328">
        <v>9</v>
      </c>
      <c r="C1328" s="38" t="s">
        <v>94</v>
      </c>
      <c r="D1328" s="38">
        <f>DATE(План_Факт_Дебіторка[[#This Row],[Рік]],План_Факт_Дебіторка[[#This Row],[МісяцьНом]],1)</f>
        <v>42248</v>
      </c>
      <c r="E1328" s="6" t="s">
        <v>10</v>
      </c>
      <c r="F1328" s="6" t="s">
        <v>22</v>
      </c>
      <c r="G1328" s="6" t="s">
        <v>73</v>
      </c>
      <c r="H1328" s="6" t="s">
        <v>74</v>
      </c>
      <c r="I1328" s="6" t="s">
        <v>75</v>
      </c>
      <c r="J1328" s="6" t="s">
        <v>26</v>
      </c>
      <c r="K1328" s="9">
        <v>1031</v>
      </c>
      <c r="L1328" s="9">
        <v>10665.49</v>
      </c>
      <c r="M1328" s="9">
        <v>15266.497810000004</v>
      </c>
      <c r="N1328" s="9">
        <v>15100</v>
      </c>
      <c r="O1328" s="9">
        <v>8630.2199999999993</v>
      </c>
      <c r="P1328" s="9" cm="1">
        <f t="array" ref="P1328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148.66600509080823</v>
      </c>
      <c r="Q1328" s="9" cm="1">
        <f t="array" ref="Q1328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44.599801527242469</v>
      </c>
      <c r="R1328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49.555335030269411</v>
      </c>
      <c r="S1328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242.82114164832012</v>
      </c>
    </row>
    <row r="1329" spans="1:19" x14ac:dyDescent="0.25">
      <c r="A1329">
        <v>2015</v>
      </c>
      <c r="B1329">
        <v>10</v>
      </c>
      <c r="C1329" s="38" t="s">
        <v>68</v>
      </c>
      <c r="D1329" s="38">
        <f>DATE(План_Факт_Дебіторка[[#This Row],[Рік]],План_Факт_Дебіторка[[#This Row],[МісяцьНом]],1)</f>
        <v>42278</v>
      </c>
      <c r="E1329" s="6" t="s">
        <v>11</v>
      </c>
      <c r="F1329" s="6" t="s">
        <v>22</v>
      </c>
      <c r="G1329" s="6" t="s">
        <v>73</v>
      </c>
      <c r="H1329" s="6" t="s">
        <v>74</v>
      </c>
      <c r="I1329" s="6" t="s">
        <v>75</v>
      </c>
      <c r="J1329" s="6" t="s">
        <v>26</v>
      </c>
      <c r="K1329" s="9">
        <v>782</v>
      </c>
      <c r="L1329" s="9">
        <v>8301.89</v>
      </c>
      <c r="M1329" s="9">
        <v>11491.824489999997</v>
      </c>
      <c r="N1329" s="9">
        <v>11000</v>
      </c>
      <c r="O1329" s="9">
        <v>6950.52</v>
      </c>
      <c r="P1329" s="9" cm="1">
        <f t="array" ref="P1329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61.626908858876988</v>
      </c>
      <c r="Q1329" s="9" cm="1">
        <f t="array" ref="Q1329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0</v>
      </c>
      <c r="R1329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20.542302952958995</v>
      </c>
      <c r="S1329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82.169211811835979</v>
      </c>
    </row>
    <row r="1330" spans="1:19" x14ac:dyDescent="0.25">
      <c r="A1330">
        <v>2015</v>
      </c>
      <c r="B1330">
        <v>5</v>
      </c>
      <c r="C1330" s="38" t="s">
        <v>90</v>
      </c>
      <c r="D1330" s="38">
        <f>DATE(План_Факт_Дебіторка[[#This Row],[Рік]],План_Факт_Дебіторка[[#This Row],[МісяцьНом]],1)</f>
        <v>42125</v>
      </c>
      <c r="E1330" s="6" t="s">
        <v>6</v>
      </c>
      <c r="F1330" s="6" t="s">
        <v>42</v>
      </c>
      <c r="G1330" s="6" t="s">
        <v>46</v>
      </c>
      <c r="H1330" s="6" t="s">
        <v>47</v>
      </c>
      <c r="I1330" s="6" t="s">
        <v>48</v>
      </c>
      <c r="J1330" s="6" t="s">
        <v>26</v>
      </c>
      <c r="K1330" s="9">
        <v>439</v>
      </c>
      <c r="L1330" s="9">
        <v>5822.34</v>
      </c>
      <c r="M1330" s="9">
        <v>9493.8100000000013</v>
      </c>
      <c r="N1330" s="9">
        <v>9900</v>
      </c>
      <c r="O1330" s="9">
        <v>6319.8</v>
      </c>
      <c r="P1330" s="9" cm="1">
        <f t="array" ref="P1330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30.545255134747268</v>
      </c>
      <c r="Q1330" s="9" cm="1">
        <f t="array" ref="Q1330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0</v>
      </c>
      <c r="R1330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11.454470675530224</v>
      </c>
      <c r="S1330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41.999725810277496</v>
      </c>
    </row>
    <row r="1331" spans="1:19" x14ac:dyDescent="0.25">
      <c r="A1331">
        <v>2015</v>
      </c>
      <c r="B1331">
        <v>11</v>
      </c>
      <c r="C1331" s="38" t="s">
        <v>69</v>
      </c>
      <c r="D1331" s="38">
        <f>DATE(План_Факт_Дебіторка[[#This Row],[Рік]],План_Факт_Дебіторка[[#This Row],[МісяцьНом]],1)</f>
        <v>42309</v>
      </c>
      <c r="E1331" s="6" t="s">
        <v>12</v>
      </c>
      <c r="F1331" s="6" t="s">
        <v>22</v>
      </c>
      <c r="G1331" s="6" t="s">
        <v>73</v>
      </c>
      <c r="H1331" s="6" t="s">
        <v>74</v>
      </c>
      <c r="I1331" s="6" t="s">
        <v>75</v>
      </c>
      <c r="J1331" s="6" t="s">
        <v>26</v>
      </c>
      <c r="K1331" s="9">
        <v>792</v>
      </c>
      <c r="L1331" s="9">
        <v>8204.7500000000018</v>
      </c>
      <c r="M1331" s="9">
        <v>11625.416619999998</v>
      </c>
      <c r="N1331" s="9">
        <v>12100</v>
      </c>
      <c r="O1331" s="9">
        <v>6765.03</v>
      </c>
      <c r="P1331" s="9" cm="1">
        <f t="array" ref="P1331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131.77635069161926</v>
      </c>
      <c r="Q1331" s="9" cm="1">
        <f t="array" ref="Q1331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39.532905207485776</v>
      </c>
      <c r="R1331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43.925450230539745</v>
      </c>
      <c r="S1331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215.23470612964479</v>
      </c>
    </row>
    <row r="1332" spans="1:19" x14ac:dyDescent="0.25">
      <c r="A1332">
        <v>2015</v>
      </c>
      <c r="B1332">
        <v>12</v>
      </c>
      <c r="C1332" s="38" t="s">
        <v>70</v>
      </c>
      <c r="D1332" s="38">
        <f>DATE(План_Факт_Дебіторка[[#This Row],[Рік]],План_Факт_Дебіторка[[#This Row],[МісяцьНом]],1)</f>
        <v>42339</v>
      </c>
      <c r="E1332" s="6" t="s">
        <v>13</v>
      </c>
      <c r="F1332" s="6" t="s">
        <v>22</v>
      </c>
      <c r="G1332" s="6" t="s">
        <v>73</v>
      </c>
      <c r="H1332" s="6" t="s">
        <v>74</v>
      </c>
      <c r="I1332" s="6" t="s">
        <v>75</v>
      </c>
      <c r="J1332" s="6" t="s">
        <v>26</v>
      </c>
      <c r="K1332" s="9">
        <v>709</v>
      </c>
      <c r="L1332" s="9">
        <v>7158.5100000000011</v>
      </c>
      <c r="M1332" s="9">
        <v>10736.483179999999</v>
      </c>
      <c r="N1332" s="9">
        <v>10600</v>
      </c>
      <c r="O1332" s="9">
        <v>6672.81</v>
      </c>
      <c r="P1332" s="9" cm="1">
        <f t="array" ref="P1332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68.949486903486104</v>
      </c>
      <c r="Q1332" s="9" cm="1">
        <f t="array" ref="Q1332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0</v>
      </c>
      <c r="R1332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0</v>
      </c>
      <c r="S1332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68.949486903486104</v>
      </c>
    </row>
    <row r="1333" spans="1:19" x14ac:dyDescent="0.25">
      <c r="A1333">
        <v>2015</v>
      </c>
      <c r="B1333">
        <v>5</v>
      </c>
      <c r="C1333" s="38" t="s">
        <v>90</v>
      </c>
      <c r="D1333" s="38">
        <f>DATE(План_Факт_Дебіторка[[#This Row],[Рік]],План_Факт_Дебіторка[[#This Row],[МісяцьНом]],1)</f>
        <v>42125</v>
      </c>
      <c r="E1333" s="6" t="s">
        <v>6</v>
      </c>
      <c r="F1333" s="6" t="s">
        <v>42</v>
      </c>
      <c r="G1333" s="6" t="s">
        <v>46</v>
      </c>
      <c r="H1333" s="6" t="s">
        <v>47</v>
      </c>
      <c r="I1333" s="6" t="s">
        <v>48</v>
      </c>
      <c r="J1333" s="6" t="s">
        <v>32</v>
      </c>
      <c r="K1333" s="9">
        <v>253</v>
      </c>
      <c r="L1333" s="9">
        <v>2360.08</v>
      </c>
      <c r="M1333" s="9">
        <v>3084.8262399999999</v>
      </c>
      <c r="N1333" s="9">
        <v>3300</v>
      </c>
      <c r="O1333" s="9">
        <v>744.99</v>
      </c>
      <c r="P1333" s="9" cm="1">
        <f t="array" ref="P1333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9.9250779768252251</v>
      </c>
      <c r="Q1333" s="9" cm="1">
        <f t="array" ref="Q1333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0</v>
      </c>
      <c r="R1333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3.721904241309459</v>
      </c>
      <c r="S1333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13.646982218134685</v>
      </c>
    </row>
    <row r="1334" spans="1:19" x14ac:dyDescent="0.25">
      <c r="A1334">
        <v>2016</v>
      </c>
      <c r="B1334">
        <v>1</v>
      </c>
      <c r="C1334" s="38" t="s">
        <v>95</v>
      </c>
      <c r="D1334" s="38">
        <f>DATE(План_Факт_Дебіторка[[#This Row],[Рік]],План_Факт_Дебіторка[[#This Row],[МісяцьНом]],1)</f>
        <v>42370</v>
      </c>
      <c r="E1334" s="6" t="s">
        <v>2</v>
      </c>
      <c r="F1334" s="6" t="s">
        <v>22</v>
      </c>
      <c r="G1334" s="6" t="s">
        <v>73</v>
      </c>
      <c r="H1334" s="6" t="s">
        <v>74</v>
      </c>
      <c r="I1334" s="6" t="s">
        <v>75</v>
      </c>
      <c r="J1334" s="6" t="s">
        <v>26</v>
      </c>
      <c r="K1334" s="9">
        <v>618</v>
      </c>
      <c r="L1334" s="9">
        <v>6047.86</v>
      </c>
      <c r="M1334" s="9">
        <v>8741.0999400000019</v>
      </c>
      <c r="N1334" s="9">
        <v>9000</v>
      </c>
      <c r="O1334" s="9">
        <v>2792.13</v>
      </c>
      <c r="P1334" s="9" cm="1">
        <f t="array" ref="P1334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92.125482598789475</v>
      </c>
      <c r="Q1334" s="9" cm="1">
        <f t="array" ref="Q1334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0</v>
      </c>
      <c r="R1334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0</v>
      </c>
      <c r="S1334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92.125482598789475</v>
      </c>
    </row>
    <row r="1335" spans="1:19" x14ac:dyDescent="0.25">
      <c r="A1335">
        <v>2016</v>
      </c>
      <c r="B1335">
        <v>2</v>
      </c>
      <c r="C1335" s="38" t="s">
        <v>96</v>
      </c>
      <c r="D1335" s="38">
        <f>DATE(План_Факт_Дебіторка[[#This Row],[Рік]],План_Факт_Дебіторка[[#This Row],[МісяцьНом]],1)</f>
        <v>42401</v>
      </c>
      <c r="E1335" s="6" t="s">
        <v>3</v>
      </c>
      <c r="F1335" s="6" t="s">
        <v>22</v>
      </c>
      <c r="G1335" s="6" t="s">
        <v>73</v>
      </c>
      <c r="H1335" s="6" t="s">
        <v>74</v>
      </c>
      <c r="I1335" s="6" t="s">
        <v>75</v>
      </c>
      <c r="J1335" s="6" t="s">
        <v>26</v>
      </c>
      <c r="K1335" s="9">
        <v>396</v>
      </c>
      <c r="L1335" s="9">
        <v>4094.2599999999993</v>
      </c>
      <c r="M1335" s="9">
        <v>6526.8996800000004</v>
      </c>
      <c r="N1335" s="9">
        <v>6700</v>
      </c>
      <c r="O1335" s="9">
        <v>2509.13</v>
      </c>
      <c r="P1335" s="9" cm="1">
        <f t="array" ref="P1335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53.673037061501802</v>
      </c>
      <c r="Q1335" s="9" cm="1">
        <f t="array" ref="Q1335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0</v>
      </c>
      <c r="R1335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0</v>
      </c>
      <c r="S1335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53.673037061501802</v>
      </c>
    </row>
    <row r="1336" spans="1:19" x14ac:dyDescent="0.25">
      <c r="A1336">
        <v>2016</v>
      </c>
      <c r="B1336">
        <v>3</v>
      </c>
      <c r="C1336" s="38" t="s">
        <v>97</v>
      </c>
      <c r="D1336" s="38">
        <f>DATE(План_Факт_Дебіторка[[#This Row],[Рік]],План_Факт_Дебіторка[[#This Row],[МісяцьНом]],1)</f>
        <v>42430</v>
      </c>
      <c r="E1336" s="6" t="s">
        <v>4</v>
      </c>
      <c r="F1336" s="6" t="s">
        <v>22</v>
      </c>
      <c r="G1336" s="6" t="s">
        <v>73</v>
      </c>
      <c r="H1336" s="6" t="s">
        <v>74</v>
      </c>
      <c r="I1336" s="6" t="s">
        <v>75</v>
      </c>
      <c r="J1336" s="6" t="s">
        <v>26</v>
      </c>
      <c r="K1336" s="9">
        <v>381</v>
      </c>
      <c r="L1336" s="9">
        <v>3714.2900000000004</v>
      </c>
      <c r="M1336" s="9">
        <v>5966.10826</v>
      </c>
      <c r="N1336" s="9">
        <v>5500</v>
      </c>
      <c r="O1336" s="9">
        <v>2383.58</v>
      </c>
      <c r="P1336" s="9" cm="1">
        <f t="array" ref="P1336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35.997219044599227</v>
      </c>
      <c r="Q1336" s="9" cm="1">
        <f t="array" ref="Q1336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0</v>
      </c>
      <c r="R1336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0</v>
      </c>
      <c r="S1336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35.997219044599227</v>
      </c>
    </row>
    <row r="1337" spans="1:19" x14ac:dyDescent="0.25">
      <c r="A1337">
        <v>2015</v>
      </c>
      <c r="B1337">
        <v>5</v>
      </c>
      <c r="C1337" s="38" t="s">
        <v>90</v>
      </c>
      <c r="D1337" s="38">
        <f>DATE(План_Факт_Дебіторка[[#This Row],[Рік]],План_Факт_Дебіторка[[#This Row],[МісяцьНом]],1)</f>
        <v>42125</v>
      </c>
      <c r="E1337" s="6" t="s">
        <v>6</v>
      </c>
      <c r="F1337" s="6" t="s">
        <v>42</v>
      </c>
      <c r="G1337" s="6" t="s">
        <v>46</v>
      </c>
      <c r="H1337" s="6" t="s">
        <v>47</v>
      </c>
      <c r="I1337" s="6" t="s">
        <v>48</v>
      </c>
      <c r="J1337" s="6" t="s">
        <v>34</v>
      </c>
      <c r="K1337" s="9">
        <v>24206</v>
      </c>
      <c r="L1337" s="9">
        <v>246339.50999999998</v>
      </c>
      <c r="M1337" s="9">
        <v>357273.95375000092</v>
      </c>
      <c r="N1337" s="9">
        <v>391900</v>
      </c>
      <c r="O1337" s="9">
        <v>53291.51</v>
      </c>
      <c r="P1337" s="9" cm="1">
        <f t="array" ref="P1337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1149.4883582348573</v>
      </c>
      <c r="Q1337" s="9" cm="1">
        <f t="array" ref="Q1337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0</v>
      </c>
      <c r="R1337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431.05813433807151</v>
      </c>
      <c r="S1337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1580.5464925729289</v>
      </c>
    </row>
    <row r="1338" spans="1:19" x14ac:dyDescent="0.25">
      <c r="A1338">
        <v>2016</v>
      </c>
      <c r="B1338">
        <v>4</v>
      </c>
      <c r="C1338" s="38" t="s">
        <v>98</v>
      </c>
      <c r="D1338" s="38">
        <f>DATE(План_Факт_Дебіторка[[#This Row],[Рік]],План_Факт_Дебіторка[[#This Row],[МісяцьНом]],1)</f>
        <v>42461</v>
      </c>
      <c r="E1338" s="6" t="s">
        <v>5</v>
      </c>
      <c r="F1338" s="6" t="s">
        <v>22</v>
      </c>
      <c r="G1338" s="6" t="s">
        <v>73</v>
      </c>
      <c r="H1338" s="6" t="s">
        <v>74</v>
      </c>
      <c r="I1338" s="6" t="s">
        <v>75</v>
      </c>
      <c r="J1338" s="6" t="s">
        <v>26</v>
      </c>
      <c r="K1338" s="9">
        <v>668</v>
      </c>
      <c r="L1338" s="9">
        <v>6742.5199999999995</v>
      </c>
      <c r="M1338" s="9">
        <v>10872.99919</v>
      </c>
      <c r="N1338" s="9">
        <v>10900</v>
      </c>
      <c r="O1338" s="9">
        <v>3085.17</v>
      </c>
      <c r="P1338" s="9" cm="1">
        <f t="array" ref="P1338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78.339325341116151</v>
      </c>
      <c r="Q1338" s="9" cm="1">
        <f t="array" ref="Q1338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39.169662670558075</v>
      </c>
      <c r="R1338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33.335883123879213</v>
      </c>
      <c r="S1338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150.84487113555343</v>
      </c>
    </row>
    <row r="1339" spans="1:19" x14ac:dyDescent="0.25">
      <c r="A1339">
        <v>2016</v>
      </c>
      <c r="B1339">
        <v>5</v>
      </c>
      <c r="C1339" s="38" t="s">
        <v>99</v>
      </c>
      <c r="D1339" s="38">
        <f>DATE(План_Факт_Дебіторка[[#This Row],[Рік]],План_Факт_Дебіторка[[#This Row],[МісяцьНом]],1)</f>
        <v>42491</v>
      </c>
      <c r="E1339" s="6" t="s">
        <v>6</v>
      </c>
      <c r="F1339" s="6" t="s">
        <v>22</v>
      </c>
      <c r="G1339" s="6" t="s">
        <v>73</v>
      </c>
      <c r="H1339" s="6" t="s">
        <v>74</v>
      </c>
      <c r="I1339" s="6" t="s">
        <v>75</v>
      </c>
      <c r="J1339" s="6" t="s">
        <v>26</v>
      </c>
      <c r="K1339" s="9">
        <v>634</v>
      </c>
      <c r="L1339" s="9">
        <v>6627.7800000000007</v>
      </c>
      <c r="M1339" s="9">
        <v>10825.098980000012</v>
      </c>
      <c r="N1339" s="9">
        <v>10700</v>
      </c>
      <c r="O1339" s="9">
        <v>3826.06</v>
      </c>
      <c r="P1339" s="9" cm="1">
        <f t="array" ref="P1339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64.689601916830028</v>
      </c>
      <c r="Q1339" s="9" cm="1">
        <f t="array" ref="Q1339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32.344800958415014</v>
      </c>
      <c r="R1339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0</v>
      </c>
      <c r="S1339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97.034402875245036</v>
      </c>
    </row>
    <row r="1340" spans="1:19" x14ac:dyDescent="0.25">
      <c r="A1340">
        <v>2015</v>
      </c>
      <c r="B1340">
        <v>5</v>
      </c>
      <c r="C1340" s="38" t="s">
        <v>90</v>
      </c>
      <c r="D1340" s="38">
        <f>DATE(План_Факт_Дебіторка[[#This Row],[Рік]],План_Факт_Дебіторка[[#This Row],[МісяцьНом]],1)</f>
        <v>42125</v>
      </c>
      <c r="E1340" s="6" t="s">
        <v>6</v>
      </c>
      <c r="F1340" s="6" t="s">
        <v>42</v>
      </c>
      <c r="G1340" s="6" t="s">
        <v>46</v>
      </c>
      <c r="H1340" s="6" t="s">
        <v>47</v>
      </c>
      <c r="I1340" s="6" t="s">
        <v>48</v>
      </c>
      <c r="J1340" s="6" t="s">
        <v>27</v>
      </c>
      <c r="K1340" s="9">
        <v>23617</v>
      </c>
      <c r="L1340" s="9">
        <v>242818.06999999995</v>
      </c>
      <c r="M1340" s="9">
        <v>329498.53645999928</v>
      </c>
      <c r="N1340" s="9">
        <v>343800</v>
      </c>
      <c r="O1340" s="9">
        <v>151638.76999999999</v>
      </c>
      <c r="P1340" s="9" cm="1">
        <f t="array" ref="P1340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1060.1241085187612</v>
      </c>
      <c r="Q1340" s="9" cm="1">
        <f t="array" ref="Q1340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0</v>
      </c>
      <c r="R1340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397.54654069453551</v>
      </c>
      <c r="S1340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1457.6706492132967</v>
      </c>
    </row>
    <row r="1341" spans="1:19" x14ac:dyDescent="0.25">
      <c r="A1341">
        <v>2016</v>
      </c>
      <c r="B1341">
        <v>6</v>
      </c>
      <c r="C1341" s="38" t="s">
        <v>100</v>
      </c>
      <c r="D1341" s="38">
        <f>DATE(План_Факт_Дебіторка[[#This Row],[Рік]],План_Факт_Дебіторка[[#This Row],[МісяцьНом]],1)</f>
        <v>42522</v>
      </c>
      <c r="E1341" s="6" t="s">
        <v>7</v>
      </c>
      <c r="F1341" s="6" t="s">
        <v>22</v>
      </c>
      <c r="G1341" s="6" t="s">
        <v>73</v>
      </c>
      <c r="H1341" s="6" t="s">
        <v>74</v>
      </c>
      <c r="I1341" s="6" t="s">
        <v>75</v>
      </c>
      <c r="J1341" s="6" t="s">
        <v>26</v>
      </c>
      <c r="K1341" s="9">
        <v>595</v>
      </c>
      <c r="L1341" s="9">
        <v>6184.119999999999</v>
      </c>
      <c r="M1341" s="9">
        <v>10088.607690000012</v>
      </c>
      <c r="N1341" s="9">
        <v>10500</v>
      </c>
      <c r="O1341" s="9">
        <v>2829.61</v>
      </c>
      <c r="P1341" s="9" cm="1">
        <f t="array" ref="P1341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52.628568259208819</v>
      </c>
      <c r="Q1341" s="9" cm="1">
        <f t="array" ref="Q1341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0</v>
      </c>
      <c r="R1341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22.395135429450566</v>
      </c>
      <c r="S1341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75.023703688659381</v>
      </c>
    </row>
    <row r="1342" spans="1:19" x14ac:dyDescent="0.25">
      <c r="A1342">
        <v>2016</v>
      </c>
      <c r="B1342">
        <v>7</v>
      </c>
      <c r="C1342" s="38" t="s">
        <v>101</v>
      </c>
      <c r="D1342" s="38">
        <f>DATE(План_Факт_Дебіторка[[#This Row],[Рік]],План_Факт_Дебіторка[[#This Row],[МісяцьНом]],1)</f>
        <v>42552</v>
      </c>
      <c r="E1342" s="6" t="s">
        <v>8</v>
      </c>
      <c r="F1342" s="6" t="s">
        <v>22</v>
      </c>
      <c r="G1342" s="6" t="s">
        <v>73</v>
      </c>
      <c r="H1342" s="6" t="s">
        <v>74</v>
      </c>
      <c r="I1342" s="6" t="s">
        <v>75</v>
      </c>
      <c r="J1342" s="6" t="s">
        <v>26</v>
      </c>
      <c r="K1342" s="9">
        <v>495</v>
      </c>
      <c r="L1342" s="9">
        <v>5171.7199999999993</v>
      </c>
      <c r="M1342" s="9">
        <v>8433.6494999999995</v>
      </c>
      <c r="N1342" s="9">
        <v>8400</v>
      </c>
      <c r="O1342" s="9">
        <v>1853.27</v>
      </c>
      <c r="P1342" s="9" cm="1">
        <f t="array" ref="P1342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52.810833974942682</v>
      </c>
      <c r="Q1342" s="9" cm="1">
        <f t="array" ref="Q1342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26.405416987471341</v>
      </c>
      <c r="R1342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21.124333589977073</v>
      </c>
      <c r="S1342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100.34058455239109</v>
      </c>
    </row>
    <row r="1343" spans="1:19" x14ac:dyDescent="0.25">
      <c r="A1343">
        <v>2015</v>
      </c>
      <c r="B1343">
        <v>5</v>
      </c>
      <c r="C1343" s="38" t="s">
        <v>90</v>
      </c>
      <c r="D1343" s="38">
        <f>DATE(План_Факт_Дебіторка[[#This Row],[Рік]],План_Факт_Дебіторка[[#This Row],[МісяцьНом]],1)</f>
        <v>42125</v>
      </c>
      <c r="E1343" s="6" t="s">
        <v>6</v>
      </c>
      <c r="F1343" s="6" t="s">
        <v>42</v>
      </c>
      <c r="G1343" s="6" t="s">
        <v>46</v>
      </c>
      <c r="H1343" s="6" t="s">
        <v>47</v>
      </c>
      <c r="I1343" s="6" t="s">
        <v>48</v>
      </c>
      <c r="J1343" s="6" t="s">
        <v>35</v>
      </c>
      <c r="K1343" s="9">
        <v>38847</v>
      </c>
      <c r="L1343" s="9">
        <v>393791.59</v>
      </c>
      <c r="M1343" s="9">
        <v>543894.01366999932</v>
      </c>
      <c r="N1343" s="9">
        <v>549900</v>
      </c>
      <c r="O1343" s="9">
        <v>414725.18</v>
      </c>
      <c r="P1343" s="9" cm="1">
        <f t="array" ref="P1343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1749.9172001348086</v>
      </c>
      <c r="Q1343" s="9" cm="1">
        <f t="array" ref="Q1343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0</v>
      </c>
      <c r="R1343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656.21895005055308</v>
      </c>
      <c r="S1343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2406.1361501853617</v>
      </c>
    </row>
    <row r="1344" spans="1:19" x14ac:dyDescent="0.25">
      <c r="A1344">
        <v>2016</v>
      </c>
      <c r="B1344">
        <v>8</v>
      </c>
      <c r="C1344" s="38" t="s">
        <v>102</v>
      </c>
      <c r="D1344" s="38">
        <f>DATE(План_Факт_Дебіторка[[#This Row],[Рік]],План_Факт_Дебіторка[[#This Row],[МісяцьНом]],1)</f>
        <v>42583</v>
      </c>
      <c r="E1344" s="6" t="s">
        <v>9</v>
      </c>
      <c r="F1344" s="6" t="s">
        <v>22</v>
      </c>
      <c r="G1344" s="6" t="s">
        <v>73</v>
      </c>
      <c r="H1344" s="6" t="s">
        <v>74</v>
      </c>
      <c r="I1344" s="6" t="s">
        <v>75</v>
      </c>
      <c r="J1344" s="6" t="s">
        <v>26</v>
      </c>
      <c r="K1344" s="9">
        <v>405</v>
      </c>
      <c r="L1344" s="9">
        <v>4256.59</v>
      </c>
      <c r="M1344" s="9">
        <v>6916.2912900000001</v>
      </c>
      <c r="N1344" s="9">
        <v>6400</v>
      </c>
      <c r="O1344" s="9">
        <v>952.26</v>
      </c>
      <c r="P1344" s="9" cm="1">
        <f t="array" ref="P1344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35.311814981035738</v>
      </c>
      <c r="Q1344" s="9" cm="1">
        <f t="array" ref="Q1344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0</v>
      </c>
      <c r="R1344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28.249451984828589</v>
      </c>
      <c r="S1344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63.561266965864327</v>
      </c>
    </row>
    <row r="1345" spans="1:19" x14ac:dyDescent="0.25">
      <c r="A1345">
        <v>2016</v>
      </c>
      <c r="B1345">
        <v>9</v>
      </c>
      <c r="C1345" s="38" t="s">
        <v>103</v>
      </c>
      <c r="D1345" s="38">
        <f>DATE(План_Факт_Дебіторка[[#This Row],[Рік]],План_Факт_Дебіторка[[#This Row],[МісяцьНом]],1)</f>
        <v>42614</v>
      </c>
      <c r="E1345" s="6" t="s">
        <v>10</v>
      </c>
      <c r="F1345" s="6" t="s">
        <v>22</v>
      </c>
      <c r="G1345" s="6" t="s">
        <v>73</v>
      </c>
      <c r="H1345" s="6" t="s">
        <v>74</v>
      </c>
      <c r="I1345" s="6" t="s">
        <v>75</v>
      </c>
      <c r="J1345" s="6" t="s">
        <v>26</v>
      </c>
      <c r="K1345" s="9">
        <v>524</v>
      </c>
      <c r="L1345" s="9">
        <v>6131.0000000000009</v>
      </c>
      <c r="M1345" s="9">
        <v>9866.3251199999995</v>
      </c>
      <c r="N1345" s="9">
        <v>10500</v>
      </c>
      <c r="O1345" s="9">
        <v>1463.92</v>
      </c>
      <c r="P1345" s="9" cm="1">
        <f t="array" ref="P1345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54.80803255586121</v>
      </c>
      <c r="Q1345" s="9" cm="1">
        <f t="array" ref="Q1345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16.442409766758367</v>
      </c>
      <c r="R1345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43.846426044688968</v>
      </c>
      <c r="S1345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115.09686836730855</v>
      </c>
    </row>
    <row r="1346" spans="1:19" x14ac:dyDescent="0.25">
      <c r="A1346">
        <v>2015</v>
      </c>
      <c r="B1346">
        <v>6</v>
      </c>
      <c r="C1346" s="38" t="s">
        <v>91</v>
      </c>
      <c r="D1346" s="38">
        <f>DATE(План_Факт_Дебіторка[[#This Row],[Рік]],План_Факт_Дебіторка[[#This Row],[МісяцьНом]],1)</f>
        <v>42156</v>
      </c>
      <c r="E1346" s="6" t="s">
        <v>7</v>
      </c>
      <c r="F1346" s="6" t="s">
        <v>42</v>
      </c>
      <c r="G1346" s="6" t="s">
        <v>46</v>
      </c>
      <c r="H1346" s="6" t="s">
        <v>47</v>
      </c>
      <c r="I1346" s="6" t="s">
        <v>48</v>
      </c>
      <c r="J1346" s="6" t="s">
        <v>26</v>
      </c>
      <c r="K1346" s="9">
        <v>130</v>
      </c>
      <c r="L1346" s="9">
        <v>1265.0099999999995</v>
      </c>
      <c r="M1346" s="9">
        <v>2030.7900000000002</v>
      </c>
      <c r="N1346" s="9">
        <v>2100</v>
      </c>
      <c r="O1346" s="9">
        <v>1684.89</v>
      </c>
      <c r="P1346" s="9" cm="1">
        <f t="array" ref="P1346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14.206394451788457</v>
      </c>
      <c r="Q1346" s="9" cm="1">
        <f t="array" ref="Q1346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0</v>
      </c>
      <c r="R1346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0</v>
      </c>
      <c r="S1346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14.206394451788457</v>
      </c>
    </row>
    <row r="1347" spans="1:19" x14ac:dyDescent="0.25">
      <c r="A1347">
        <v>2016</v>
      </c>
      <c r="B1347">
        <v>10</v>
      </c>
      <c r="C1347" s="38" t="s">
        <v>71</v>
      </c>
      <c r="D1347" s="38">
        <f>DATE(План_Факт_Дебіторка[[#This Row],[Рік]],План_Факт_Дебіторка[[#This Row],[МісяцьНом]],1)</f>
        <v>42644</v>
      </c>
      <c r="E1347" s="6" t="s">
        <v>11</v>
      </c>
      <c r="F1347" s="6" t="s">
        <v>22</v>
      </c>
      <c r="G1347" s="6" t="s">
        <v>73</v>
      </c>
      <c r="H1347" s="6" t="s">
        <v>74</v>
      </c>
      <c r="I1347" s="6" t="s">
        <v>75</v>
      </c>
      <c r="J1347" s="6" t="s">
        <v>26</v>
      </c>
      <c r="K1347" s="9">
        <v>329</v>
      </c>
      <c r="L1347" s="9">
        <v>3959.96</v>
      </c>
      <c r="M1347" s="9">
        <v>6466.7331999999997</v>
      </c>
      <c r="N1347" s="9">
        <v>6200</v>
      </c>
      <c r="O1347" s="9">
        <v>1331</v>
      </c>
      <c r="P1347" s="9" cm="1">
        <f t="array" ref="P1347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33.029628331241767</v>
      </c>
      <c r="Q1347" s="9" cm="1">
        <f t="array" ref="Q1347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0</v>
      </c>
      <c r="R1347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26.42370266499341</v>
      </c>
      <c r="S1347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59.453330996235181</v>
      </c>
    </row>
    <row r="1348" spans="1:19" x14ac:dyDescent="0.25">
      <c r="A1348">
        <v>2016</v>
      </c>
      <c r="B1348">
        <v>11</v>
      </c>
      <c r="C1348" s="38" t="s">
        <v>72</v>
      </c>
      <c r="D1348" s="38">
        <f>DATE(План_Факт_Дебіторка[[#This Row],[Рік]],План_Факт_Дебіторка[[#This Row],[МісяцьНом]],1)</f>
        <v>42675</v>
      </c>
      <c r="E1348" s="6" t="s">
        <v>12</v>
      </c>
      <c r="F1348" s="6" t="s">
        <v>22</v>
      </c>
      <c r="G1348" s="6" t="s">
        <v>73</v>
      </c>
      <c r="H1348" s="6" t="s">
        <v>74</v>
      </c>
      <c r="I1348" s="6" t="s">
        <v>75</v>
      </c>
      <c r="J1348" s="6" t="s">
        <v>26</v>
      </c>
      <c r="K1348" s="9">
        <v>316</v>
      </c>
      <c r="L1348" s="9">
        <v>3993.47</v>
      </c>
      <c r="M1348" s="9">
        <v>6707.6750700000002</v>
      </c>
      <c r="N1348" s="9">
        <v>6900</v>
      </c>
      <c r="O1348" s="9">
        <v>1217.48</v>
      </c>
      <c r="P1348" s="9" cm="1">
        <f t="array" ref="P1348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34.885303871515006</v>
      </c>
      <c r="Q1348" s="9" cm="1">
        <f t="array" ref="Q1348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17.442651935757503</v>
      </c>
      <c r="R1348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27.908243097212004</v>
      </c>
      <c r="S1348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80.23619890448451</v>
      </c>
    </row>
    <row r="1349" spans="1:19" x14ac:dyDescent="0.25">
      <c r="A1349">
        <v>2014</v>
      </c>
      <c r="B1349">
        <v>2</v>
      </c>
      <c r="C1349" s="38" t="s">
        <v>78</v>
      </c>
      <c r="D1349" s="38">
        <f>DATE(План_Факт_Дебіторка[[#This Row],[Рік]],План_Факт_Дебіторка[[#This Row],[МісяцьНом]],1)</f>
        <v>41671</v>
      </c>
      <c r="E1349" s="6" t="s">
        <v>3</v>
      </c>
      <c r="F1349" s="6" t="s">
        <v>22</v>
      </c>
      <c r="G1349" s="6" t="s">
        <v>73</v>
      </c>
      <c r="H1349" s="6" t="s">
        <v>74</v>
      </c>
      <c r="I1349" s="6" t="s">
        <v>75</v>
      </c>
      <c r="J1349" s="6" t="s">
        <v>32</v>
      </c>
      <c r="K1349" s="9">
        <v>511</v>
      </c>
      <c r="L1349" s="9">
        <v>5418.65</v>
      </c>
      <c r="M1349" s="9">
        <v>7444.8762700000007</v>
      </c>
      <c r="N1349" s="9">
        <v>7100</v>
      </c>
      <c r="O1349" s="9">
        <v>24.84</v>
      </c>
      <c r="P1349" s="9" cm="1">
        <f t="array" ref="P1349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45.056622691111329</v>
      </c>
      <c r="Q1349" s="9" cm="1">
        <f t="array" ref="Q1349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0</v>
      </c>
      <c r="R1349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10.478284346770076</v>
      </c>
      <c r="S1349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55.534907037881403</v>
      </c>
    </row>
    <row r="1350" spans="1:19" x14ac:dyDescent="0.25">
      <c r="A1350">
        <v>2015</v>
      </c>
      <c r="B1350">
        <v>6</v>
      </c>
      <c r="C1350" s="38" t="s">
        <v>91</v>
      </c>
      <c r="D1350" s="38">
        <f>DATE(План_Факт_Дебіторка[[#This Row],[Рік]],План_Факт_Дебіторка[[#This Row],[МісяцьНом]],1)</f>
        <v>42156</v>
      </c>
      <c r="E1350" s="6" t="s">
        <v>7</v>
      </c>
      <c r="F1350" s="6" t="s">
        <v>42</v>
      </c>
      <c r="G1350" s="6" t="s">
        <v>46</v>
      </c>
      <c r="H1350" s="6" t="s">
        <v>47</v>
      </c>
      <c r="I1350" s="6" t="s">
        <v>48</v>
      </c>
      <c r="J1350" s="6" t="s">
        <v>34</v>
      </c>
      <c r="K1350" s="9">
        <v>8200</v>
      </c>
      <c r="L1350" s="9">
        <v>83965.640000000014</v>
      </c>
      <c r="M1350" s="9">
        <v>130687.82230999987</v>
      </c>
      <c r="N1350" s="9">
        <v>131100</v>
      </c>
      <c r="O1350" s="9">
        <v>26747.200000000001</v>
      </c>
      <c r="P1350" s="9" cm="1">
        <f t="array" ref="P1350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914.22685446604407</v>
      </c>
      <c r="Q1350" s="9" cm="1">
        <f t="array" ref="Q1350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0</v>
      </c>
      <c r="R1350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0</v>
      </c>
      <c r="S1350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914.22685446604407</v>
      </c>
    </row>
    <row r="1351" spans="1:19" x14ac:dyDescent="0.25">
      <c r="A1351">
        <v>2014</v>
      </c>
      <c r="B1351">
        <v>3</v>
      </c>
      <c r="C1351" s="38" t="s">
        <v>79</v>
      </c>
      <c r="D1351" s="38">
        <f>DATE(План_Факт_Дебіторка[[#This Row],[Рік]],План_Факт_Дебіторка[[#This Row],[МісяцьНом]],1)</f>
        <v>41699</v>
      </c>
      <c r="E1351" s="6" t="s">
        <v>4</v>
      </c>
      <c r="F1351" s="6" t="s">
        <v>22</v>
      </c>
      <c r="G1351" s="6" t="s">
        <v>73</v>
      </c>
      <c r="H1351" s="6" t="s">
        <v>74</v>
      </c>
      <c r="I1351" s="6" t="s">
        <v>75</v>
      </c>
      <c r="J1351" s="6" t="s">
        <v>32</v>
      </c>
      <c r="K1351" s="9">
        <v>27</v>
      </c>
      <c r="L1351" s="9">
        <v>260</v>
      </c>
      <c r="M1351" s="9">
        <v>399.10832999999997</v>
      </c>
      <c r="N1351" s="9">
        <v>300</v>
      </c>
      <c r="O1351" s="9">
        <v>0</v>
      </c>
      <c r="P1351" s="9" cm="1">
        <f t="array" ref="P1351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2.015801505766353</v>
      </c>
      <c r="Q1351" s="9" cm="1">
        <f t="array" ref="Q1351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0.60474045172990598</v>
      </c>
      <c r="R1351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0</v>
      </c>
      <c r="S1351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2.620541957496259</v>
      </c>
    </row>
    <row r="1352" spans="1:19" x14ac:dyDescent="0.25">
      <c r="A1352">
        <v>2014</v>
      </c>
      <c r="B1352">
        <v>4</v>
      </c>
      <c r="C1352" s="38" t="s">
        <v>80</v>
      </c>
      <c r="D1352" s="38">
        <f>DATE(План_Факт_Дебіторка[[#This Row],[Рік]],План_Факт_Дебіторка[[#This Row],[МісяцьНом]],1)</f>
        <v>41730</v>
      </c>
      <c r="E1352" s="6" t="s">
        <v>5</v>
      </c>
      <c r="F1352" s="6" t="s">
        <v>22</v>
      </c>
      <c r="G1352" s="6" t="s">
        <v>73</v>
      </c>
      <c r="H1352" s="6" t="s">
        <v>74</v>
      </c>
      <c r="I1352" s="6" t="s">
        <v>75</v>
      </c>
      <c r="J1352" s="6" t="s">
        <v>32</v>
      </c>
      <c r="K1352" s="9">
        <v>505</v>
      </c>
      <c r="L1352" s="9">
        <v>5184.3599999999997</v>
      </c>
      <c r="M1352" s="9">
        <v>6980.6163299999998</v>
      </c>
      <c r="N1352" s="9">
        <v>7300</v>
      </c>
      <c r="O1352" s="9">
        <v>0</v>
      </c>
      <c r="P1352" s="9" cm="1">
        <f t="array" ref="P1352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41.572431230065121</v>
      </c>
      <c r="Q1352" s="9" cm="1">
        <f t="array" ref="Q1352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12.471729369019537</v>
      </c>
      <c r="R1352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9.6680072628058422</v>
      </c>
      <c r="S1352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63.712167861890499</v>
      </c>
    </row>
    <row r="1353" spans="1:19" x14ac:dyDescent="0.25">
      <c r="A1353">
        <v>2015</v>
      </c>
      <c r="B1353">
        <v>6</v>
      </c>
      <c r="C1353" s="38" t="s">
        <v>91</v>
      </c>
      <c r="D1353" s="38">
        <f>DATE(План_Факт_Дебіторка[[#This Row],[Рік]],План_Факт_Дебіторка[[#This Row],[МісяцьНом]],1)</f>
        <v>42156</v>
      </c>
      <c r="E1353" s="6" t="s">
        <v>7</v>
      </c>
      <c r="F1353" s="6" t="s">
        <v>42</v>
      </c>
      <c r="G1353" s="6" t="s">
        <v>46</v>
      </c>
      <c r="H1353" s="6" t="s">
        <v>47</v>
      </c>
      <c r="I1353" s="6" t="s">
        <v>48</v>
      </c>
      <c r="J1353" s="6" t="s">
        <v>27</v>
      </c>
      <c r="K1353" s="9">
        <v>9441</v>
      </c>
      <c r="L1353" s="9">
        <v>98907.95</v>
      </c>
      <c r="M1353" s="9">
        <v>160383.47539000012</v>
      </c>
      <c r="N1353" s="9">
        <v>167100</v>
      </c>
      <c r="O1353" s="9">
        <v>90027.31</v>
      </c>
      <c r="P1353" s="9" cm="1">
        <f t="array" ref="P1353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1121.9628395545813</v>
      </c>
      <c r="Q1353" s="9" cm="1">
        <f t="array" ref="Q1353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0</v>
      </c>
      <c r="R1353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0</v>
      </c>
      <c r="S1353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1121.9628395545813</v>
      </c>
    </row>
    <row r="1354" spans="1:19" x14ac:dyDescent="0.25">
      <c r="A1354">
        <v>2014</v>
      </c>
      <c r="B1354">
        <v>5</v>
      </c>
      <c r="C1354" s="38" t="s">
        <v>81</v>
      </c>
      <c r="D1354" s="38">
        <f>DATE(План_Факт_Дебіторка[[#This Row],[Рік]],План_Факт_Дебіторка[[#This Row],[МісяцьНом]],1)</f>
        <v>41760</v>
      </c>
      <c r="E1354" s="6" t="s">
        <v>6</v>
      </c>
      <c r="F1354" s="6" t="s">
        <v>22</v>
      </c>
      <c r="G1354" s="6" t="s">
        <v>73</v>
      </c>
      <c r="H1354" s="6" t="s">
        <v>74</v>
      </c>
      <c r="I1354" s="6" t="s">
        <v>75</v>
      </c>
      <c r="J1354" s="6" t="s">
        <v>32</v>
      </c>
      <c r="K1354" s="9">
        <v>393</v>
      </c>
      <c r="L1354" s="9">
        <v>4055.75</v>
      </c>
      <c r="M1354" s="9">
        <v>5473.7831999999999</v>
      </c>
      <c r="N1354" s="9">
        <v>5500</v>
      </c>
      <c r="O1354" s="9">
        <v>0</v>
      </c>
      <c r="P1354" s="9" cm="1">
        <f t="array" ref="P1354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29.688771151896805</v>
      </c>
      <c r="Q1354" s="9" cm="1">
        <f t="array" ref="Q1354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0</v>
      </c>
      <c r="R1354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6.9043653841620483</v>
      </c>
      <c r="S1354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36.59313653605885</v>
      </c>
    </row>
    <row r="1355" spans="1:19" x14ac:dyDescent="0.25">
      <c r="A1355">
        <v>2014</v>
      </c>
      <c r="B1355">
        <v>6</v>
      </c>
      <c r="C1355" s="38" t="s">
        <v>82</v>
      </c>
      <c r="D1355" s="38">
        <f>DATE(План_Факт_Дебіторка[[#This Row],[Рік]],План_Факт_Дебіторка[[#This Row],[МісяцьНом]],1)</f>
        <v>41791</v>
      </c>
      <c r="E1355" s="6" t="s">
        <v>7</v>
      </c>
      <c r="F1355" s="6" t="s">
        <v>22</v>
      </c>
      <c r="G1355" s="6" t="s">
        <v>73</v>
      </c>
      <c r="H1355" s="6" t="s">
        <v>74</v>
      </c>
      <c r="I1355" s="6" t="s">
        <v>75</v>
      </c>
      <c r="J1355" s="6" t="s">
        <v>32</v>
      </c>
      <c r="K1355" s="9">
        <v>50</v>
      </c>
      <c r="L1355" s="9">
        <v>571.16</v>
      </c>
      <c r="M1355" s="9">
        <v>872.85</v>
      </c>
      <c r="N1355" s="9">
        <v>800</v>
      </c>
      <c r="O1355" s="9">
        <v>0</v>
      </c>
      <c r="P1355" s="9" cm="1">
        <f t="array" ref="P1355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4.6021149316768248</v>
      </c>
      <c r="Q1355" s="9" cm="1">
        <f t="array" ref="Q1355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0</v>
      </c>
      <c r="R1355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1.0702592864364711</v>
      </c>
      <c r="S1355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5.6723742181132959</v>
      </c>
    </row>
    <row r="1356" spans="1:19" x14ac:dyDescent="0.25">
      <c r="A1356">
        <v>2015</v>
      </c>
      <c r="B1356">
        <v>6</v>
      </c>
      <c r="C1356" s="38" t="s">
        <v>91</v>
      </c>
      <c r="D1356" s="38">
        <f>DATE(План_Факт_Дебіторка[[#This Row],[Рік]],План_Факт_Дебіторка[[#This Row],[МісяцьНом]],1)</f>
        <v>42156</v>
      </c>
      <c r="E1356" s="6" t="s">
        <v>7</v>
      </c>
      <c r="F1356" s="6" t="s">
        <v>42</v>
      </c>
      <c r="G1356" s="6" t="s">
        <v>46</v>
      </c>
      <c r="H1356" s="6" t="s">
        <v>47</v>
      </c>
      <c r="I1356" s="6" t="s">
        <v>48</v>
      </c>
      <c r="J1356" s="6" t="s">
        <v>35</v>
      </c>
      <c r="K1356" s="9">
        <v>16668</v>
      </c>
      <c r="L1356" s="9">
        <v>179206.42999999996</v>
      </c>
      <c r="M1356" s="9">
        <v>278693.94594999956</v>
      </c>
      <c r="N1356" s="9">
        <v>286200</v>
      </c>
      <c r="O1356" s="9">
        <v>296310.13</v>
      </c>
      <c r="P1356" s="9" cm="1">
        <f t="array" ref="P1356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1949.6039115275855</v>
      </c>
      <c r="Q1356" s="9" cm="1">
        <f t="array" ref="Q1356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0</v>
      </c>
      <c r="R1356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0</v>
      </c>
      <c r="S1356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1949.6039115275855</v>
      </c>
    </row>
    <row r="1357" spans="1:19" x14ac:dyDescent="0.25">
      <c r="A1357">
        <v>2014</v>
      </c>
      <c r="B1357">
        <v>7</v>
      </c>
      <c r="C1357" s="38" t="s">
        <v>83</v>
      </c>
      <c r="D1357" s="38">
        <f>DATE(План_Факт_Дебіторка[[#This Row],[Рік]],План_Факт_Дебіторка[[#This Row],[МісяцьНом]],1)</f>
        <v>41821</v>
      </c>
      <c r="E1357" s="6" t="s">
        <v>8</v>
      </c>
      <c r="F1357" s="6" t="s">
        <v>22</v>
      </c>
      <c r="G1357" s="6" t="s">
        <v>73</v>
      </c>
      <c r="H1357" s="6" t="s">
        <v>74</v>
      </c>
      <c r="I1357" s="6" t="s">
        <v>75</v>
      </c>
      <c r="J1357" s="6" t="s">
        <v>32</v>
      </c>
      <c r="K1357" s="9">
        <v>58</v>
      </c>
      <c r="L1357" s="9">
        <v>573.68000000000006</v>
      </c>
      <c r="M1357" s="9">
        <v>828.85832000000005</v>
      </c>
      <c r="N1357" s="9">
        <v>600</v>
      </c>
      <c r="O1357" s="9">
        <v>10.35</v>
      </c>
      <c r="P1357" s="9" cm="1">
        <f t="array" ref="P1357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4.2082155954548259</v>
      </c>
      <c r="Q1357" s="9" cm="1">
        <f t="array" ref="Q1357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0</v>
      </c>
      <c r="R1357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0.97865478964065722</v>
      </c>
      <c r="S1357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5.1868703850954834</v>
      </c>
    </row>
    <row r="1358" spans="1:19" x14ac:dyDescent="0.25">
      <c r="A1358">
        <v>2015</v>
      </c>
      <c r="B1358">
        <v>7</v>
      </c>
      <c r="C1358" s="38" t="s">
        <v>92</v>
      </c>
      <c r="D1358" s="38">
        <f>DATE(План_Факт_Дебіторка[[#This Row],[Рік]],План_Факт_Дебіторка[[#This Row],[МісяцьНом]],1)</f>
        <v>42186</v>
      </c>
      <c r="E1358" s="6" t="s">
        <v>8</v>
      </c>
      <c r="F1358" s="6" t="s">
        <v>42</v>
      </c>
      <c r="G1358" s="6" t="s">
        <v>46</v>
      </c>
      <c r="H1358" s="6" t="s">
        <v>47</v>
      </c>
      <c r="I1358" s="6" t="s">
        <v>48</v>
      </c>
      <c r="J1358" s="6" t="s">
        <v>26</v>
      </c>
      <c r="K1358" s="9">
        <v>275</v>
      </c>
      <c r="L1358" s="9">
        <v>2726.19</v>
      </c>
      <c r="M1358" s="9">
        <v>3710.5257400000005</v>
      </c>
      <c r="N1358" s="9">
        <v>3500</v>
      </c>
      <c r="O1358" s="9">
        <v>2803.73</v>
      </c>
      <c r="P1358" s="9" cm="1">
        <f t="array" ref="P1358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12.150613020128423</v>
      </c>
      <c r="Q1358" s="9" cm="1">
        <f t="array" ref="Q1358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0</v>
      </c>
      <c r="R1358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4.5564798825481576</v>
      </c>
      <c r="S1358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16.707092902676582</v>
      </c>
    </row>
    <row r="1359" spans="1:19" x14ac:dyDescent="0.25">
      <c r="A1359">
        <v>2014</v>
      </c>
      <c r="B1359">
        <v>9</v>
      </c>
      <c r="C1359" s="38" t="s">
        <v>85</v>
      </c>
      <c r="D1359" s="38">
        <f>DATE(План_Факт_Дебіторка[[#This Row],[Рік]],План_Факт_Дебіторка[[#This Row],[МісяцьНом]],1)</f>
        <v>41883</v>
      </c>
      <c r="E1359" s="6" t="s">
        <v>10</v>
      </c>
      <c r="F1359" s="6" t="s">
        <v>22</v>
      </c>
      <c r="G1359" s="6" t="s">
        <v>73</v>
      </c>
      <c r="H1359" s="6" t="s">
        <v>74</v>
      </c>
      <c r="I1359" s="6" t="s">
        <v>75</v>
      </c>
      <c r="J1359" s="6" t="s">
        <v>32</v>
      </c>
      <c r="K1359" s="9">
        <v>14</v>
      </c>
      <c r="L1359" s="9">
        <v>152.25</v>
      </c>
      <c r="M1359" s="9">
        <v>233.14999</v>
      </c>
      <c r="N1359" s="9">
        <v>200</v>
      </c>
      <c r="O1359" s="9">
        <v>0</v>
      </c>
      <c r="P1359" s="9" cm="1">
        <f t="array" ref="P1359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1.5091706681276049</v>
      </c>
      <c r="Q1359" s="9" cm="1">
        <f t="array" ref="Q1359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1.1318780010957035</v>
      </c>
      <c r="R1359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0.3509699228203732</v>
      </c>
      <c r="S1359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2.9920185920436815</v>
      </c>
    </row>
    <row r="1360" spans="1:19" x14ac:dyDescent="0.25">
      <c r="A1360">
        <v>2015</v>
      </c>
      <c r="B1360">
        <v>7</v>
      </c>
      <c r="C1360" s="38" t="s">
        <v>92</v>
      </c>
      <c r="D1360" s="38">
        <f>DATE(План_Факт_Дебіторка[[#This Row],[Рік]],План_Факт_Дебіторка[[#This Row],[МісяцьНом]],1)</f>
        <v>42186</v>
      </c>
      <c r="E1360" s="6" t="s">
        <v>8</v>
      </c>
      <c r="F1360" s="6" t="s">
        <v>42</v>
      </c>
      <c r="G1360" s="6" t="s">
        <v>46</v>
      </c>
      <c r="H1360" s="6" t="s">
        <v>47</v>
      </c>
      <c r="I1360" s="6" t="s">
        <v>48</v>
      </c>
      <c r="J1360" s="6" t="s">
        <v>32</v>
      </c>
      <c r="K1360" s="9">
        <v>276</v>
      </c>
      <c r="L1360" s="9">
        <v>2748.46</v>
      </c>
      <c r="M1360" s="9">
        <v>3498.4561199999998</v>
      </c>
      <c r="N1360" s="9">
        <v>3600</v>
      </c>
      <c r="O1360" s="9">
        <v>806.9</v>
      </c>
      <c r="P1360" s="9" cm="1">
        <f t="array" ref="P1360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11.456162673599982</v>
      </c>
      <c r="Q1360" s="9" cm="1">
        <f t="array" ref="Q1360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0</v>
      </c>
      <c r="R1360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4.296061002599993</v>
      </c>
      <c r="S1360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15.752223676199975</v>
      </c>
    </row>
    <row r="1361" spans="1:19" x14ac:dyDescent="0.25">
      <c r="A1361">
        <v>2015</v>
      </c>
      <c r="B1361">
        <v>7</v>
      </c>
      <c r="C1361" s="38" t="s">
        <v>92</v>
      </c>
      <c r="D1361" s="38">
        <f>DATE(План_Факт_Дебіторка[[#This Row],[Рік]],План_Факт_Дебіторка[[#This Row],[МісяцьНом]],1)</f>
        <v>42186</v>
      </c>
      <c r="E1361" s="6" t="s">
        <v>8</v>
      </c>
      <c r="F1361" s="6" t="s">
        <v>42</v>
      </c>
      <c r="G1361" s="6" t="s">
        <v>46</v>
      </c>
      <c r="H1361" s="6" t="s">
        <v>47</v>
      </c>
      <c r="I1361" s="6" t="s">
        <v>48</v>
      </c>
      <c r="J1361" s="6" t="s">
        <v>34</v>
      </c>
      <c r="K1361" s="9">
        <v>14841</v>
      </c>
      <c r="L1361" s="9">
        <v>150835.34000000003</v>
      </c>
      <c r="M1361" s="9">
        <v>218671.40060000002</v>
      </c>
      <c r="N1361" s="9">
        <v>215500</v>
      </c>
      <c r="O1361" s="9">
        <v>39549.51</v>
      </c>
      <c r="P1361" s="9" cm="1">
        <f t="array" ref="P1361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716.0687604501237</v>
      </c>
      <c r="Q1361" s="9" cm="1">
        <f t="array" ref="Q1361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0</v>
      </c>
      <c r="R1361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268.5257851687964</v>
      </c>
      <c r="S1361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984.59454561892016</v>
      </c>
    </row>
    <row r="1362" spans="1:19" x14ac:dyDescent="0.25">
      <c r="A1362">
        <v>2014</v>
      </c>
      <c r="B1362">
        <v>11</v>
      </c>
      <c r="C1362" s="38" t="s">
        <v>66</v>
      </c>
      <c r="D1362" s="38">
        <f>DATE(План_Факт_Дебіторка[[#This Row],[Рік]],План_Факт_Дебіторка[[#This Row],[МісяцьНом]],1)</f>
        <v>41944</v>
      </c>
      <c r="E1362" s="6" t="s">
        <v>12</v>
      </c>
      <c r="F1362" s="6" t="s">
        <v>22</v>
      </c>
      <c r="G1362" s="6" t="s">
        <v>73</v>
      </c>
      <c r="H1362" s="6" t="s">
        <v>74</v>
      </c>
      <c r="I1362" s="6" t="s">
        <v>75</v>
      </c>
      <c r="J1362" s="6" t="s">
        <v>32</v>
      </c>
      <c r="K1362" s="9">
        <v>19</v>
      </c>
      <c r="L1362" s="9">
        <v>199.5</v>
      </c>
      <c r="M1362" s="9">
        <v>288.30832000000004</v>
      </c>
      <c r="N1362" s="9">
        <v>200</v>
      </c>
      <c r="O1362" s="9">
        <v>33.299999999999997</v>
      </c>
      <c r="P1362" s="9" cm="1">
        <f t="array" ref="P1362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2.2524710449596297</v>
      </c>
      <c r="Q1362" s="9" cm="1">
        <f t="array" ref="Q1362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1.1262355224798148</v>
      </c>
      <c r="R1362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0.52383047557200701</v>
      </c>
      <c r="S1362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3.9025370430114514</v>
      </c>
    </row>
    <row r="1363" spans="1:19" x14ac:dyDescent="0.25">
      <c r="A1363">
        <v>2015</v>
      </c>
      <c r="B1363">
        <v>7</v>
      </c>
      <c r="C1363" s="38" t="s">
        <v>92</v>
      </c>
      <c r="D1363" s="38">
        <f>DATE(План_Факт_Дебіторка[[#This Row],[Рік]],План_Факт_Дебіторка[[#This Row],[МісяцьНом]],1)</f>
        <v>42186</v>
      </c>
      <c r="E1363" s="6" t="s">
        <v>8</v>
      </c>
      <c r="F1363" s="6" t="s">
        <v>42</v>
      </c>
      <c r="G1363" s="6" t="s">
        <v>46</v>
      </c>
      <c r="H1363" s="6" t="s">
        <v>47</v>
      </c>
      <c r="I1363" s="6" t="s">
        <v>48</v>
      </c>
      <c r="J1363" s="6" t="s">
        <v>27</v>
      </c>
      <c r="K1363" s="9">
        <v>22490</v>
      </c>
      <c r="L1363" s="9">
        <v>229545.85</v>
      </c>
      <c r="M1363" s="9">
        <v>333217.14430999936</v>
      </c>
      <c r="N1363" s="9">
        <v>354800</v>
      </c>
      <c r="O1363" s="9">
        <v>152262.24</v>
      </c>
      <c r="P1363" s="9" cm="1">
        <f t="array" ref="P1363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1091.1641249477193</v>
      </c>
      <c r="Q1363" s="9" cm="1">
        <f t="array" ref="Q1363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0</v>
      </c>
      <c r="R1363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409.18654685539474</v>
      </c>
      <c r="S1363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1500.350671803114</v>
      </c>
    </row>
    <row r="1364" spans="1:19" x14ac:dyDescent="0.25">
      <c r="A1364">
        <v>2014</v>
      </c>
      <c r="B1364">
        <v>12</v>
      </c>
      <c r="C1364" s="38" t="s">
        <v>67</v>
      </c>
      <c r="D1364" s="38">
        <f>DATE(План_Факт_Дебіторка[[#This Row],[Рік]],План_Факт_Дебіторка[[#This Row],[МісяцьНом]],1)</f>
        <v>41974</v>
      </c>
      <c r="E1364" s="6" t="s">
        <v>13</v>
      </c>
      <c r="F1364" s="6" t="s">
        <v>22</v>
      </c>
      <c r="G1364" s="6" t="s">
        <v>73</v>
      </c>
      <c r="H1364" s="6" t="s">
        <v>74</v>
      </c>
      <c r="I1364" s="6" t="s">
        <v>75</v>
      </c>
      <c r="J1364" s="6" t="s">
        <v>32</v>
      </c>
      <c r="K1364" s="9">
        <v>4575</v>
      </c>
      <c r="L1364" s="9">
        <v>48037.5</v>
      </c>
      <c r="M1364" s="9">
        <v>65817.937220000007</v>
      </c>
      <c r="N1364" s="9">
        <v>63500</v>
      </c>
      <c r="O1364" s="9">
        <v>9214.51</v>
      </c>
      <c r="P1364" s="9" cm="1">
        <f t="array" ref="P1364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286.03258838948142</v>
      </c>
      <c r="Q1364" s="9" cm="1">
        <f t="array" ref="Q1364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257.42932955053328</v>
      </c>
      <c r="R1364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0</v>
      </c>
      <c r="S1364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543.4619179400147</v>
      </c>
    </row>
    <row r="1365" spans="1:19" x14ac:dyDescent="0.25">
      <c r="A1365">
        <v>2015</v>
      </c>
      <c r="B1365">
        <v>7</v>
      </c>
      <c r="C1365" s="38" t="s">
        <v>92</v>
      </c>
      <c r="D1365" s="38">
        <f>DATE(План_Факт_Дебіторка[[#This Row],[Рік]],План_Факт_Дебіторка[[#This Row],[МісяцьНом]],1)</f>
        <v>42186</v>
      </c>
      <c r="E1365" s="6" t="s">
        <v>8</v>
      </c>
      <c r="F1365" s="6" t="s">
        <v>42</v>
      </c>
      <c r="G1365" s="6" t="s">
        <v>46</v>
      </c>
      <c r="H1365" s="6" t="s">
        <v>47</v>
      </c>
      <c r="I1365" s="6" t="s">
        <v>48</v>
      </c>
      <c r="J1365" s="6" t="s">
        <v>35</v>
      </c>
      <c r="K1365" s="9">
        <v>42784</v>
      </c>
      <c r="L1365" s="9">
        <v>443364.60999999993</v>
      </c>
      <c r="M1365" s="9">
        <v>662413.1028099996</v>
      </c>
      <c r="N1365" s="9">
        <v>694900</v>
      </c>
      <c r="O1365" s="9">
        <v>438625.59</v>
      </c>
      <c r="P1365" s="9" cm="1">
        <f t="array" ref="P1365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2169.1603389084285</v>
      </c>
      <c r="Q1365" s="9" cm="1">
        <f t="array" ref="Q1365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0</v>
      </c>
      <c r="R1365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813.43512709066067</v>
      </c>
      <c r="S1365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2982.5954659990894</v>
      </c>
    </row>
    <row r="1366" spans="1:19" x14ac:dyDescent="0.25">
      <c r="A1366">
        <v>2015</v>
      </c>
      <c r="B1366">
        <v>1</v>
      </c>
      <c r="C1366" s="38" t="s">
        <v>86</v>
      </c>
      <c r="D1366" s="38">
        <f>DATE(План_Факт_Дебіторка[[#This Row],[Рік]],План_Факт_Дебіторка[[#This Row],[МісяцьНом]],1)</f>
        <v>42005</v>
      </c>
      <c r="E1366" s="6" t="s">
        <v>2</v>
      </c>
      <c r="F1366" s="6" t="s">
        <v>22</v>
      </c>
      <c r="G1366" s="6" t="s">
        <v>73</v>
      </c>
      <c r="H1366" s="6" t="s">
        <v>74</v>
      </c>
      <c r="I1366" s="6" t="s">
        <v>75</v>
      </c>
      <c r="J1366" s="6" t="s">
        <v>32</v>
      </c>
      <c r="K1366" s="9">
        <v>2</v>
      </c>
      <c r="L1366" s="9">
        <v>17.490000000000002</v>
      </c>
      <c r="M1366" s="9">
        <v>27.75834</v>
      </c>
      <c r="N1366" s="9">
        <v>0</v>
      </c>
      <c r="O1366" s="9">
        <v>2.5</v>
      </c>
      <c r="P1366" s="9" cm="1">
        <f t="array" ref="P1366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0.21609437027084488</v>
      </c>
      <c r="Q1366" s="9" cm="1">
        <f t="array" ref="Q1366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6.4828311081253462E-2</v>
      </c>
      <c r="R1366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7.2031456756948303E-2</v>
      </c>
      <c r="S1366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0.35295413810904663</v>
      </c>
    </row>
    <row r="1367" spans="1:19" x14ac:dyDescent="0.25">
      <c r="A1367">
        <v>2015</v>
      </c>
      <c r="B1367">
        <v>8</v>
      </c>
      <c r="C1367" s="38" t="s">
        <v>93</v>
      </c>
      <c r="D1367" s="38">
        <f>DATE(План_Факт_Дебіторка[[#This Row],[Рік]],План_Факт_Дебіторка[[#This Row],[МісяцьНом]],1)</f>
        <v>42217</v>
      </c>
      <c r="E1367" s="6" t="s">
        <v>9</v>
      </c>
      <c r="F1367" s="6" t="s">
        <v>42</v>
      </c>
      <c r="G1367" s="6" t="s">
        <v>46</v>
      </c>
      <c r="H1367" s="6" t="s">
        <v>47</v>
      </c>
      <c r="I1367" s="6" t="s">
        <v>48</v>
      </c>
      <c r="J1367" s="6" t="s">
        <v>26</v>
      </c>
      <c r="K1367" s="9">
        <v>121</v>
      </c>
      <c r="L1367" s="9">
        <v>1081.4399999999998</v>
      </c>
      <c r="M1367" s="9">
        <v>1828.9100000000003</v>
      </c>
      <c r="N1367" s="9">
        <v>1700</v>
      </c>
      <c r="O1367" s="9">
        <v>1045.1199999999999</v>
      </c>
      <c r="P1367" s="9" cm="1">
        <f t="array" ref="P1367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6.1295057181207078</v>
      </c>
      <c r="Q1367" s="9" cm="1">
        <f t="array" ref="Q1367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0</v>
      </c>
      <c r="R1367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4.5971292885905308</v>
      </c>
      <c r="S1367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10.726635006711238</v>
      </c>
    </row>
    <row r="1368" spans="1:19" x14ac:dyDescent="0.25">
      <c r="A1368">
        <v>2015</v>
      </c>
      <c r="B1368">
        <v>2</v>
      </c>
      <c r="C1368" s="38" t="s">
        <v>87</v>
      </c>
      <c r="D1368" s="38">
        <f>DATE(План_Факт_Дебіторка[[#This Row],[Рік]],План_Факт_Дебіторка[[#This Row],[МісяцьНом]],1)</f>
        <v>42036</v>
      </c>
      <c r="E1368" s="6" t="s">
        <v>3</v>
      </c>
      <c r="F1368" s="6" t="s">
        <v>22</v>
      </c>
      <c r="G1368" s="6" t="s">
        <v>73</v>
      </c>
      <c r="H1368" s="6" t="s">
        <v>74</v>
      </c>
      <c r="I1368" s="6" t="s">
        <v>75</v>
      </c>
      <c r="J1368" s="6" t="s">
        <v>32</v>
      </c>
      <c r="K1368" s="9">
        <v>2166</v>
      </c>
      <c r="L1368" s="9">
        <v>22309.800000000003</v>
      </c>
      <c r="M1368" s="9">
        <v>29203</v>
      </c>
      <c r="N1368" s="9">
        <v>31400</v>
      </c>
      <c r="O1368" s="9">
        <v>3650.38</v>
      </c>
      <c r="P1368" s="9" cm="1">
        <f t="array" ref="P1368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165.50617252554795</v>
      </c>
      <c r="Q1368" s="9" cm="1">
        <f t="array" ref="Q1368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0</v>
      </c>
      <c r="R1368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0</v>
      </c>
      <c r="S1368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165.50617252554795</v>
      </c>
    </row>
    <row r="1369" spans="1:19" x14ac:dyDescent="0.25">
      <c r="A1369">
        <v>2015</v>
      </c>
      <c r="B1369">
        <v>8</v>
      </c>
      <c r="C1369" s="38" t="s">
        <v>93</v>
      </c>
      <c r="D1369" s="38">
        <f>DATE(План_Факт_Дебіторка[[#This Row],[Рік]],План_Факт_Дебіторка[[#This Row],[МісяцьНом]],1)</f>
        <v>42217</v>
      </c>
      <c r="E1369" s="6" t="s">
        <v>9</v>
      </c>
      <c r="F1369" s="6" t="s">
        <v>42</v>
      </c>
      <c r="G1369" s="6" t="s">
        <v>46</v>
      </c>
      <c r="H1369" s="6" t="s">
        <v>47</v>
      </c>
      <c r="I1369" s="6" t="s">
        <v>48</v>
      </c>
      <c r="J1369" s="6" t="s">
        <v>34</v>
      </c>
      <c r="K1369" s="9">
        <v>25197</v>
      </c>
      <c r="L1369" s="9">
        <v>259438.69</v>
      </c>
      <c r="M1369" s="9">
        <v>398104.86575000099</v>
      </c>
      <c r="N1369" s="9">
        <v>372900</v>
      </c>
      <c r="O1369" s="9">
        <v>44119.89</v>
      </c>
      <c r="P1369" s="9" cm="1">
        <f t="array" ref="P1369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1334.2297056860687</v>
      </c>
      <c r="Q1369" s="9" cm="1">
        <f t="array" ref="Q1369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0</v>
      </c>
      <c r="R1369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1000.6722792645513</v>
      </c>
      <c r="S1369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2334.9019849506199</v>
      </c>
    </row>
    <row r="1370" spans="1:19" x14ac:dyDescent="0.25">
      <c r="A1370">
        <v>2015</v>
      </c>
      <c r="B1370">
        <v>8</v>
      </c>
      <c r="C1370" s="38" t="s">
        <v>93</v>
      </c>
      <c r="D1370" s="38">
        <f>DATE(План_Факт_Дебіторка[[#This Row],[Рік]],План_Факт_Дебіторка[[#This Row],[МісяцьНом]],1)</f>
        <v>42217</v>
      </c>
      <c r="E1370" s="6" t="s">
        <v>9</v>
      </c>
      <c r="F1370" s="6" t="s">
        <v>42</v>
      </c>
      <c r="G1370" s="6" t="s">
        <v>46</v>
      </c>
      <c r="H1370" s="6" t="s">
        <v>47</v>
      </c>
      <c r="I1370" s="6" t="s">
        <v>48</v>
      </c>
      <c r="J1370" s="6" t="s">
        <v>27</v>
      </c>
      <c r="K1370" s="9">
        <v>11619</v>
      </c>
      <c r="L1370" s="9">
        <v>124782.02999999998</v>
      </c>
      <c r="M1370" s="9">
        <v>201954.49723999979</v>
      </c>
      <c r="N1370" s="9">
        <v>202100</v>
      </c>
      <c r="O1370" s="9">
        <v>91331.53</v>
      </c>
      <c r="P1370" s="9" cm="1">
        <f t="array" ref="P1370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676.84098486681762</v>
      </c>
      <c r="Q1370" s="9" cm="1">
        <f t="array" ref="Q1370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0</v>
      </c>
      <c r="R1370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507.63073865011324</v>
      </c>
      <c r="S1370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1184.471723516931</v>
      </c>
    </row>
    <row r="1371" spans="1:19" x14ac:dyDescent="0.25">
      <c r="A1371">
        <v>2015</v>
      </c>
      <c r="B1371">
        <v>4</v>
      </c>
      <c r="C1371" s="38" t="s">
        <v>89</v>
      </c>
      <c r="D1371" s="38">
        <f>DATE(План_Факт_Дебіторка[[#This Row],[Рік]],План_Факт_Дебіторка[[#This Row],[МісяцьНом]],1)</f>
        <v>42095</v>
      </c>
      <c r="E1371" s="6" t="s">
        <v>5</v>
      </c>
      <c r="F1371" s="6" t="s">
        <v>22</v>
      </c>
      <c r="G1371" s="6" t="s">
        <v>73</v>
      </c>
      <c r="H1371" s="6" t="s">
        <v>74</v>
      </c>
      <c r="I1371" s="6" t="s">
        <v>75</v>
      </c>
      <c r="J1371" s="6" t="s">
        <v>32</v>
      </c>
      <c r="K1371" s="9">
        <v>282</v>
      </c>
      <c r="L1371" s="9">
        <v>3600.11</v>
      </c>
      <c r="M1371" s="9">
        <v>5227.7665599999991</v>
      </c>
      <c r="N1371" s="9">
        <v>5300</v>
      </c>
      <c r="O1371" s="9">
        <v>522.78</v>
      </c>
      <c r="P1371" s="9" cm="1">
        <f t="array" ref="P1371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47.671976050810564</v>
      </c>
      <c r="Q1371" s="9" cm="1">
        <f t="array" ref="Q1371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14.301592815243168</v>
      </c>
      <c r="R1371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15.890658683603521</v>
      </c>
      <c r="S1371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77.864227549657258</v>
      </c>
    </row>
    <row r="1372" spans="1:19" x14ac:dyDescent="0.25">
      <c r="A1372">
        <v>2015</v>
      </c>
      <c r="B1372">
        <v>8</v>
      </c>
      <c r="C1372" s="38" t="s">
        <v>93</v>
      </c>
      <c r="D1372" s="38">
        <f>DATE(План_Факт_Дебіторка[[#This Row],[Рік]],План_Факт_Дебіторка[[#This Row],[МісяцьНом]],1)</f>
        <v>42217</v>
      </c>
      <c r="E1372" s="6" t="s">
        <v>9</v>
      </c>
      <c r="F1372" s="6" t="s">
        <v>42</v>
      </c>
      <c r="G1372" s="6" t="s">
        <v>46</v>
      </c>
      <c r="H1372" s="6" t="s">
        <v>47</v>
      </c>
      <c r="I1372" s="6" t="s">
        <v>48</v>
      </c>
      <c r="J1372" s="6" t="s">
        <v>35</v>
      </c>
      <c r="K1372" s="9">
        <v>37498</v>
      </c>
      <c r="L1372" s="9">
        <v>384850.60999999987</v>
      </c>
      <c r="M1372" s="9">
        <v>591623.95074</v>
      </c>
      <c r="N1372" s="9">
        <v>639900</v>
      </c>
      <c r="O1372" s="9">
        <v>385532.8</v>
      </c>
      <c r="P1372" s="9" cm="1">
        <f t="array" ref="P1372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1982.7998037289935</v>
      </c>
      <c r="Q1372" s="9" cm="1">
        <f t="array" ref="Q1372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0</v>
      </c>
      <c r="R1372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1487.0998527967452</v>
      </c>
      <c r="S1372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3469.8996565257385</v>
      </c>
    </row>
    <row r="1373" spans="1:19" x14ac:dyDescent="0.25">
      <c r="A1373">
        <v>2015</v>
      </c>
      <c r="B1373">
        <v>5</v>
      </c>
      <c r="C1373" s="38" t="s">
        <v>90</v>
      </c>
      <c r="D1373" s="38">
        <f>DATE(План_Факт_Дебіторка[[#This Row],[Рік]],План_Факт_Дебіторка[[#This Row],[МісяцьНом]],1)</f>
        <v>42125</v>
      </c>
      <c r="E1373" s="6" t="s">
        <v>6</v>
      </c>
      <c r="F1373" s="6" t="s">
        <v>22</v>
      </c>
      <c r="G1373" s="6" t="s">
        <v>73</v>
      </c>
      <c r="H1373" s="6" t="s">
        <v>74</v>
      </c>
      <c r="I1373" s="6" t="s">
        <v>75</v>
      </c>
      <c r="J1373" s="6" t="s">
        <v>32</v>
      </c>
      <c r="K1373" s="9">
        <v>318</v>
      </c>
      <c r="L1373" s="9">
        <v>4228.0600000000004</v>
      </c>
      <c r="M1373" s="9">
        <v>5976.5915199999999</v>
      </c>
      <c r="N1373" s="9">
        <v>6300</v>
      </c>
      <c r="O1373" s="9">
        <v>687.31</v>
      </c>
      <c r="P1373" s="9" cm="1">
        <f t="array" ref="P1373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29.033402922563056</v>
      </c>
      <c r="Q1373" s="9" cm="1">
        <f t="array" ref="Q1373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14.516701461281528</v>
      </c>
      <c r="R1373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0</v>
      </c>
      <c r="S1373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43.550104383844584</v>
      </c>
    </row>
    <row r="1374" spans="1:19" x14ac:dyDescent="0.25">
      <c r="A1374">
        <v>2015</v>
      </c>
      <c r="B1374">
        <v>9</v>
      </c>
      <c r="C1374" s="38" t="s">
        <v>94</v>
      </c>
      <c r="D1374" s="38">
        <f>DATE(План_Факт_Дебіторка[[#This Row],[Рік]],План_Факт_Дебіторка[[#This Row],[МісяцьНом]],1)</f>
        <v>42248</v>
      </c>
      <c r="E1374" s="6" t="s">
        <v>10</v>
      </c>
      <c r="F1374" s="6" t="s">
        <v>42</v>
      </c>
      <c r="G1374" s="6" t="s">
        <v>46</v>
      </c>
      <c r="H1374" s="6" t="s">
        <v>47</v>
      </c>
      <c r="I1374" s="6" t="s">
        <v>48</v>
      </c>
      <c r="J1374" s="6" t="s">
        <v>26</v>
      </c>
      <c r="K1374" s="9">
        <v>260</v>
      </c>
      <c r="L1374" s="9">
        <v>2356.06</v>
      </c>
      <c r="M1374" s="9">
        <v>3748.53</v>
      </c>
      <c r="N1374" s="9">
        <v>3800</v>
      </c>
      <c r="O1374" s="9">
        <v>2045.25</v>
      </c>
      <c r="P1374" s="9" cm="1">
        <f t="array" ref="P1374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15.977959068937597</v>
      </c>
      <c r="Q1374" s="9" cm="1">
        <f t="array" ref="Q1374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11.983469301703197</v>
      </c>
      <c r="R1374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11.983469301703197</v>
      </c>
      <c r="S1374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39.944897672343991</v>
      </c>
    </row>
    <row r="1375" spans="1:19" x14ac:dyDescent="0.25">
      <c r="A1375">
        <v>2015</v>
      </c>
      <c r="B1375">
        <v>6</v>
      </c>
      <c r="C1375" s="38" t="s">
        <v>91</v>
      </c>
      <c r="D1375" s="38">
        <f>DATE(План_Факт_Дебіторка[[#This Row],[Рік]],План_Факт_Дебіторка[[#This Row],[МісяцьНом]],1)</f>
        <v>42156</v>
      </c>
      <c r="E1375" s="6" t="s">
        <v>7</v>
      </c>
      <c r="F1375" s="6" t="s">
        <v>22</v>
      </c>
      <c r="G1375" s="6" t="s">
        <v>73</v>
      </c>
      <c r="H1375" s="6" t="s">
        <v>74</v>
      </c>
      <c r="I1375" s="6" t="s">
        <v>75</v>
      </c>
      <c r="J1375" s="6" t="s">
        <v>32</v>
      </c>
      <c r="K1375" s="9">
        <v>82</v>
      </c>
      <c r="L1375" s="9">
        <v>810.62000000000012</v>
      </c>
      <c r="M1375" s="9">
        <v>920.55</v>
      </c>
      <c r="N1375" s="9">
        <v>900</v>
      </c>
      <c r="O1375" s="9">
        <v>101.26</v>
      </c>
      <c r="P1375" s="9" cm="1">
        <f t="array" ref="P1375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10.99493939268395</v>
      </c>
      <c r="Q1375" s="9" cm="1">
        <f t="array" ref="Q1375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0</v>
      </c>
      <c r="R1375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3.6649797975613163</v>
      </c>
      <c r="S1375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14.659919190245265</v>
      </c>
    </row>
    <row r="1376" spans="1:19" x14ac:dyDescent="0.25">
      <c r="A1376">
        <v>2015</v>
      </c>
      <c r="B1376">
        <v>9</v>
      </c>
      <c r="C1376" s="38" t="s">
        <v>94</v>
      </c>
      <c r="D1376" s="38">
        <f>DATE(План_Факт_Дебіторка[[#This Row],[Рік]],План_Факт_Дебіторка[[#This Row],[МісяцьНом]],1)</f>
        <v>42248</v>
      </c>
      <c r="E1376" s="6" t="s">
        <v>10</v>
      </c>
      <c r="F1376" s="6" t="s">
        <v>42</v>
      </c>
      <c r="G1376" s="6" t="s">
        <v>46</v>
      </c>
      <c r="H1376" s="6" t="s">
        <v>47</v>
      </c>
      <c r="I1376" s="6" t="s">
        <v>48</v>
      </c>
      <c r="J1376" s="6" t="s">
        <v>32</v>
      </c>
      <c r="K1376" s="9">
        <v>135</v>
      </c>
      <c r="L1376" s="9">
        <v>1174.9499999999998</v>
      </c>
      <c r="M1376" s="9">
        <v>1443.9449099999999</v>
      </c>
      <c r="N1376" s="9">
        <v>1500</v>
      </c>
      <c r="O1376" s="9">
        <v>272.91000000000003</v>
      </c>
      <c r="P1376" s="9" cm="1">
        <f t="array" ref="P1376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6.1547573768332606</v>
      </c>
      <c r="Q1376" s="9" cm="1">
        <f t="array" ref="Q1376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4.6160680326249448</v>
      </c>
      <c r="R1376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4.6160680326249448</v>
      </c>
      <c r="S1376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15.386893442083149</v>
      </c>
    </row>
    <row r="1377" spans="1:19" x14ac:dyDescent="0.25">
      <c r="A1377">
        <v>2015</v>
      </c>
      <c r="B1377">
        <v>7</v>
      </c>
      <c r="C1377" s="38" t="s">
        <v>92</v>
      </c>
      <c r="D1377" s="38">
        <f>DATE(План_Факт_Дебіторка[[#This Row],[Рік]],План_Факт_Дебіторка[[#This Row],[МісяцьНом]],1)</f>
        <v>42186</v>
      </c>
      <c r="E1377" s="6" t="s">
        <v>8</v>
      </c>
      <c r="F1377" s="6" t="s">
        <v>22</v>
      </c>
      <c r="G1377" s="6" t="s">
        <v>73</v>
      </c>
      <c r="H1377" s="6" t="s">
        <v>74</v>
      </c>
      <c r="I1377" s="6" t="s">
        <v>75</v>
      </c>
      <c r="J1377" s="6" t="s">
        <v>32</v>
      </c>
      <c r="K1377" s="9">
        <v>75</v>
      </c>
      <c r="L1377" s="9">
        <v>772.50000000000011</v>
      </c>
      <c r="M1377" s="9">
        <v>984.75005999999996</v>
      </c>
      <c r="N1377" s="9">
        <v>900</v>
      </c>
      <c r="O1377" s="9">
        <v>98.48</v>
      </c>
      <c r="P1377" s="9" cm="1">
        <f t="array" ref="P1377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4.2391200061599807</v>
      </c>
      <c r="Q1377" s="9" cm="1">
        <f t="array" ref="Q1377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2.1195600030799904</v>
      </c>
      <c r="R1377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1.4130400020533269</v>
      </c>
      <c r="S1377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7.771720011293298</v>
      </c>
    </row>
    <row r="1378" spans="1:19" x14ac:dyDescent="0.25">
      <c r="A1378">
        <v>2015</v>
      </c>
      <c r="B1378">
        <v>9</v>
      </c>
      <c r="C1378" s="38" t="s">
        <v>94</v>
      </c>
      <c r="D1378" s="38">
        <f>DATE(План_Факт_Дебіторка[[#This Row],[Рік]],План_Факт_Дебіторка[[#This Row],[МісяцьНом]],1)</f>
        <v>42248</v>
      </c>
      <c r="E1378" s="6" t="s">
        <v>10</v>
      </c>
      <c r="F1378" s="6" t="s">
        <v>42</v>
      </c>
      <c r="G1378" s="6" t="s">
        <v>46</v>
      </c>
      <c r="H1378" s="6" t="s">
        <v>47</v>
      </c>
      <c r="I1378" s="6" t="s">
        <v>48</v>
      </c>
      <c r="J1378" s="6" t="s">
        <v>34</v>
      </c>
      <c r="K1378" s="9">
        <v>26555</v>
      </c>
      <c r="L1378" s="9">
        <v>267384.94</v>
      </c>
      <c r="M1378" s="9">
        <v>402693.42742000095</v>
      </c>
      <c r="N1378" s="9">
        <v>384600</v>
      </c>
      <c r="O1378" s="9">
        <v>46859.03</v>
      </c>
      <c r="P1378" s="9" cm="1">
        <f t="array" ref="P1378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1716.464614301331</v>
      </c>
      <c r="Q1378" s="9" cm="1">
        <f t="array" ref="Q1378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1287.3484607259982</v>
      </c>
      <c r="R1378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1287.3484607259982</v>
      </c>
      <c r="S1378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4291.1615357533274</v>
      </c>
    </row>
    <row r="1379" spans="1:19" x14ac:dyDescent="0.25">
      <c r="A1379">
        <v>2015</v>
      </c>
      <c r="B1379">
        <v>8</v>
      </c>
      <c r="C1379" s="38" t="s">
        <v>93</v>
      </c>
      <c r="D1379" s="38">
        <f>DATE(План_Факт_Дебіторка[[#This Row],[Рік]],План_Факт_Дебіторка[[#This Row],[МісяцьНом]],1)</f>
        <v>42217</v>
      </c>
      <c r="E1379" s="6" t="s">
        <v>9</v>
      </c>
      <c r="F1379" s="6" t="s">
        <v>22</v>
      </c>
      <c r="G1379" s="6" t="s">
        <v>73</v>
      </c>
      <c r="H1379" s="6" t="s">
        <v>74</v>
      </c>
      <c r="I1379" s="6" t="s">
        <v>75</v>
      </c>
      <c r="J1379" s="6" t="s">
        <v>32</v>
      </c>
      <c r="K1379" s="9">
        <v>129</v>
      </c>
      <c r="L1379" s="9">
        <v>2594.62</v>
      </c>
      <c r="M1379" s="9">
        <v>3870.7415899999996</v>
      </c>
      <c r="N1379" s="9">
        <v>3900</v>
      </c>
      <c r="O1379" s="9">
        <v>367.72</v>
      </c>
      <c r="P1379" s="9" cm="1">
        <f t="array" ref="P1379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45.245671618857564</v>
      </c>
      <c r="Q1379" s="9" cm="1">
        <f t="array" ref="Q1379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0</v>
      </c>
      <c r="R1379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15.08189053961919</v>
      </c>
      <c r="S1379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60.327562158476752</v>
      </c>
    </row>
    <row r="1380" spans="1:19" x14ac:dyDescent="0.25">
      <c r="A1380">
        <v>2015</v>
      </c>
      <c r="B1380">
        <v>9</v>
      </c>
      <c r="C1380" s="38" t="s">
        <v>94</v>
      </c>
      <c r="D1380" s="38">
        <f>DATE(План_Факт_Дебіторка[[#This Row],[Рік]],План_Факт_Дебіторка[[#This Row],[МісяцьНом]],1)</f>
        <v>42248</v>
      </c>
      <c r="E1380" s="6" t="s">
        <v>10</v>
      </c>
      <c r="F1380" s="6" t="s">
        <v>42</v>
      </c>
      <c r="G1380" s="6" t="s">
        <v>46</v>
      </c>
      <c r="H1380" s="6" t="s">
        <v>47</v>
      </c>
      <c r="I1380" s="6" t="s">
        <v>48</v>
      </c>
      <c r="J1380" s="6" t="s">
        <v>27</v>
      </c>
      <c r="K1380" s="9">
        <v>8867</v>
      </c>
      <c r="L1380" s="9">
        <v>91513.219999999987</v>
      </c>
      <c r="M1380" s="9">
        <v>140425.0761699999</v>
      </c>
      <c r="N1380" s="9">
        <v>139600</v>
      </c>
      <c r="O1380" s="9">
        <v>65563.3</v>
      </c>
      <c r="P1380" s="9" cm="1">
        <f t="array" ref="P1380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598.55626586867459</v>
      </c>
      <c r="Q1380" s="9" cm="1">
        <f t="array" ref="Q1380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448.91719940150591</v>
      </c>
      <c r="R1380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448.91719940150591</v>
      </c>
      <c r="S1380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1496.3906646716864</v>
      </c>
    </row>
    <row r="1381" spans="1:19" x14ac:dyDescent="0.25">
      <c r="A1381">
        <v>2015</v>
      </c>
      <c r="B1381">
        <v>9</v>
      </c>
      <c r="C1381" s="38" t="s">
        <v>94</v>
      </c>
      <c r="D1381" s="38">
        <f>DATE(План_Факт_Дебіторка[[#This Row],[Рік]],План_Факт_Дебіторка[[#This Row],[МісяцьНом]],1)</f>
        <v>42248</v>
      </c>
      <c r="E1381" s="6" t="s">
        <v>10</v>
      </c>
      <c r="F1381" s="6" t="s">
        <v>22</v>
      </c>
      <c r="G1381" s="6" t="s">
        <v>73</v>
      </c>
      <c r="H1381" s="6" t="s">
        <v>74</v>
      </c>
      <c r="I1381" s="6" t="s">
        <v>75</v>
      </c>
      <c r="J1381" s="6" t="s">
        <v>32</v>
      </c>
      <c r="K1381" s="9">
        <v>209</v>
      </c>
      <c r="L1381" s="9">
        <v>2152.7000000000003</v>
      </c>
      <c r="M1381" s="9">
        <v>3212.3334199999999</v>
      </c>
      <c r="N1381" s="9">
        <v>3400</v>
      </c>
      <c r="O1381" s="9">
        <v>289.11</v>
      </c>
      <c r="P1381" s="9" cm="1">
        <f t="array" ref="P1381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31.281881575895845</v>
      </c>
      <c r="Q1381" s="9" cm="1">
        <f t="array" ref="Q1381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9.3845644727687514</v>
      </c>
      <c r="R1381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10.427293858631948</v>
      </c>
      <c r="S1381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51.093739907296545</v>
      </c>
    </row>
    <row r="1382" spans="1:19" x14ac:dyDescent="0.25">
      <c r="A1382">
        <v>2014</v>
      </c>
      <c r="B1382">
        <v>12</v>
      </c>
      <c r="C1382" s="38" t="s">
        <v>67</v>
      </c>
      <c r="D1382" s="38">
        <f>DATE(План_Факт_Дебіторка[[#This Row],[Рік]],План_Факт_Дебіторка[[#This Row],[МісяцьНом]],1)</f>
        <v>41974</v>
      </c>
      <c r="E1382" s="6" t="s">
        <v>13</v>
      </c>
      <c r="F1382" s="6" t="s">
        <v>42</v>
      </c>
      <c r="G1382" s="6" t="s">
        <v>49</v>
      </c>
      <c r="H1382" s="6" t="s">
        <v>50</v>
      </c>
      <c r="I1382" s="6" t="s">
        <v>51</v>
      </c>
      <c r="J1382" s="6" t="s">
        <v>26</v>
      </c>
      <c r="K1382" s="9">
        <v>167</v>
      </c>
      <c r="L1382" s="9">
        <v>1906.19</v>
      </c>
      <c r="M1382" s="9">
        <v>2888.1383099999994</v>
      </c>
      <c r="N1382" s="9">
        <v>3000</v>
      </c>
      <c r="O1382" s="9">
        <v>2496.4</v>
      </c>
      <c r="P1382" s="9" cm="1">
        <f t="array" ref="P1382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17.633368721981082</v>
      </c>
      <c r="Q1382" s="9" cm="1">
        <f t="array" ref="Q1382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8.816684360990541</v>
      </c>
      <c r="R1382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4.1984211242812108</v>
      </c>
      <c r="S1382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30.648474207252832</v>
      </c>
    </row>
    <row r="1383" spans="1:19" x14ac:dyDescent="0.25">
      <c r="A1383">
        <v>2015</v>
      </c>
      <c r="B1383">
        <v>10</v>
      </c>
      <c r="C1383" s="38" t="s">
        <v>68</v>
      </c>
      <c r="D1383" s="38">
        <f>DATE(План_Факт_Дебіторка[[#This Row],[Рік]],План_Факт_Дебіторка[[#This Row],[МісяцьНом]],1)</f>
        <v>42278</v>
      </c>
      <c r="E1383" s="6" t="s">
        <v>11</v>
      </c>
      <c r="F1383" s="6" t="s">
        <v>22</v>
      </c>
      <c r="G1383" s="6" t="s">
        <v>73</v>
      </c>
      <c r="H1383" s="6" t="s">
        <v>74</v>
      </c>
      <c r="I1383" s="6" t="s">
        <v>75</v>
      </c>
      <c r="J1383" s="6" t="s">
        <v>32</v>
      </c>
      <c r="K1383" s="9">
        <v>454</v>
      </c>
      <c r="L1383" s="9">
        <v>4676.2</v>
      </c>
      <c r="M1383" s="9">
        <v>5584.2</v>
      </c>
      <c r="N1383" s="9">
        <v>6100</v>
      </c>
      <c r="O1383" s="9">
        <v>530.5</v>
      </c>
      <c r="P1383" s="9" cm="1">
        <f t="array" ref="P1383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29.946244371309657</v>
      </c>
      <c r="Q1383" s="9" cm="1">
        <f t="array" ref="Q1383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0</v>
      </c>
      <c r="R1383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9.9820814571032184</v>
      </c>
      <c r="S1383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39.928325828412873</v>
      </c>
    </row>
    <row r="1384" spans="1:19" x14ac:dyDescent="0.25">
      <c r="A1384">
        <v>2015</v>
      </c>
      <c r="B1384">
        <v>9</v>
      </c>
      <c r="C1384" s="38" t="s">
        <v>94</v>
      </c>
      <c r="D1384" s="38">
        <f>DATE(План_Факт_Дебіторка[[#This Row],[Рік]],План_Факт_Дебіторка[[#This Row],[МісяцьНом]],1)</f>
        <v>42248</v>
      </c>
      <c r="E1384" s="6" t="s">
        <v>10</v>
      </c>
      <c r="F1384" s="6" t="s">
        <v>42</v>
      </c>
      <c r="G1384" s="6" t="s">
        <v>46</v>
      </c>
      <c r="H1384" s="6" t="s">
        <v>47</v>
      </c>
      <c r="I1384" s="6" t="s">
        <v>48</v>
      </c>
      <c r="J1384" s="6" t="s">
        <v>35</v>
      </c>
      <c r="K1384" s="9">
        <v>24902</v>
      </c>
      <c r="L1384" s="9">
        <v>257329.74000000002</v>
      </c>
      <c r="M1384" s="9">
        <v>390114.25686999975</v>
      </c>
      <c r="N1384" s="9">
        <v>356300</v>
      </c>
      <c r="O1384" s="9">
        <v>241466.55</v>
      </c>
      <c r="P1384" s="9" cm="1">
        <f t="array" ref="P1384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1662.8464033842238</v>
      </c>
      <c r="Q1384" s="9" cm="1">
        <f t="array" ref="Q1384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1247.1348025381676</v>
      </c>
      <c r="R1384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1247.1348025381676</v>
      </c>
      <c r="S1384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4157.116008460559</v>
      </c>
    </row>
    <row r="1385" spans="1:19" x14ac:dyDescent="0.25">
      <c r="A1385">
        <v>2015</v>
      </c>
      <c r="B1385">
        <v>11</v>
      </c>
      <c r="C1385" s="38" t="s">
        <v>69</v>
      </c>
      <c r="D1385" s="38">
        <f>DATE(План_Факт_Дебіторка[[#This Row],[Рік]],План_Факт_Дебіторка[[#This Row],[МісяцьНом]],1)</f>
        <v>42309</v>
      </c>
      <c r="E1385" s="6" t="s">
        <v>12</v>
      </c>
      <c r="F1385" s="6" t="s">
        <v>22</v>
      </c>
      <c r="G1385" s="6" t="s">
        <v>73</v>
      </c>
      <c r="H1385" s="6" t="s">
        <v>74</v>
      </c>
      <c r="I1385" s="6" t="s">
        <v>75</v>
      </c>
      <c r="J1385" s="6" t="s">
        <v>32</v>
      </c>
      <c r="K1385" s="9">
        <v>3</v>
      </c>
      <c r="L1385" s="9">
        <v>21.63</v>
      </c>
      <c r="M1385" s="9">
        <v>27.533329999999999</v>
      </c>
      <c r="N1385" s="9">
        <v>0</v>
      </c>
      <c r="O1385" s="9">
        <v>2.75</v>
      </c>
      <c r="P1385" s="9" cm="1">
        <f t="array" ref="P1385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0.31209563221555164</v>
      </c>
      <c r="Q1385" s="9" cm="1">
        <f t="array" ref="Q1385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9.362868966466549E-2</v>
      </c>
      <c r="R1385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0.1040318774051839</v>
      </c>
      <c r="S1385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0.50975619928540106</v>
      </c>
    </row>
    <row r="1386" spans="1:19" x14ac:dyDescent="0.25">
      <c r="A1386">
        <v>2015</v>
      </c>
      <c r="B1386">
        <v>10</v>
      </c>
      <c r="C1386" s="38" t="s">
        <v>68</v>
      </c>
      <c r="D1386" s="38">
        <f>DATE(План_Факт_Дебіторка[[#This Row],[Рік]],План_Факт_Дебіторка[[#This Row],[МісяцьНом]],1)</f>
        <v>42278</v>
      </c>
      <c r="E1386" s="6" t="s">
        <v>11</v>
      </c>
      <c r="F1386" s="6" t="s">
        <v>42</v>
      </c>
      <c r="G1386" s="6" t="s">
        <v>46</v>
      </c>
      <c r="H1386" s="6" t="s">
        <v>47</v>
      </c>
      <c r="I1386" s="6" t="s">
        <v>48</v>
      </c>
      <c r="J1386" s="6" t="s">
        <v>26</v>
      </c>
      <c r="K1386" s="9">
        <v>280</v>
      </c>
      <c r="L1386" s="9">
        <v>3071.8500000000004</v>
      </c>
      <c r="M1386" s="9">
        <v>5099.5400000000009</v>
      </c>
      <c r="N1386" s="9">
        <v>4600</v>
      </c>
      <c r="O1386" s="9">
        <v>2799.49</v>
      </c>
      <c r="P1386" s="9" cm="1">
        <f t="array" ref="P1386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16.318083410031718</v>
      </c>
      <c r="Q1386" s="9" cm="1">
        <f t="array" ref="Q1386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8.1590417050158592</v>
      </c>
      <c r="R1386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12.238562557523789</v>
      </c>
      <c r="S1386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36.715687672571363</v>
      </c>
    </row>
    <row r="1387" spans="1:19" x14ac:dyDescent="0.25">
      <c r="A1387">
        <v>2014</v>
      </c>
      <c r="B1387">
        <v>12</v>
      </c>
      <c r="C1387" s="38" t="s">
        <v>67</v>
      </c>
      <c r="D1387" s="38">
        <f>DATE(План_Факт_Дебіторка[[#This Row],[Рік]],План_Факт_Дебіторка[[#This Row],[МісяцьНом]],1)</f>
        <v>41974</v>
      </c>
      <c r="E1387" s="6" t="s">
        <v>13</v>
      </c>
      <c r="F1387" s="6" t="s">
        <v>42</v>
      </c>
      <c r="G1387" s="6" t="s">
        <v>49</v>
      </c>
      <c r="H1387" s="6" t="s">
        <v>50</v>
      </c>
      <c r="I1387" s="6" t="s">
        <v>51</v>
      </c>
      <c r="J1387" s="6" t="s">
        <v>32</v>
      </c>
      <c r="K1387" s="9">
        <v>477</v>
      </c>
      <c r="L1387" s="9">
        <v>4899.95</v>
      </c>
      <c r="M1387" s="9">
        <v>7153.1974</v>
      </c>
      <c r="N1387" s="9">
        <v>7600</v>
      </c>
      <c r="O1387" s="9">
        <v>179.28</v>
      </c>
      <c r="P1387" s="9" cm="1">
        <f t="array" ref="P1387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43.673451115059798</v>
      </c>
      <c r="Q1387" s="9" cm="1">
        <f t="array" ref="Q1387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21.836725557529899</v>
      </c>
      <c r="R1387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10.398440741680906</v>
      </c>
      <c r="S1387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75.908617414270594</v>
      </c>
    </row>
    <row r="1388" spans="1:19" x14ac:dyDescent="0.25">
      <c r="A1388">
        <v>2015</v>
      </c>
      <c r="B1388">
        <v>10</v>
      </c>
      <c r="C1388" s="38" t="s">
        <v>68</v>
      </c>
      <c r="D1388" s="38">
        <f>DATE(План_Факт_Дебіторка[[#This Row],[Рік]],План_Факт_Дебіторка[[#This Row],[МісяцьНом]],1)</f>
        <v>42278</v>
      </c>
      <c r="E1388" s="6" t="s">
        <v>11</v>
      </c>
      <c r="F1388" s="6" t="s">
        <v>42</v>
      </c>
      <c r="G1388" s="6" t="s">
        <v>46</v>
      </c>
      <c r="H1388" s="6" t="s">
        <v>47</v>
      </c>
      <c r="I1388" s="6" t="s">
        <v>48</v>
      </c>
      <c r="J1388" s="6" t="s">
        <v>32</v>
      </c>
      <c r="K1388" s="9">
        <v>212</v>
      </c>
      <c r="L1388" s="9">
        <v>1973.7999999999997</v>
      </c>
      <c r="M1388" s="9">
        <v>3209.5539800000001</v>
      </c>
      <c r="N1388" s="9">
        <v>3100</v>
      </c>
      <c r="O1388" s="9">
        <v>640.30999999999995</v>
      </c>
      <c r="P1388" s="9" cm="1">
        <f t="array" ref="P1388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10.270292919486712</v>
      </c>
      <c r="Q1388" s="9" cm="1">
        <f t="array" ref="Q1388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5.135146459743356</v>
      </c>
      <c r="R1388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7.7027196896150354</v>
      </c>
      <c r="S1388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23.108159068845104</v>
      </c>
    </row>
    <row r="1389" spans="1:19" x14ac:dyDescent="0.25">
      <c r="A1389">
        <v>2016</v>
      </c>
      <c r="B1389">
        <v>3</v>
      </c>
      <c r="C1389" s="38" t="s">
        <v>97</v>
      </c>
      <c r="D1389" s="38">
        <f>DATE(План_Факт_Дебіторка[[#This Row],[Рік]],План_Факт_Дебіторка[[#This Row],[МісяцьНом]],1)</f>
        <v>42430</v>
      </c>
      <c r="E1389" s="6" t="s">
        <v>4</v>
      </c>
      <c r="F1389" s="6" t="s">
        <v>22</v>
      </c>
      <c r="G1389" s="6" t="s">
        <v>73</v>
      </c>
      <c r="H1389" s="6" t="s">
        <v>74</v>
      </c>
      <c r="I1389" s="6" t="s">
        <v>75</v>
      </c>
      <c r="J1389" s="6" t="s">
        <v>32</v>
      </c>
      <c r="K1389" s="9">
        <v>86</v>
      </c>
      <c r="L1389" s="9">
        <v>885.80000000000007</v>
      </c>
      <c r="M1389" s="9">
        <v>1336.2750000000001</v>
      </c>
      <c r="N1389" s="9">
        <v>0</v>
      </c>
      <c r="O1389" s="9">
        <v>93.54</v>
      </c>
      <c r="P1389" s="9" cm="1">
        <f t="array" ref="P1389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8.0625730849245141</v>
      </c>
      <c r="Q1389" s="9" cm="1">
        <f t="array" ref="Q1389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0</v>
      </c>
      <c r="R1389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0</v>
      </c>
      <c r="S1389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8.0625730849245141</v>
      </c>
    </row>
    <row r="1390" spans="1:19" x14ac:dyDescent="0.25">
      <c r="A1390">
        <v>2014</v>
      </c>
      <c r="B1390">
        <v>12</v>
      </c>
      <c r="C1390" s="38" t="s">
        <v>67</v>
      </c>
      <c r="D1390" s="38">
        <f>DATE(План_Факт_Дебіторка[[#This Row],[Рік]],План_Факт_Дебіторка[[#This Row],[МісяцьНом]],1)</f>
        <v>41974</v>
      </c>
      <c r="E1390" s="6" t="s">
        <v>13</v>
      </c>
      <c r="F1390" s="6" t="s">
        <v>42</v>
      </c>
      <c r="G1390" s="6" t="s">
        <v>49</v>
      </c>
      <c r="H1390" s="6" t="s">
        <v>50</v>
      </c>
      <c r="I1390" s="6" t="s">
        <v>51</v>
      </c>
      <c r="J1390" s="6" t="s">
        <v>33</v>
      </c>
      <c r="K1390" s="9">
        <v>1028</v>
      </c>
      <c r="L1390" s="9">
        <v>10783.470000000003</v>
      </c>
      <c r="M1390" s="9">
        <v>15012.804639999971</v>
      </c>
      <c r="N1390" s="9">
        <v>16300</v>
      </c>
      <c r="O1390" s="9">
        <v>12638.61</v>
      </c>
      <c r="P1390" s="9" cm="1">
        <f t="array" ref="P1390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91.659848439941243</v>
      </c>
      <c r="Q1390" s="9" cm="1">
        <f t="array" ref="Q1390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45.829924219970621</v>
      </c>
      <c r="R1390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21.823773438081247</v>
      </c>
      <c r="S1390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159.31354609799311</v>
      </c>
    </row>
    <row r="1391" spans="1:19" x14ac:dyDescent="0.25">
      <c r="A1391">
        <v>2015</v>
      </c>
      <c r="B1391">
        <v>10</v>
      </c>
      <c r="C1391" s="38" t="s">
        <v>68</v>
      </c>
      <c r="D1391" s="38">
        <f>DATE(План_Факт_Дебіторка[[#This Row],[Рік]],План_Факт_Дебіторка[[#This Row],[МісяцьНом]],1)</f>
        <v>42278</v>
      </c>
      <c r="E1391" s="6" t="s">
        <v>11</v>
      </c>
      <c r="F1391" s="6" t="s">
        <v>42</v>
      </c>
      <c r="G1391" s="6" t="s">
        <v>46</v>
      </c>
      <c r="H1391" s="6" t="s">
        <v>47</v>
      </c>
      <c r="I1391" s="6" t="s">
        <v>48</v>
      </c>
      <c r="J1391" s="6" t="s">
        <v>34</v>
      </c>
      <c r="K1391" s="9">
        <v>20424</v>
      </c>
      <c r="L1391" s="9">
        <v>214015.96000000002</v>
      </c>
      <c r="M1391" s="9">
        <v>301501.98999999976</v>
      </c>
      <c r="N1391" s="9">
        <v>274000</v>
      </c>
      <c r="O1391" s="9">
        <v>38603.910000000003</v>
      </c>
      <c r="P1391" s="9" cm="1">
        <f t="array" ref="P1391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964.78008234282788</v>
      </c>
      <c r="Q1391" s="9" cm="1">
        <f t="array" ref="Q1391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482.39004117141394</v>
      </c>
      <c r="R1391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723.58506175712091</v>
      </c>
      <c r="S1391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2170.7551852713627</v>
      </c>
    </row>
    <row r="1392" spans="1:19" x14ac:dyDescent="0.25">
      <c r="A1392">
        <v>2015</v>
      </c>
      <c r="B1392">
        <v>10</v>
      </c>
      <c r="C1392" s="38" t="s">
        <v>68</v>
      </c>
      <c r="D1392" s="38">
        <f>DATE(План_Факт_Дебіторка[[#This Row],[Рік]],План_Факт_Дебіторка[[#This Row],[МісяцьНом]],1)</f>
        <v>42278</v>
      </c>
      <c r="E1392" s="6" t="s">
        <v>11</v>
      </c>
      <c r="F1392" s="6" t="s">
        <v>42</v>
      </c>
      <c r="G1392" s="6" t="s">
        <v>46</v>
      </c>
      <c r="H1392" s="6" t="s">
        <v>47</v>
      </c>
      <c r="I1392" s="6" t="s">
        <v>48</v>
      </c>
      <c r="J1392" s="6" t="s">
        <v>27</v>
      </c>
      <c r="K1392" s="9">
        <v>21713</v>
      </c>
      <c r="L1392" s="9">
        <v>229481.89000000004</v>
      </c>
      <c r="M1392" s="9">
        <v>305508.2591199993</v>
      </c>
      <c r="N1392" s="9">
        <v>292700</v>
      </c>
      <c r="O1392" s="9">
        <v>123790.49</v>
      </c>
      <c r="P1392" s="9" cm="1">
        <f t="array" ref="P1392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977.59979425080132</v>
      </c>
      <c r="Q1392" s="9" cm="1">
        <f t="array" ref="Q1392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488.79989712540066</v>
      </c>
      <c r="R1392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733.19984568810094</v>
      </c>
      <c r="S1392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2199.5995370643031</v>
      </c>
    </row>
    <row r="1393" spans="1:19" x14ac:dyDescent="0.25">
      <c r="A1393">
        <v>2015</v>
      </c>
      <c r="B1393">
        <v>10</v>
      </c>
      <c r="C1393" s="38" t="s">
        <v>68</v>
      </c>
      <c r="D1393" s="38">
        <f>DATE(План_Факт_Дебіторка[[#This Row],[Рік]],План_Факт_Дебіторка[[#This Row],[МісяцьНом]],1)</f>
        <v>42278</v>
      </c>
      <c r="E1393" s="6" t="s">
        <v>11</v>
      </c>
      <c r="F1393" s="6" t="s">
        <v>42</v>
      </c>
      <c r="G1393" s="6" t="s">
        <v>46</v>
      </c>
      <c r="H1393" s="6" t="s">
        <v>47</v>
      </c>
      <c r="I1393" s="6" t="s">
        <v>48</v>
      </c>
      <c r="J1393" s="6" t="s">
        <v>35</v>
      </c>
      <c r="K1393" s="9">
        <v>40591</v>
      </c>
      <c r="L1393" s="9">
        <v>423620.19</v>
      </c>
      <c r="M1393" s="9">
        <v>634714.71343999961</v>
      </c>
      <c r="N1393" s="9">
        <v>618700</v>
      </c>
      <c r="O1393" s="9">
        <v>406118.14</v>
      </c>
      <c r="P1393" s="9" cm="1">
        <f t="array" ref="P1393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2031.0317470768525</v>
      </c>
      <c r="Q1393" s="9" cm="1">
        <f t="array" ref="Q1393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1015.5158735384263</v>
      </c>
      <c r="R1393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1523.2738103076392</v>
      </c>
      <c r="S1393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4569.8214309229179</v>
      </c>
    </row>
    <row r="1394" spans="1:19" x14ac:dyDescent="0.25">
      <c r="A1394">
        <v>2015</v>
      </c>
      <c r="B1394">
        <v>11</v>
      </c>
      <c r="C1394" s="38" t="s">
        <v>69</v>
      </c>
      <c r="D1394" s="38">
        <f>DATE(План_Факт_Дебіторка[[#This Row],[Рік]],План_Факт_Дебіторка[[#This Row],[МісяцьНом]],1)</f>
        <v>42309</v>
      </c>
      <c r="E1394" s="6" t="s">
        <v>12</v>
      </c>
      <c r="F1394" s="6" t="s">
        <v>42</v>
      </c>
      <c r="G1394" s="6" t="s">
        <v>46</v>
      </c>
      <c r="H1394" s="6" t="s">
        <v>47</v>
      </c>
      <c r="I1394" s="6" t="s">
        <v>48</v>
      </c>
      <c r="J1394" s="6" t="s">
        <v>26</v>
      </c>
      <c r="K1394" s="9">
        <v>55</v>
      </c>
      <c r="L1394" s="9">
        <v>664.32</v>
      </c>
      <c r="M1394" s="9">
        <v>1109.6000000000001</v>
      </c>
      <c r="N1394" s="9">
        <v>1000</v>
      </c>
      <c r="O1394" s="9">
        <v>666.05</v>
      </c>
      <c r="P1394" s="9" cm="1">
        <f t="array" ref="P1394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4.8488442146238633</v>
      </c>
      <c r="Q1394" s="9" cm="1">
        <f t="array" ref="Q1394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0</v>
      </c>
      <c r="R1394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1.8183165804839487</v>
      </c>
      <c r="S1394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6.6671607951078116</v>
      </c>
    </row>
    <row r="1395" spans="1:19" x14ac:dyDescent="0.25">
      <c r="A1395">
        <v>2014</v>
      </c>
      <c r="B1395">
        <v>1</v>
      </c>
      <c r="C1395" s="38" t="s">
        <v>77</v>
      </c>
      <c r="D1395" s="38">
        <f>DATE(План_Факт_Дебіторка[[#This Row],[Рік]],План_Факт_Дебіторка[[#This Row],[МісяцьНом]],1)</f>
        <v>41640</v>
      </c>
      <c r="E1395" s="6" t="s">
        <v>2</v>
      </c>
      <c r="F1395" s="6" t="s">
        <v>22</v>
      </c>
      <c r="G1395" s="6" t="s">
        <v>73</v>
      </c>
      <c r="H1395" s="6" t="s">
        <v>74</v>
      </c>
      <c r="I1395" s="6" t="s">
        <v>75</v>
      </c>
      <c r="J1395" s="6" t="s">
        <v>33</v>
      </c>
      <c r="K1395" s="9">
        <v>660</v>
      </c>
      <c r="L1395" s="9">
        <v>7090.2999999999993</v>
      </c>
      <c r="M1395" s="9">
        <v>11177.950930000001</v>
      </c>
      <c r="N1395" s="9">
        <v>11700</v>
      </c>
      <c r="O1395" s="9">
        <v>14265.83</v>
      </c>
      <c r="P1395" s="9" cm="1">
        <f t="array" ref="P1395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124.05890243980356</v>
      </c>
      <c r="Q1395" s="9" cm="1">
        <f t="array" ref="Q1395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111.65301219582319</v>
      </c>
      <c r="R1395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0</v>
      </c>
      <c r="S1395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235.71191463562675</v>
      </c>
    </row>
    <row r="1396" spans="1:19" x14ac:dyDescent="0.25">
      <c r="A1396">
        <v>2014</v>
      </c>
      <c r="B1396">
        <v>2</v>
      </c>
      <c r="C1396" s="38" t="s">
        <v>78</v>
      </c>
      <c r="D1396" s="38">
        <f>DATE(План_Факт_Дебіторка[[#This Row],[Рік]],План_Факт_Дебіторка[[#This Row],[МісяцьНом]],1)</f>
        <v>41671</v>
      </c>
      <c r="E1396" s="6" t="s">
        <v>3</v>
      </c>
      <c r="F1396" s="6" t="s">
        <v>22</v>
      </c>
      <c r="G1396" s="6" t="s">
        <v>73</v>
      </c>
      <c r="H1396" s="6" t="s">
        <v>74</v>
      </c>
      <c r="I1396" s="6" t="s">
        <v>75</v>
      </c>
      <c r="J1396" s="6" t="s">
        <v>33</v>
      </c>
      <c r="K1396" s="9">
        <v>744</v>
      </c>
      <c r="L1396" s="9">
        <v>8433.7499999999982</v>
      </c>
      <c r="M1396" s="9">
        <v>12917.420280000009</v>
      </c>
      <c r="N1396" s="9">
        <v>11700</v>
      </c>
      <c r="O1396" s="9">
        <v>15763.5</v>
      </c>
      <c r="P1396" s="9" cm="1">
        <f t="array" ref="P1396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78.176629213270999</v>
      </c>
      <c r="Q1396" s="9" cm="1">
        <f t="array" ref="Q1396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0</v>
      </c>
      <c r="R1396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18.180611444946745</v>
      </c>
      <c r="S1396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96.357240658217748</v>
      </c>
    </row>
    <row r="1397" spans="1:19" x14ac:dyDescent="0.25">
      <c r="A1397">
        <v>2015</v>
      </c>
      <c r="B1397">
        <v>11</v>
      </c>
      <c r="C1397" s="38" t="s">
        <v>69</v>
      </c>
      <c r="D1397" s="38">
        <f>DATE(План_Факт_Дебіторка[[#This Row],[Рік]],План_Факт_Дебіторка[[#This Row],[МісяцьНом]],1)</f>
        <v>42309</v>
      </c>
      <c r="E1397" s="6" t="s">
        <v>12</v>
      </c>
      <c r="F1397" s="6" t="s">
        <v>42</v>
      </c>
      <c r="G1397" s="6" t="s">
        <v>46</v>
      </c>
      <c r="H1397" s="6" t="s">
        <v>47</v>
      </c>
      <c r="I1397" s="6" t="s">
        <v>48</v>
      </c>
      <c r="J1397" s="6" t="s">
        <v>32</v>
      </c>
      <c r="K1397" s="9">
        <v>106</v>
      </c>
      <c r="L1397" s="9">
        <v>990.96</v>
      </c>
      <c r="M1397" s="9">
        <v>1322.8015300000002</v>
      </c>
      <c r="N1397" s="9">
        <v>1300</v>
      </c>
      <c r="O1397" s="9">
        <v>277.79000000000002</v>
      </c>
      <c r="P1397" s="9" cm="1">
        <f t="array" ref="P1397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5.780514190551636</v>
      </c>
      <c r="Q1397" s="9" cm="1">
        <f t="array" ref="Q1397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0</v>
      </c>
      <c r="R1397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2.1676928214568636</v>
      </c>
      <c r="S1397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7.9482070120084991</v>
      </c>
    </row>
    <row r="1398" spans="1:19" x14ac:dyDescent="0.25">
      <c r="A1398">
        <v>2014</v>
      </c>
      <c r="B1398">
        <v>3</v>
      </c>
      <c r="C1398" s="38" t="s">
        <v>79</v>
      </c>
      <c r="D1398" s="38">
        <f>DATE(План_Факт_Дебіторка[[#This Row],[Рік]],План_Факт_Дебіторка[[#This Row],[МісяцьНом]],1)</f>
        <v>41699</v>
      </c>
      <c r="E1398" s="6" t="s">
        <v>4</v>
      </c>
      <c r="F1398" s="6" t="s">
        <v>22</v>
      </c>
      <c r="G1398" s="6" t="s">
        <v>73</v>
      </c>
      <c r="H1398" s="6" t="s">
        <v>74</v>
      </c>
      <c r="I1398" s="6" t="s">
        <v>75</v>
      </c>
      <c r="J1398" s="6" t="s">
        <v>33</v>
      </c>
      <c r="K1398" s="9">
        <v>1552</v>
      </c>
      <c r="L1398" s="9">
        <v>16942.489999999998</v>
      </c>
      <c r="M1398" s="9">
        <v>25319.132320000001</v>
      </c>
      <c r="N1398" s="9">
        <v>26100</v>
      </c>
      <c r="O1398" s="9">
        <v>30409.42</v>
      </c>
      <c r="P1398" s="9" cm="1">
        <f t="array" ref="P1398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127.88093161411474</v>
      </c>
      <c r="Q1398" s="9" cm="1">
        <f t="array" ref="Q1398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38.364279484234423</v>
      </c>
      <c r="R1398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0</v>
      </c>
      <c r="S1398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166.24521109834916</v>
      </c>
    </row>
    <row r="1399" spans="1:19" x14ac:dyDescent="0.25">
      <c r="A1399">
        <v>2014</v>
      </c>
      <c r="B1399">
        <v>4</v>
      </c>
      <c r="C1399" s="38" t="s">
        <v>80</v>
      </c>
      <c r="D1399" s="38">
        <f>DATE(План_Факт_Дебіторка[[#This Row],[Рік]],План_Факт_Дебіторка[[#This Row],[МісяцьНом]],1)</f>
        <v>41730</v>
      </c>
      <c r="E1399" s="6" t="s">
        <v>5</v>
      </c>
      <c r="F1399" s="6" t="s">
        <v>22</v>
      </c>
      <c r="G1399" s="6" t="s">
        <v>73</v>
      </c>
      <c r="H1399" s="6" t="s">
        <v>74</v>
      </c>
      <c r="I1399" s="6" t="s">
        <v>75</v>
      </c>
      <c r="J1399" s="6" t="s">
        <v>33</v>
      </c>
      <c r="K1399" s="9">
        <v>1154</v>
      </c>
      <c r="L1399" s="9">
        <v>12744.79</v>
      </c>
      <c r="M1399" s="9">
        <v>14801.142860000002</v>
      </c>
      <c r="N1399" s="9">
        <v>14100</v>
      </c>
      <c r="O1399" s="9">
        <v>17695.32</v>
      </c>
      <c r="P1399" s="9" cm="1">
        <f t="array" ref="P1399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88.146871935836572</v>
      </c>
      <c r="Q1399" s="9" cm="1">
        <f t="array" ref="Q1399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26.444061580750972</v>
      </c>
      <c r="R1399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20.499272543217806</v>
      </c>
      <c r="S1399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135.09020605980535</v>
      </c>
    </row>
    <row r="1400" spans="1:19" x14ac:dyDescent="0.25">
      <c r="A1400">
        <v>2015</v>
      </c>
      <c r="B1400">
        <v>11</v>
      </c>
      <c r="C1400" s="38" t="s">
        <v>69</v>
      </c>
      <c r="D1400" s="38">
        <f>DATE(План_Факт_Дебіторка[[#This Row],[Рік]],План_Факт_Дебіторка[[#This Row],[МісяцьНом]],1)</f>
        <v>42309</v>
      </c>
      <c r="E1400" s="6" t="s">
        <v>12</v>
      </c>
      <c r="F1400" s="6" t="s">
        <v>42</v>
      </c>
      <c r="G1400" s="6" t="s">
        <v>46</v>
      </c>
      <c r="H1400" s="6" t="s">
        <v>47</v>
      </c>
      <c r="I1400" s="6" t="s">
        <v>48</v>
      </c>
      <c r="J1400" s="6" t="s">
        <v>34</v>
      </c>
      <c r="K1400" s="9">
        <v>5783</v>
      </c>
      <c r="L1400" s="9">
        <v>59623.079999999987</v>
      </c>
      <c r="M1400" s="9">
        <v>86676.346950000036</v>
      </c>
      <c r="N1400" s="9">
        <v>95200</v>
      </c>
      <c r="O1400" s="9">
        <v>10316.35</v>
      </c>
      <c r="P1400" s="9" cm="1">
        <f t="array" ref="P1400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378.76721652238496</v>
      </c>
      <c r="Q1400" s="9" cm="1">
        <f t="array" ref="Q1400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0</v>
      </c>
      <c r="R1400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142.03770619589437</v>
      </c>
      <c r="S1400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520.80492271827939</v>
      </c>
    </row>
    <row r="1401" spans="1:19" x14ac:dyDescent="0.25">
      <c r="A1401">
        <v>2014</v>
      </c>
      <c r="B1401">
        <v>5</v>
      </c>
      <c r="C1401" s="38" t="s">
        <v>81</v>
      </c>
      <c r="D1401" s="38">
        <f>DATE(План_Факт_Дебіторка[[#This Row],[Рік]],План_Факт_Дебіторка[[#This Row],[МісяцьНом]],1)</f>
        <v>41760</v>
      </c>
      <c r="E1401" s="6" t="s">
        <v>6</v>
      </c>
      <c r="F1401" s="6" t="s">
        <v>22</v>
      </c>
      <c r="G1401" s="6" t="s">
        <v>73</v>
      </c>
      <c r="H1401" s="6" t="s">
        <v>74</v>
      </c>
      <c r="I1401" s="6" t="s">
        <v>75</v>
      </c>
      <c r="J1401" s="6" t="s">
        <v>33</v>
      </c>
      <c r="K1401" s="9">
        <v>765</v>
      </c>
      <c r="L1401" s="9">
        <v>7208.94</v>
      </c>
      <c r="M1401" s="9">
        <v>9990.096499999996</v>
      </c>
      <c r="N1401" s="9">
        <v>9500</v>
      </c>
      <c r="O1401" s="9">
        <v>11841.45</v>
      </c>
      <c r="P1401" s="9" cm="1">
        <f t="array" ref="P1401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54.184405544937391</v>
      </c>
      <c r="Q1401" s="9" cm="1">
        <f t="array" ref="Q1401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0</v>
      </c>
      <c r="R1401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12.601024545334278</v>
      </c>
      <c r="S1401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66.785430090271674</v>
      </c>
    </row>
    <row r="1402" spans="1:19" x14ac:dyDescent="0.25">
      <c r="A1402">
        <v>2015</v>
      </c>
      <c r="B1402">
        <v>11</v>
      </c>
      <c r="C1402" s="38" t="s">
        <v>69</v>
      </c>
      <c r="D1402" s="38">
        <f>DATE(План_Факт_Дебіторка[[#This Row],[Рік]],План_Факт_Дебіторка[[#This Row],[МісяцьНом]],1)</f>
        <v>42309</v>
      </c>
      <c r="E1402" s="6" t="s">
        <v>12</v>
      </c>
      <c r="F1402" s="6" t="s">
        <v>42</v>
      </c>
      <c r="G1402" s="6" t="s">
        <v>46</v>
      </c>
      <c r="H1402" s="6" t="s">
        <v>47</v>
      </c>
      <c r="I1402" s="6" t="s">
        <v>48</v>
      </c>
      <c r="J1402" s="6" t="s">
        <v>27</v>
      </c>
      <c r="K1402" s="9">
        <v>9529</v>
      </c>
      <c r="L1402" s="9">
        <v>100438.91000000002</v>
      </c>
      <c r="M1402" s="9">
        <v>152784.30773999984</v>
      </c>
      <c r="N1402" s="9">
        <v>159000</v>
      </c>
      <c r="O1402" s="9">
        <v>66621.95</v>
      </c>
      <c r="P1402" s="9" cm="1">
        <f t="array" ref="P1402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667.65258351695206</v>
      </c>
      <c r="Q1402" s="9" cm="1">
        <f t="array" ref="Q1402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0</v>
      </c>
      <c r="R1402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250.36971881885705</v>
      </c>
      <c r="S1402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918.02230233580917</v>
      </c>
    </row>
    <row r="1403" spans="1:19" x14ac:dyDescent="0.25">
      <c r="A1403">
        <v>2014</v>
      </c>
      <c r="B1403">
        <v>6</v>
      </c>
      <c r="C1403" s="38" t="s">
        <v>82</v>
      </c>
      <c r="D1403" s="38">
        <f>DATE(План_Факт_Дебіторка[[#This Row],[Рік]],План_Факт_Дебіторка[[#This Row],[МісяцьНом]],1)</f>
        <v>41791</v>
      </c>
      <c r="E1403" s="6" t="s">
        <v>7</v>
      </c>
      <c r="F1403" s="6" t="s">
        <v>22</v>
      </c>
      <c r="G1403" s="6" t="s">
        <v>73</v>
      </c>
      <c r="H1403" s="6" t="s">
        <v>74</v>
      </c>
      <c r="I1403" s="6" t="s">
        <v>75</v>
      </c>
      <c r="J1403" s="6" t="s">
        <v>33</v>
      </c>
      <c r="K1403" s="9">
        <v>585</v>
      </c>
      <c r="L1403" s="9">
        <v>6307.619999999999</v>
      </c>
      <c r="M1403" s="9">
        <v>8092.0000000000018</v>
      </c>
      <c r="N1403" s="9">
        <v>7700</v>
      </c>
      <c r="O1403" s="9">
        <v>9069.4699999999993</v>
      </c>
      <c r="P1403" s="9" cm="1">
        <f t="array" ref="P1403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42.665193363268465</v>
      </c>
      <c r="Q1403" s="9" cm="1">
        <f t="array" ref="Q1403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0</v>
      </c>
      <c r="R1403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9.9221379914577827</v>
      </c>
      <c r="S1403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52.587331354726246</v>
      </c>
    </row>
    <row r="1404" spans="1:19" x14ac:dyDescent="0.25">
      <c r="A1404">
        <v>2015</v>
      </c>
      <c r="B1404">
        <v>11</v>
      </c>
      <c r="C1404" s="38" t="s">
        <v>69</v>
      </c>
      <c r="D1404" s="38">
        <f>DATE(План_Факт_Дебіторка[[#This Row],[Рік]],План_Факт_Дебіторка[[#This Row],[МісяцьНом]],1)</f>
        <v>42309</v>
      </c>
      <c r="E1404" s="6" t="s">
        <v>12</v>
      </c>
      <c r="F1404" s="6" t="s">
        <v>42</v>
      </c>
      <c r="G1404" s="6" t="s">
        <v>46</v>
      </c>
      <c r="H1404" s="6" t="s">
        <v>47</v>
      </c>
      <c r="I1404" s="6" t="s">
        <v>48</v>
      </c>
      <c r="J1404" s="6" t="s">
        <v>35</v>
      </c>
      <c r="K1404" s="9">
        <v>43932</v>
      </c>
      <c r="L1404" s="9">
        <v>446222.44</v>
      </c>
      <c r="M1404" s="9">
        <v>673459.09854999988</v>
      </c>
      <c r="N1404" s="9">
        <v>704900</v>
      </c>
      <c r="O1404" s="9">
        <v>458149.75</v>
      </c>
      <c r="P1404" s="9" cm="1">
        <f t="array" ref="P1404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2942.9508415554869</v>
      </c>
      <c r="Q1404" s="9" cm="1">
        <f t="array" ref="Q1404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0</v>
      </c>
      <c r="R1404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1103.6065655833077</v>
      </c>
      <c r="S1404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4046.5574071387946</v>
      </c>
    </row>
    <row r="1405" spans="1:19" x14ac:dyDescent="0.25">
      <c r="A1405">
        <v>2014</v>
      </c>
      <c r="B1405">
        <v>7</v>
      </c>
      <c r="C1405" s="38" t="s">
        <v>83</v>
      </c>
      <c r="D1405" s="38">
        <f>DATE(План_Факт_Дебіторка[[#This Row],[Рік]],План_Факт_Дебіторка[[#This Row],[МісяцьНом]],1)</f>
        <v>41821</v>
      </c>
      <c r="E1405" s="6" t="s">
        <v>8</v>
      </c>
      <c r="F1405" s="6" t="s">
        <v>22</v>
      </c>
      <c r="G1405" s="6" t="s">
        <v>73</v>
      </c>
      <c r="H1405" s="6" t="s">
        <v>74</v>
      </c>
      <c r="I1405" s="6" t="s">
        <v>75</v>
      </c>
      <c r="J1405" s="6" t="s">
        <v>33</v>
      </c>
      <c r="K1405" s="9">
        <v>630</v>
      </c>
      <c r="L1405" s="9">
        <v>6630.2499999999991</v>
      </c>
      <c r="M1405" s="9">
        <v>9250.0866699999988</v>
      </c>
      <c r="N1405" s="9">
        <v>9300</v>
      </c>
      <c r="O1405" s="9">
        <v>10850.58</v>
      </c>
      <c r="P1405" s="9" cm="1">
        <f t="array" ref="P1405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46.963827284743658</v>
      </c>
      <c r="Q1405" s="9" cm="1">
        <f t="array" ref="Q1405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0</v>
      </c>
      <c r="R1405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10.921820298777595</v>
      </c>
      <c r="S1405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57.885647583521255</v>
      </c>
    </row>
    <row r="1406" spans="1:19" x14ac:dyDescent="0.25">
      <c r="A1406">
        <v>2015</v>
      </c>
      <c r="B1406">
        <v>12</v>
      </c>
      <c r="C1406" s="38" t="s">
        <v>70</v>
      </c>
      <c r="D1406" s="38">
        <f>DATE(План_Факт_Дебіторка[[#This Row],[Рік]],План_Факт_Дебіторка[[#This Row],[МісяцьНом]],1)</f>
        <v>42339</v>
      </c>
      <c r="E1406" s="6" t="s">
        <v>13</v>
      </c>
      <c r="F1406" s="6" t="s">
        <v>42</v>
      </c>
      <c r="G1406" s="6" t="s">
        <v>46</v>
      </c>
      <c r="H1406" s="6" t="s">
        <v>47</v>
      </c>
      <c r="I1406" s="6" t="s">
        <v>48</v>
      </c>
      <c r="J1406" s="6" t="s">
        <v>26</v>
      </c>
      <c r="K1406" s="9">
        <v>73</v>
      </c>
      <c r="L1406" s="9">
        <v>765.5</v>
      </c>
      <c r="M1406" s="9">
        <v>1279.47</v>
      </c>
      <c r="N1406" s="9">
        <v>1300</v>
      </c>
      <c r="O1406" s="9">
        <v>797.73</v>
      </c>
      <c r="P1406" s="9" cm="1">
        <f t="array" ref="P1406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5.002819414224061</v>
      </c>
      <c r="Q1406" s="9" cm="1">
        <f t="array" ref="Q1406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0</v>
      </c>
      <c r="R1406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1.8760572803340227</v>
      </c>
      <c r="S1406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6.8788766945580839</v>
      </c>
    </row>
    <row r="1407" spans="1:19" x14ac:dyDescent="0.25">
      <c r="A1407">
        <v>2014</v>
      </c>
      <c r="B1407">
        <v>8</v>
      </c>
      <c r="C1407" s="38" t="s">
        <v>84</v>
      </c>
      <c r="D1407" s="38">
        <f>DATE(План_Факт_Дебіторка[[#This Row],[Рік]],План_Факт_Дебіторка[[#This Row],[МісяцьНом]],1)</f>
        <v>41852</v>
      </c>
      <c r="E1407" s="6" t="s">
        <v>9</v>
      </c>
      <c r="F1407" s="6" t="s">
        <v>22</v>
      </c>
      <c r="G1407" s="6" t="s">
        <v>73</v>
      </c>
      <c r="H1407" s="6" t="s">
        <v>74</v>
      </c>
      <c r="I1407" s="6" t="s">
        <v>75</v>
      </c>
      <c r="J1407" s="6" t="s">
        <v>33</v>
      </c>
      <c r="K1407" s="9">
        <v>995</v>
      </c>
      <c r="L1407" s="9">
        <v>11623.390000000001</v>
      </c>
      <c r="M1407" s="9">
        <v>16635.083289999991</v>
      </c>
      <c r="N1407" s="9">
        <v>17100</v>
      </c>
      <c r="O1407" s="9">
        <v>16900.96</v>
      </c>
      <c r="P1407" s="9" cm="1">
        <f t="array" ref="P1407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98.481049516519391</v>
      </c>
      <c r="Q1407" s="9" cm="1">
        <f t="array" ref="Q1407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0</v>
      </c>
      <c r="R1407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22.902569655004505</v>
      </c>
      <c r="S1407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121.38361917152389</v>
      </c>
    </row>
    <row r="1408" spans="1:19" x14ac:dyDescent="0.25">
      <c r="A1408">
        <v>2015</v>
      </c>
      <c r="B1408">
        <v>12</v>
      </c>
      <c r="C1408" s="38" t="s">
        <v>70</v>
      </c>
      <c r="D1408" s="38">
        <f>DATE(План_Факт_Дебіторка[[#This Row],[Рік]],План_Факт_Дебіторка[[#This Row],[МісяцьНом]],1)</f>
        <v>42339</v>
      </c>
      <c r="E1408" s="6" t="s">
        <v>13</v>
      </c>
      <c r="F1408" s="6" t="s">
        <v>42</v>
      </c>
      <c r="G1408" s="6" t="s">
        <v>46</v>
      </c>
      <c r="H1408" s="6" t="s">
        <v>47</v>
      </c>
      <c r="I1408" s="6" t="s">
        <v>48</v>
      </c>
      <c r="J1408" s="6" t="s">
        <v>32</v>
      </c>
      <c r="K1408" s="9">
        <v>261</v>
      </c>
      <c r="L1408" s="9">
        <v>2581.3800000000006</v>
      </c>
      <c r="M1408" s="9">
        <v>3686.5544100000002</v>
      </c>
      <c r="N1408" s="9">
        <v>3900</v>
      </c>
      <c r="O1408" s="9">
        <v>851.59</v>
      </c>
      <c r="P1408" s="9" cm="1">
        <f t="array" ref="P1408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14.41469200054814</v>
      </c>
      <c r="Q1408" s="9" cm="1">
        <f t="array" ref="Q1408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0</v>
      </c>
      <c r="R1408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5.405509500205552</v>
      </c>
      <c r="S1408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19.82020150075369</v>
      </c>
    </row>
    <row r="1409" spans="1:19" x14ac:dyDescent="0.25">
      <c r="A1409">
        <v>2014</v>
      </c>
      <c r="B1409">
        <v>9</v>
      </c>
      <c r="C1409" s="38" t="s">
        <v>85</v>
      </c>
      <c r="D1409" s="38">
        <f>DATE(План_Факт_Дебіторка[[#This Row],[Рік]],План_Факт_Дебіторка[[#This Row],[МісяцьНом]],1)</f>
        <v>41883</v>
      </c>
      <c r="E1409" s="6" t="s">
        <v>10</v>
      </c>
      <c r="F1409" s="6" t="s">
        <v>22</v>
      </c>
      <c r="G1409" s="6" t="s">
        <v>73</v>
      </c>
      <c r="H1409" s="6" t="s">
        <v>74</v>
      </c>
      <c r="I1409" s="6" t="s">
        <v>75</v>
      </c>
      <c r="J1409" s="6" t="s">
        <v>33</v>
      </c>
      <c r="K1409" s="9">
        <v>1196</v>
      </c>
      <c r="L1409" s="9">
        <v>12552.69</v>
      </c>
      <c r="M1409" s="9">
        <v>18245.451230000002</v>
      </c>
      <c r="N1409" s="9">
        <v>18800</v>
      </c>
      <c r="O1409" s="9">
        <v>17742.75</v>
      </c>
      <c r="P1409" s="9" cm="1">
        <f t="array" ref="P1409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118.10208451250087</v>
      </c>
      <c r="Q1409" s="9" cm="1">
        <f t="array" ref="Q1409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88.57656338437566</v>
      </c>
      <c r="R1409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27.465601049418808</v>
      </c>
      <c r="S1409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234.14424894629533</v>
      </c>
    </row>
    <row r="1410" spans="1:19" x14ac:dyDescent="0.25">
      <c r="A1410">
        <v>2015</v>
      </c>
      <c r="B1410">
        <v>12</v>
      </c>
      <c r="C1410" s="38" t="s">
        <v>70</v>
      </c>
      <c r="D1410" s="38">
        <f>DATE(План_Факт_Дебіторка[[#This Row],[Рік]],План_Факт_Дебіторка[[#This Row],[МісяцьНом]],1)</f>
        <v>42339</v>
      </c>
      <c r="E1410" s="6" t="s">
        <v>13</v>
      </c>
      <c r="F1410" s="6" t="s">
        <v>42</v>
      </c>
      <c r="G1410" s="6" t="s">
        <v>46</v>
      </c>
      <c r="H1410" s="6" t="s">
        <v>47</v>
      </c>
      <c r="I1410" s="6" t="s">
        <v>48</v>
      </c>
      <c r="J1410" s="6" t="s">
        <v>34</v>
      </c>
      <c r="K1410" s="9">
        <v>5899</v>
      </c>
      <c r="L1410" s="9">
        <v>61782.040000000008</v>
      </c>
      <c r="M1410" s="9">
        <v>93924.16086999992</v>
      </c>
      <c r="N1410" s="9">
        <v>99400</v>
      </c>
      <c r="O1410" s="9">
        <v>20604.36</v>
      </c>
      <c r="P1410" s="9" cm="1">
        <f t="array" ref="P1410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367.25020161874795</v>
      </c>
      <c r="Q1410" s="9" cm="1">
        <f t="array" ref="Q1410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0</v>
      </c>
      <c r="R1410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137.71882560703048</v>
      </c>
      <c r="S1410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504.9690272257784</v>
      </c>
    </row>
    <row r="1411" spans="1:19" x14ac:dyDescent="0.25">
      <c r="A1411">
        <v>2014</v>
      </c>
      <c r="B1411">
        <v>10</v>
      </c>
      <c r="C1411" s="38" t="s">
        <v>62</v>
      </c>
      <c r="D1411" s="38">
        <f>DATE(План_Факт_Дебіторка[[#This Row],[Рік]],План_Факт_Дебіторка[[#This Row],[МісяцьНом]],1)</f>
        <v>41913</v>
      </c>
      <c r="E1411" s="6" t="s">
        <v>11</v>
      </c>
      <c r="F1411" s="6" t="s">
        <v>22</v>
      </c>
      <c r="G1411" s="6" t="s">
        <v>73</v>
      </c>
      <c r="H1411" s="6" t="s">
        <v>74</v>
      </c>
      <c r="I1411" s="6" t="s">
        <v>75</v>
      </c>
      <c r="J1411" s="6" t="s">
        <v>33</v>
      </c>
      <c r="K1411" s="9">
        <v>150</v>
      </c>
      <c r="L1411" s="9">
        <v>1596.88</v>
      </c>
      <c r="M1411" s="9">
        <v>2507.8565399999998</v>
      </c>
      <c r="N1411" s="9">
        <v>2400</v>
      </c>
      <c r="O1411" s="9">
        <v>2661.4</v>
      </c>
      <c r="P1411" s="9" cm="1">
        <f t="array" ref="P1411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17.374372660951153</v>
      </c>
      <c r="Q1411" s="9" cm="1">
        <f t="array" ref="Q1411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5.2123117982853451</v>
      </c>
      <c r="R1411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4.0405517816165464</v>
      </c>
      <c r="S1411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26.627236240853044</v>
      </c>
    </row>
    <row r="1412" spans="1:19" x14ac:dyDescent="0.25">
      <c r="A1412">
        <v>2015</v>
      </c>
      <c r="B1412">
        <v>12</v>
      </c>
      <c r="C1412" s="38" t="s">
        <v>70</v>
      </c>
      <c r="D1412" s="38">
        <f>DATE(План_Факт_Дебіторка[[#This Row],[Рік]],План_Факт_Дебіторка[[#This Row],[МісяцьНом]],1)</f>
        <v>42339</v>
      </c>
      <c r="E1412" s="6" t="s">
        <v>13</v>
      </c>
      <c r="F1412" s="6" t="s">
        <v>42</v>
      </c>
      <c r="G1412" s="6" t="s">
        <v>46</v>
      </c>
      <c r="H1412" s="6" t="s">
        <v>47</v>
      </c>
      <c r="I1412" s="6" t="s">
        <v>48</v>
      </c>
      <c r="J1412" s="6" t="s">
        <v>27</v>
      </c>
      <c r="K1412" s="9">
        <v>7472</v>
      </c>
      <c r="L1412" s="9">
        <v>80327.12999999999</v>
      </c>
      <c r="M1412" s="9">
        <v>125964.06044000002</v>
      </c>
      <c r="N1412" s="9">
        <v>129900</v>
      </c>
      <c r="O1412" s="9">
        <v>66268.479999999996</v>
      </c>
      <c r="P1412" s="9" cm="1">
        <f t="array" ref="P1412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492.52850560288636</v>
      </c>
      <c r="Q1412" s="9" cm="1">
        <f t="array" ref="Q1412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0</v>
      </c>
      <c r="R1412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184.69818960108239</v>
      </c>
      <c r="S1412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677.2266952039688</v>
      </c>
    </row>
    <row r="1413" spans="1:19" x14ac:dyDescent="0.25">
      <c r="A1413">
        <v>2014</v>
      </c>
      <c r="B1413">
        <v>11</v>
      </c>
      <c r="C1413" s="38" t="s">
        <v>66</v>
      </c>
      <c r="D1413" s="38">
        <f>DATE(План_Факт_Дебіторка[[#This Row],[Рік]],План_Факт_Дебіторка[[#This Row],[МісяцьНом]],1)</f>
        <v>41944</v>
      </c>
      <c r="E1413" s="6" t="s">
        <v>12</v>
      </c>
      <c r="F1413" s="6" t="s">
        <v>22</v>
      </c>
      <c r="G1413" s="6" t="s">
        <v>73</v>
      </c>
      <c r="H1413" s="6" t="s">
        <v>74</v>
      </c>
      <c r="I1413" s="6" t="s">
        <v>75</v>
      </c>
      <c r="J1413" s="6" t="s">
        <v>33</v>
      </c>
      <c r="K1413" s="9">
        <v>108</v>
      </c>
      <c r="L1413" s="9">
        <v>1065.81</v>
      </c>
      <c r="M1413" s="9">
        <v>1669.7516500000002</v>
      </c>
      <c r="N1413" s="9">
        <v>1700</v>
      </c>
      <c r="O1413" s="9">
        <v>1920.16</v>
      </c>
      <c r="P1413" s="9" cm="1">
        <f t="array" ref="P1413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13.045295549911865</v>
      </c>
      <c r="Q1413" s="9" cm="1">
        <f t="array" ref="Q1413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6.5226477749559324</v>
      </c>
      <c r="R1413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3.033789662770201</v>
      </c>
      <c r="S1413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22.601732987637998</v>
      </c>
    </row>
    <row r="1414" spans="1:19" x14ac:dyDescent="0.25">
      <c r="A1414">
        <v>2015</v>
      </c>
      <c r="B1414">
        <v>12</v>
      </c>
      <c r="C1414" s="38" t="s">
        <v>70</v>
      </c>
      <c r="D1414" s="38">
        <f>DATE(План_Факт_Дебіторка[[#This Row],[Рік]],План_Факт_Дебіторка[[#This Row],[МісяцьНом]],1)</f>
        <v>42339</v>
      </c>
      <c r="E1414" s="6" t="s">
        <v>13</v>
      </c>
      <c r="F1414" s="6" t="s">
        <v>42</v>
      </c>
      <c r="G1414" s="6" t="s">
        <v>46</v>
      </c>
      <c r="H1414" s="6" t="s">
        <v>47</v>
      </c>
      <c r="I1414" s="6" t="s">
        <v>48</v>
      </c>
      <c r="J1414" s="6" t="s">
        <v>35</v>
      </c>
      <c r="K1414" s="9">
        <v>51631</v>
      </c>
      <c r="L1414" s="9">
        <v>530195.79999999993</v>
      </c>
      <c r="M1414" s="9">
        <v>798144.90260999941</v>
      </c>
      <c r="N1414" s="9">
        <v>819700</v>
      </c>
      <c r="O1414" s="9">
        <v>591018.36</v>
      </c>
      <c r="P1414" s="9" cm="1">
        <f t="array" ref="P1414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3120.8037813635938</v>
      </c>
      <c r="Q1414" s="9" cm="1">
        <f t="array" ref="Q1414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0</v>
      </c>
      <c r="R1414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1170.3014180113476</v>
      </c>
      <c r="S1414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4291.1051993749415</v>
      </c>
    </row>
    <row r="1415" spans="1:19" x14ac:dyDescent="0.25">
      <c r="A1415">
        <v>2014</v>
      </c>
      <c r="B1415">
        <v>12</v>
      </c>
      <c r="C1415" s="38" t="s">
        <v>67</v>
      </c>
      <c r="D1415" s="38">
        <f>DATE(План_Факт_Дебіторка[[#This Row],[Рік]],План_Факт_Дебіторка[[#This Row],[МісяцьНом]],1)</f>
        <v>41974</v>
      </c>
      <c r="E1415" s="6" t="s">
        <v>13</v>
      </c>
      <c r="F1415" s="6" t="s">
        <v>22</v>
      </c>
      <c r="G1415" s="6" t="s">
        <v>73</v>
      </c>
      <c r="H1415" s="6" t="s">
        <v>74</v>
      </c>
      <c r="I1415" s="6" t="s">
        <v>75</v>
      </c>
      <c r="J1415" s="6" t="s">
        <v>33</v>
      </c>
      <c r="K1415" s="9">
        <v>26</v>
      </c>
      <c r="L1415" s="9">
        <v>267.72000000000003</v>
      </c>
      <c r="M1415" s="9">
        <v>410.29165999999998</v>
      </c>
      <c r="N1415" s="9">
        <v>300</v>
      </c>
      <c r="O1415" s="9">
        <v>516.97</v>
      </c>
      <c r="P1415" s="9" cm="1">
        <f t="array" ref="P1415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1.7830517099335044</v>
      </c>
      <c r="Q1415" s="9" cm="1">
        <f t="array" ref="Q1415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1.6047465389401541</v>
      </c>
      <c r="R1415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0</v>
      </c>
      <c r="S1415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3.3877982488736587</v>
      </c>
    </row>
    <row r="1416" spans="1:19" x14ac:dyDescent="0.25">
      <c r="A1416">
        <v>2016</v>
      </c>
      <c r="B1416">
        <v>1</v>
      </c>
      <c r="C1416" s="38" t="s">
        <v>95</v>
      </c>
      <c r="D1416" s="38">
        <f>DATE(План_Факт_Дебіторка[[#This Row],[Рік]],План_Факт_Дебіторка[[#This Row],[МісяцьНом]],1)</f>
        <v>42370</v>
      </c>
      <c r="E1416" s="6" t="s">
        <v>2</v>
      </c>
      <c r="F1416" s="6" t="s">
        <v>42</v>
      </c>
      <c r="G1416" s="6" t="s">
        <v>46</v>
      </c>
      <c r="H1416" s="6" t="s">
        <v>47</v>
      </c>
      <c r="I1416" s="6" t="s">
        <v>48</v>
      </c>
      <c r="J1416" s="6" t="s">
        <v>26</v>
      </c>
      <c r="K1416" s="9">
        <v>-417</v>
      </c>
      <c r="L1416" s="9">
        <v>-6043.9599999999991</v>
      </c>
      <c r="M1416" s="9">
        <v>-9906.0821000000014</v>
      </c>
      <c r="N1416" s="9">
        <v>0</v>
      </c>
      <c r="O1416" s="9">
        <v>0</v>
      </c>
      <c r="P1416" s="9" cm="1">
        <f t="array" ref="P1416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-92.314962670466457</v>
      </c>
      <c r="Q1416" s="9" cm="1">
        <f t="array" ref="Q1416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0</v>
      </c>
      <c r="R1416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0</v>
      </c>
      <c r="S1416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-92.314962670466457</v>
      </c>
    </row>
    <row r="1417" spans="1:19" x14ac:dyDescent="0.25">
      <c r="A1417">
        <v>2015</v>
      </c>
      <c r="B1417">
        <v>1</v>
      </c>
      <c r="C1417" s="38" t="s">
        <v>86</v>
      </c>
      <c r="D1417" s="38">
        <f>DATE(План_Факт_Дебіторка[[#This Row],[Рік]],План_Факт_Дебіторка[[#This Row],[МісяцьНом]],1)</f>
        <v>42005</v>
      </c>
      <c r="E1417" s="6" t="s">
        <v>2</v>
      </c>
      <c r="F1417" s="6" t="s">
        <v>22</v>
      </c>
      <c r="G1417" s="6" t="s">
        <v>73</v>
      </c>
      <c r="H1417" s="6" t="s">
        <v>74</v>
      </c>
      <c r="I1417" s="6" t="s">
        <v>75</v>
      </c>
      <c r="J1417" s="6" t="s">
        <v>33</v>
      </c>
      <c r="K1417" s="9">
        <v>57</v>
      </c>
      <c r="L1417" s="9">
        <v>655.96999999999991</v>
      </c>
      <c r="M1417" s="9">
        <v>1052.97505</v>
      </c>
      <c r="N1417" s="9">
        <v>1000</v>
      </c>
      <c r="O1417" s="9">
        <v>852.91</v>
      </c>
      <c r="P1417" s="9" cm="1">
        <f t="array" ref="P1417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8.1972473981031069</v>
      </c>
      <c r="Q1417" s="9" cm="1">
        <f t="array" ref="Q1417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2.4591742194309325</v>
      </c>
      <c r="R1417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2.7324157993677023</v>
      </c>
      <c r="S1417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13.388837416901742</v>
      </c>
    </row>
    <row r="1418" spans="1:19" x14ac:dyDescent="0.25">
      <c r="A1418">
        <v>2016</v>
      </c>
      <c r="B1418">
        <v>1</v>
      </c>
      <c r="C1418" s="38" t="s">
        <v>95</v>
      </c>
      <c r="D1418" s="38">
        <f>DATE(План_Факт_Дебіторка[[#This Row],[Рік]],План_Факт_Дебіторка[[#This Row],[МісяцьНом]],1)</f>
        <v>42370</v>
      </c>
      <c r="E1418" s="6" t="s">
        <v>2</v>
      </c>
      <c r="F1418" s="6" t="s">
        <v>42</v>
      </c>
      <c r="G1418" s="6" t="s">
        <v>46</v>
      </c>
      <c r="H1418" s="6" t="s">
        <v>47</v>
      </c>
      <c r="I1418" s="6" t="s">
        <v>48</v>
      </c>
      <c r="J1418" s="6" t="s">
        <v>32</v>
      </c>
      <c r="K1418" s="9">
        <v>280</v>
      </c>
      <c r="L1418" s="9">
        <v>2727.3999999999996</v>
      </c>
      <c r="M1418" s="9">
        <v>3958.9245500000002</v>
      </c>
      <c r="N1418" s="9">
        <v>4000</v>
      </c>
      <c r="O1418" s="9">
        <v>498.82</v>
      </c>
      <c r="P1418" s="9" cm="1">
        <f t="array" ref="P1418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36.893291248660582</v>
      </c>
      <c r="Q1418" s="9" cm="1">
        <f t="array" ref="Q1418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0</v>
      </c>
      <c r="R1418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0</v>
      </c>
      <c r="S1418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36.893291248660582</v>
      </c>
    </row>
    <row r="1419" spans="1:19" x14ac:dyDescent="0.25">
      <c r="A1419">
        <v>2015</v>
      </c>
      <c r="B1419">
        <v>2</v>
      </c>
      <c r="C1419" s="38" t="s">
        <v>87</v>
      </c>
      <c r="D1419" s="38">
        <f>DATE(План_Факт_Дебіторка[[#This Row],[Рік]],План_Факт_Дебіторка[[#This Row],[МісяцьНом]],1)</f>
        <v>42036</v>
      </c>
      <c r="E1419" s="6" t="s">
        <v>3</v>
      </c>
      <c r="F1419" s="6" t="s">
        <v>22</v>
      </c>
      <c r="G1419" s="6" t="s">
        <v>73</v>
      </c>
      <c r="H1419" s="6" t="s">
        <v>74</v>
      </c>
      <c r="I1419" s="6" t="s">
        <v>75</v>
      </c>
      <c r="J1419" s="6" t="s">
        <v>33</v>
      </c>
      <c r="K1419" s="9">
        <v>89</v>
      </c>
      <c r="L1419" s="9">
        <v>882.43000000000018</v>
      </c>
      <c r="M1419" s="9">
        <v>1488.2083399999999</v>
      </c>
      <c r="N1419" s="9">
        <v>1500</v>
      </c>
      <c r="O1419" s="9">
        <v>1674.23</v>
      </c>
      <c r="P1419" s="9" cm="1">
        <f t="array" ref="P1419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8.4343275099818271</v>
      </c>
      <c r="Q1419" s="9" cm="1">
        <f t="array" ref="Q1419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0</v>
      </c>
      <c r="R1419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0</v>
      </c>
      <c r="S1419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8.4343275099818271</v>
      </c>
    </row>
    <row r="1420" spans="1:19" x14ac:dyDescent="0.25">
      <c r="A1420">
        <v>2014</v>
      </c>
      <c r="B1420">
        <v>12</v>
      </c>
      <c r="C1420" s="38" t="s">
        <v>67</v>
      </c>
      <c r="D1420" s="38">
        <f>DATE(План_Факт_Дебіторка[[#This Row],[Рік]],План_Факт_Дебіторка[[#This Row],[МісяцьНом]],1)</f>
        <v>41974</v>
      </c>
      <c r="E1420" s="6" t="s">
        <v>13</v>
      </c>
      <c r="F1420" s="6" t="s">
        <v>58</v>
      </c>
      <c r="G1420" s="6" t="s">
        <v>59</v>
      </c>
      <c r="H1420" s="6" t="s">
        <v>60</v>
      </c>
      <c r="I1420" s="6" t="s">
        <v>61</v>
      </c>
      <c r="J1420" s="6" t="s">
        <v>26</v>
      </c>
      <c r="K1420" s="9">
        <v>2487</v>
      </c>
      <c r="L1420" s="9">
        <v>26869.419999999995</v>
      </c>
      <c r="M1420" s="9">
        <v>38877.189999999995</v>
      </c>
      <c r="N1420" s="9">
        <v>38500</v>
      </c>
      <c r="O1420" s="9">
        <v>22447.94</v>
      </c>
      <c r="P1420" s="9" cm="1">
        <f t="array" ref="P1420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175.27859213651058</v>
      </c>
      <c r="Q1420" s="9" cm="1">
        <f t="array" ref="Q1420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0</v>
      </c>
      <c r="R1420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77.901596505115819</v>
      </c>
      <c r="S1420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253.18018864162639</v>
      </c>
    </row>
    <row r="1421" spans="1:19" x14ac:dyDescent="0.25">
      <c r="A1421">
        <v>2015</v>
      </c>
      <c r="B1421">
        <v>3</v>
      </c>
      <c r="C1421" s="38" t="s">
        <v>88</v>
      </c>
      <c r="D1421" s="38">
        <f>DATE(План_Факт_Дебіторка[[#This Row],[Рік]],План_Факт_Дебіторка[[#This Row],[МісяцьНом]],1)</f>
        <v>42064</v>
      </c>
      <c r="E1421" s="6" t="s">
        <v>4</v>
      </c>
      <c r="F1421" s="6" t="s">
        <v>22</v>
      </c>
      <c r="G1421" s="6" t="s">
        <v>73</v>
      </c>
      <c r="H1421" s="6" t="s">
        <v>74</v>
      </c>
      <c r="I1421" s="6" t="s">
        <v>75</v>
      </c>
      <c r="J1421" s="6" t="s">
        <v>33</v>
      </c>
      <c r="K1421" s="9">
        <v>233</v>
      </c>
      <c r="L1421" s="9">
        <v>2576.0200000000009</v>
      </c>
      <c r="M1421" s="9">
        <v>4029.8625400000001</v>
      </c>
      <c r="N1421" s="9">
        <v>4100</v>
      </c>
      <c r="O1421" s="9">
        <v>4200.71</v>
      </c>
      <c r="P1421" s="9" cm="1">
        <f t="array" ref="P1421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20.169821026875098</v>
      </c>
      <c r="Q1421" s="9" cm="1">
        <f t="array" ref="Q1421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0</v>
      </c>
      <c r="R1421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0</v>
      </c>
      <c r="S1421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20.169821026875098</v>
      </c>
    </row>
    <row r="1422" spans="1:19" x14ac:dyDescent="0.25">
      <c r="A1422">
        <v>2014</v>
      </c>
      <c r="B1422">
        <v>12</v>
      </c>
      <c r="C1422" s="38" t="s">
        <v>67</v>
      </c>
      <c r="D1422" s="38">
        <f>DATE(План_Факт_Дебіторка[[#This Row],[Рік]],План_Факт_Дебіторка[[#This Row],[МісяцьНом]],1)</f>
        <v>41974</v>
      </c>
      <c r="E1422" s="6" t="s">
        <v>13</v>
      </c>
      <c r="F1422" s="6" t="s">
        <v>58</v>
      </c>
      <c r="G1422" s="6" t="s">
        <v>59</v>
      </c>
      <c r="H1422" s="6" t="s">
        <v>60</v>
      </c>
      <c r="I1422" s="6" t="s">
        <v>61</v>
      </c>
      <c r="J1422" s="6" t="s">
        <v>27</v>
      </c>
      <c r="K1422" s="9">
        <v>2625</v>
      </c>
      <c r="L1422" s="9">
        <v>28413.320000000003</v>
      </c>
      <c r="M1422" s="9">
        <v>45047.385000000031</v>
      </c>
      <c r="N1422" s="9">
        <v>46000</v>
      </c>
      <c r="O1422" s="9">
        <v>7221.54</v>
      </c>
      <c r="P1422" s="9" cm="1">
        <f t="array" ref="P1422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203.09704024985788</v>
      </c>
      <c r="Q1422" s="9" cm="1">
        <f t="array" ref="Q1422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0</v>
      </c>
      <c r="R1422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90.265351222159055</v>
      </c>
      <c r="S1422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293.36239147201695</v>
      </c>
    </row>
    <row r="1423" spans="1:19" x14ac:dyDescent="0.25">
      <c r="A1423">
        <v>2015</v>
      </c>
      <c r="B1423">
        <v>4</v>
      </c>
      <c r="C1423" s="38" t="s">
        <v>89</v>
      </c>
      <c r="D1423" s="38">
        <f>DATE(План_Факт_Дебіторка[[#This Row],[Рік]],План_Факт_Дебіторка[[#This Row],[МісяцьНом]],1)</f>
        <v>42095</v>
      </c>
      <c r="E1423" s="6" t="s">
        <v>5</v>
      </c>
      <c r="F1423" s="6" t="s">
        <v>22</v>
      </c>
      <c r="G1423" s="6" t="s">
        <v>73</v>
      </c>
      <c r="H1423" s="6" t="s">
        <v>74</v>
      </c>
      <c r="I1423" s="6" t="s">
        <v>75</v>
      </c>
      <c r="J1423" s="6" t="s">
        <v>33</v>
      </c>
      <c r="K1423" s="9">
        <v>233</v>
      </c>
      <c r="L1423" s="9">
        <v>2301.3399999999997</v>
      </c>
      <c r="M1423" s="9">
        <v>3771.2419970000001</v>
      </c>
      <c r="N1423" s="9">
        <v>3500</v>
      </c>
      <c r="O1423" s="9">
        <v>3276.31</v>
      </c>
      <c r="P1423" s="9" cm="1">
        <f t="array" ref="P1423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34.389936141830141</v>
      </c>
      <c r="Q1423" s="9" cm="1">
        <f t="array" ref="Q1423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10.316980842549043</v>
      </c>
      <c r="R1423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11.463312047276714</v>
      </c>
      <c r="S1423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56.1702290316559</v>
      </c>
    </row>
    <row r="1424" spans="1:19" x14ac:dyDescent="0.25">
      <c r="A1424">
        <v>2016</v>
      </c>
      <c r="B1424">
        <v>1</v>
      </c>
      <c r="C1424" s="38" t="s">
        <v>95</v>
      </c>
      <c r="D1424" s="38">
        <f>DATE(План_Факт_Дебіторка[[#This Row],[Рік]],План_Факт_Дебіторка[[#This Row],[МісяцьНом]],1)</f>
        <v>42370</v>
      </c>
      <c r="E1424" s="6" t="s">
        <v>2</v>
      </c>
      <c r="F1424" s="6" t="s">
        <v>42</v>
      </c>
      <c r="G1424" s="6" t="s">
        <v>46</v>
      </c>
      <c r="H1424" s="6" t="s">
        <v>47</v>
      </c>
      <c r="I1424" s="6" t="s">
        <v>48</v>
      </c>
      <c r="J1424" s="6" t="s">
        <v>34</v>
      </c>
      <c r="K1424" s="9">
        <v>6553</v>
      </c>
      <c r="L1424" s="9">
        <v>66483.97</v>
      </c>
      <c r="M1424" s="9">
        <v>100087.8660599999</v>
      </c>
      <c r="N1424" s="9">
        <v>107800</v>
      </c>
      <c r="O1424" s="9">
        <v>14975.06</v>
      </c>
      <c r="P1424" s="9" cm="1">
        <f t="array" ref="P1424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932.72067865211181</v>
      </c>
      <c r="Q1424" s="9" cm="1">
        <f t="array" ref="Q1424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0</v>
      </c>
      <c r="R1424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0</v>
      </c>
      <c r="S1424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932.72067865211181</v>
      </c>
    </row>
    <row r="1425" spans="1:19" x14ac:dyDescent="0.25">
      <c r="A1425">
        <v>2015</v>
      </c>
      <c r="B1425">
        <v>5</v>
      </c>
      <c r="C1425" s="38" t="s">
        <v>90</v>
      </c>
      <c r="D1425" s="38">
        <f>DATE(План_Факт_Дебіторка[[#This Row],[Рік]],План_Факт_Дебіторка[[#This Row],[МісяцьНом]],1)</f>
        <v>42125</v>
      </c>
      <c r="E1425" s="6" t="s">
        <v>6</v>
      </c>
      <c r="F1425" s="6" t="s">
        <v>22</v>
      </c>
      <c r="G1425" s="6" t="s">
        <v>73</v>
      </c>
      <c r="H1425" s="6" t="s">
        <v>74</v>
      </c>
      <c r="I1425" s="6" t="s">
        <v>75</v>
      </c>
      <c r="J1425" s="6" t="s">
        <v>33</v>
      </c>
      <c r="K1425" s="9">
        <v>248</v>
      </c>
      <c r="L1425" s="9">
        <v>2393.9599999999996</v>
      </c>
      <c r="M1425" s="9">
        <v>3220.8417400000003</v>
      </c>
      <c r="N1425" s="9">
        <v>3100</v>
      </c>
      <c r="O1425" s="9">
        <v>3262.22</v>
      </c>
      <c r="P1425" s="9" cm="1">
        <f t="array" ref="P1425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15.646375643090476</v>
      </c>
      <c r="Q1425" s="9" cm="1">
        <f t="array" ref="Q1425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7.823187821545238</v>
      </c>
      <c r="R1425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0</v>
      </c>
      <c r="S1425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23.469563464635712</v>
      </c>
    </row>
    <row r="1426" spans="1:19" x14ac:dyDescent="0.25">
      <c r="A1426">
        <v>2014</v>
      </c>
      <c r="B1426">
        <v>12</v>
      </c>
      <c r="C1426" s="38" t="s">
        <v>67</v>
      </c>
      <c r="D1426" s="38">
        <f>DATE(План_Факт_Дебіторка[[#This Row],[Рік]],План_Факт_Дебіторка[[#This Row],[МісяцьНом]],1)</f>
        <v>41974</v>
      </c>
      <c r="E1426" s="6" t="s">
        <v>13</v>
      </c>
      <c r="F1426" s="6" t="s">
        <v>58</v>
      </c>
      <c r="G1426" s="6" t="s">
        <v>59</v>
      </c>
      <c r="H1426" s="6" t="s">
        <v>60</v>
      </c>
      <c r="I1426" s="6" t="s">
        <v>61</v>
      </c>
      <c r="J1426" s="6" t="s">
        <v>32</v>
      </c>
      <c r="K1426" s="9">
        <v>22710</v>
      </c>
      <c r="L1426" s="9">
        <v>235102.06999999998</v>
      </c>
      <c r="M1426" s="9">
        <v>323243.78885000001</v>
      </c>
      <c r="N1426" s="9">
        <v>321600</v>
      </c>
      <c r="O1426" s="9">
        <v>78284.639999999999</v>
      </c>
      <c r="P1426" s="9" cm="1">
        <f t="array" ref="P1426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1457.3511158213726</v>
      </c>
      <c r="Q1426" s="9" cm="1">
        <f t="array" ref="Q1426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0</v>
      </c>
      <c r="R1426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647.7116070317212</v>
      </c>
      <c r="S1426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2105.0627228530939</v>
      </c>
    </row>
    <row r="1427" spans="1:19" x14ac:dyDescent="0.25">
      <c r="A1427">
        <v>2015</v>
      </c>
      <c r="B1427">
        <v>6</v>
      </c>
      <c r="C1427" s="38" t="s">
        <v>91</v>
      </c>
      <c r="D1427" s="38">
        <f>DATE(План_Факт_Дебіторка[[#This Row],[Рік]],План_Факт_Дебіторка[[#This Row],[МісяцьНом]],1)</f>
        <v>42156</v>
      </c>
      <c r="E1427" s="6" t="s">
        <v>7</v>
      </c>
      <c r="F1427" s="6" t="s">
        <v>22</v>
      </c>
      <c r="G1427" s="6" t="s">
        <v>73</v>
      </c>
      <c r="H1427" s="6" t="s">
        <v>74</v>
      </c>
      <c r="I1427" s="6" t="s">
        <v>75</v>
      </c>
      <c r="J1427" s="6" t="s">
        <v>33</v>
      </c>
      <c r="K1427" s="9">
        <v>147</v>
      </c>
      <c r="L1427" s="9">
        <v>1619.53</v>
      </c>
      <c r="M1427" s="9">
        <v>2678.1416199999999</v>
      </c>
      <c r="N1427" s="9">
        <v>2700</v>
      </c>
      <c r="O1427" s="9">
        <v>2465.4299999999998</v>
      </c>
      <c r="P1427" s="9" cm="1">
        <f t="array" ref="P1427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31.987404048584441</v>
      </c>
      <c r="Q1427" s="9" cm="1">
        <f t="array" ref="Q1427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0</v>
      </c>
      <c r="R1427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10.662468016194813</v>
      </c>
      <c r="S1427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42.649872064779252</v>
      </c>
    </row>
    <row r="1428" spans="1:19" x14ac:dyDescent="0.25">
      <c r="A1428">
        <v>2016</v>
      </c>
      <c r="B1428">
        <v>1</v>
      </c>
      <c r="C1428" s="38" t="s">
        <v>95</v>
      </c>
      <c r="D1428" s="38">
        <f>DATE(План_Факт_Дебіторка[[#This Row],[Рік]],План_Факт_Дебіторка[[#This Row],[МісяцьНом]],1)</f>
        <v>42370</v>
      </c>
      <c r="E1428" s="6" t="s">
        <v>2</v>
      </c>
      <c r="F1428" s="6" t="s">
        <v>42</v>
      </c>
      <c r="G1428" s="6" t="s">
        <v>46</v>
      </c>
      <c r="H1428" s="6" t="s">
        <v>47</v>
      </c>
      <c r="I1428" s="6" t="s">
        <v>48</v>
      </c>
      <c r="J1428" s="6" t="s">
        <v>27</v>
      </c>
      <c r="K1428" s="9">
        <v>5738</v>
      </c>
      <c r="L1428" s="9">
        <v>59479.80000000001</v>
      </c>
      <c r="M1428" s="9">
        <v>91008.567640000008</v>
      </c>
      <c r="N1428" s="9">
        <v>98000</v>
      </c>
      <c r="O1428" s="9">
        <v>28905.1</v>
      </c>
      <c r="P1428" s="9" cm="1">
        <f t="array" ref="P1428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848.11052841760943</v>
      </c>
      <c r="Q1428" s="9" cm="1">
        <f t="array" ref="Q1428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0</v>
      </c>
      <c r="R1428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0</v>
      </c>
      <c r="S1428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848.11052841760943</v>
      </c>
    </row>
    <row r="1429" spans="1:19" x14ac:dyDescent="0.25">
      <c r="A1429">
        <v>2015</v>
      </c>
      <c r="B1429">
        <v>7</v>
      </c>
      <c r="C1429" s="38" t="s">
        <v>92</v>
      </c>
      <c r="D1429" s="38">
        <f>DATE(План_Факт_Дебіторка[[#This Row],[Рік]],План_Факт_Дебіторка[[#This Row],[МісяцьНом]],1)</f>
        <v>42186</v>
      </c>
      <c r="E1429" s="6" t="s">
        <v>8</v>
      </c>
      <c r="F1429" s="6" t="s">
        <v>22</v>
      </c>
      <c r="G1429" s="6" t="s">
        <v>73</v>
      </c>
      <c r="H1429" s="6" t="s">
        <v>74</v>
      </c>
      <c r="I1429" s="6" t="s">
        <v>75</v>
      </c>
      <c r="J1429" s="6" t="s">
        <v>33</v>
      </c>
      <c r="K1429" s="9">
        <v>222</v>
      </c>
      <c r="L1429" s="9">
        <v>2131.3200000000002</v>
      </c>
      <c r="M1429" s="9">
        <v>2779.0085199999999</v>
      </c>
      <c r="N1429" s="9">
        <v>2600</v>
      </c>
      <c r="O1429" s="9">
        <v>2382.94</v>
      </c>
      <c r="P1429" s="9" cm="1">
        <f t="array" ref="P1429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11.962985424363458</v>
      </c>
      <c r="Q1429" s="9" cm="1">
        <f t="array" ref="Q1429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5.981492712181729</v>
      </c>
      <c r="R1429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3.9876618081211523</v>
      </c>
      <c r="S1429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21.932139944666339</v>
      </c>
    </row>
    <row r="1430" spans="1:19" x14ac:dyDescent="0.25">
      <c r="A1430">
        <v>2014</v>
      </c>
      <c r="B1430">
        <v>12</v>
      </c>
      <c r="C1430" s="38" t="s">
        <v>67</v>
      </c>
      <c r="D1430" s="38">
        <f>DATE(План_Факт_Дебіторка[[#This Row],[Рік]],План_Факт_Дебіторка[[#This Row],[МісяцьНом]],1)</f>
        <v>41974</v>
      </c>
      <c r="E1430" s="6" t="s">
        <v>13</v>
      </c>
      <c r="F1430" s="6" t="s">
        <v>58</v>
      </c>
      <c r="G1430" s="6" t="s">
        <v>59</v>
      </c>
      <c r="H1430" s="6" t="s">
        <v>60</v>
      </c>
      <c r="I1430" s="6" t="s">
        <v>61</v>
      </c>
      <c r="J1430" s="6" t="s">
        <v>33</v>
      </c>
      <c r="K1430" s="9">
        <v>24193</v>
      </c>
      <c r="L1430" s="9">
        <v>273334.53999999992</v>
      </c>
      <c r="M1430" s="9">
        <v>402771.05094999913</v>
      </c>
      <c r="N1430" s="9">
        <v>410500</v>
      </c>
      <c r="O1430" s="9">
        <v>306527.87</v>
      </c>
      <c r="P1430" s="9" cm="1">
        <f t="array" ref="P1430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1815.9013746584728</v>
      </c>
      <c r="Q1430" s="9" cm="1">
        <f t="array" ref="Q1430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0</v>
      </c>
      <c r="R1430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807.06727762598803</v>
      </c>
      <c r="S1430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2622.9686522844609</v>
      </c>
    </row>
    <row r="1431" spans="1:19" x14ac:dyDescent="0.25">
      <c r="A1431">
        <v>2015</v>
      </c>
      <c r="B1431">
        <v>8</v>
      </c>
      <c r="C1431" s="38" t="s">
        <v>93</v>
      </c>
      <c r="D1431" s="38">
        <f>DATE(План_Факт_Дебіторка[[#This Row],[Рік]],План_Факт_Дебіторка[[#This Row],[МісяцьНом]],1)</f>
        <v>42217</v>
      </c>
      <c r="E1431" s="6" t="s">
        <v>9</v>
      </c>
      <c r="F1431" s="6" t="s">
        <v>22</v>
      </c>
      <c r="G1431" s="6" t="s">
        <v>73</v>
      </c>
      <c r="H1431" s="6" t="s">
        <v>74</v>
      </c>
      <c r="I1431" s="6" t="s">
        <v>75</v>
      </c>
      <c r="J1431" s="6" t="s">
        <v>33</v>
      </c>
      <c r="K1431" s="9">
        <v>87</v>
      </c>
      <c r="L1431" s="9">
        <v>873.13000000000011</v>
      </c>
      <c r="M1431" s="9">
        <v>1396.48333</v>
      </c>
      <c r="N1431" s="9">
        <v>1300</v>
      </c>
      <c r="O1431" s="9">
        <v>1133.83</v>
      </c>
      <c r="P1431" s="9" cm="1">
        <f t="array" ref="P1431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16.323700433432631</v>
      </c>
      <c r="Q1431" s="9" cm="1">
        <f t="array" ref="Q1431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0</v>
      </c>
      <c r="R1431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5.4412334778108775</v>
      </c>
      <c r="S1431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21.76493391124351</v>
      </c>
    </row>
    <row r="1432" spans="1:19" x14ac:dyDescent="0.25">
      <c r="A1432">
        <v>2016</v>
      </c>
      <c r="B1432">
        <v>1</v>
      </c>
      <c r="C1432" s="38" t="s">
        <v>95</v>
      </c>
      <c r="D1432" s="38">
        <f>DATE(План_Факт_Дебіторка[[#This Row],[Рік]],План_Факт_Дебіторка[[#This Row],[МісяцьНом]],1)</f>
        <v>42370</v>
      </c>
      <c r="E1432" s="6" t="s">
        <v>2</v>
      </c>
      <c r="F1432" s="6" t="s">
        <v>42</v>
      </c>
      <c r="G1432" s="6" t="s">
        <v>46</v>
      </c>
      <c r="H1432" s="6" t="s">
        <v>47</v>
      </c>
      <c r="I1432" s="6" t="s">
        <v>48</v>
      </c>
      <c r="J1432" s="6" t="s">
        <v>35</v>
      </c>
      <c r="K1432" s="9">
        <v>20717</v>
      </c>
      <c r="L1432" s="9">
        <v>203051.65000000005</v>
      </c>
      <c r="M1432" s="9">
        <v>297734.1932299998</v>
      </c>
      <c r="N1432" s="9">
        <v>304700</v>
      </c>
      <c r="O1432" s="9">
        <v>119978.45</v>
      </c>
      <c r="P1432" s="9" cm="1">
        <f t="array" ref="P1432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2774.5904643520848</v>
      </c>
      <c r="Q1432" s="9" cm="1">
        <f t="array" ref="Q1432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0</v>
      </c>
      <c r="R1432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0</v>
      </c>
      <c r="S1432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2774.5904643520848</v>
      </c>
    </row>
    <row r="1433" spans="1:19" x14ac:dyDescent="0.25">
      <c r="A1433">
        <v>2015</v>
      </c>
      <c r="B1433">
        <v>9</v>
      </c>
      <c r="C1433" s="38" t="s">
        <v>94</v>
      </c>
      <c r="D1433" s="38">
        <f>DATE(План_Факт_Дебіторка[[#This Row],[Рік]],План_Факт_Дебіторка[[#This Row],[МісяцьНом]],1)</f>
        <v>42248</v>
      </c>
      <c r="E1433" s="6" t="s">
        <v>10</v>
      </c>
      <c r="F1433" s="6" t="s">
        <v>22</v>
      </c>
      <c r="G1433" s="6" t="s">
        <v>73</v>
      </c>
      <c r="H1433" s="6" t="s">
        <v>74</v>
      </c>
      <c r="I1433" s="6" t="s">
        <v>75</v>
      </c>
      <c r="J1433" s="6" t="s">
        <v>33</v>
      </c>
      <c r="K1433" s="9">
        <v>99</v>
      </c>
      <c r="L1433" s="9">
        <v>1004.7</v>
      </c>
      <c r="M1433" s="9">
        <v>1550.6834100000001</v>
      </c>
      <c r="N1433" s="9">
        <v>1600</v>
      </c>
      <c r="O1433" s="9">
        <v>1249.3900000000001</v>
      </c>
      <c r="P1433" s="9" cm="1">
        <f t="array" ref="P1433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15.100641325496762</v>
      </c>
      <c r="Q1433" s="9" cm="1">
        <f t="array" ref="Q1433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4.5301923976490288</v>
      </c>
      <c r="R1433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5.0335471084989205</v>
      </c>
      <c r="S1433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24.664380831644714</v>
      </c>
    </row>
    <row r="1434" spans="1:19" x14ac:dyDescent="0.25">
      <c r="A1434">
        <v>2014</v>
      </c>
      <c r="B1434">
        <v>12</v>
      </c>
      <c r="C1434" s="38" t="s">
        <v>67</v>
      </c>
      <c r="D1434" s="38">
        <f>DATE(План_Факт_Дебіторка[[#This Row],[Рік]],План_Факт_Дебіторка[[#This Row],[МісяцьНом]],1)</f>
        <v>41974</v>
      </c>
      <c r="E1434" s="6" t="s">
        <v>13</v>
      </c>
      <c r="F1434" s="6" t="s">
        <v>58</v>
      </c>
      <c r="G1434" s="6" t="s">
        <v>59</v>
      </c>
      <c r="H1434" s="6" t="s">
        <v>60</v>
      </c>
      <c r="I1434" s="6" t="s">
        <v>61</v>
      </c>
      <c r="J1434" s="6" t="s">
        <v>34</v>
      </c>
      <c r="K1434" s="9">
        <v>7827</v>
      </c>
      <c r="L1434" s="9">
        <v>84287.299999999988</v>
      </c>
      <c r="M1434" s="9">
        <v>125523.76999999999</v>
      </c>
      <c r="N1434" s="9">
        <v>123000</v>
      </c>
      <c r="O1434" s="9">
        <v>12826.23</v>
      </c>
      <c r="P1434" s="9" cm="1">
        <f t="array" ref="P1434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565.92643874897249</v>
      </c>
      <c r="Q1434" s="9" cm="1">
        <f t="array" ref="Q1434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0</v>
      </c>
      <c r="R1434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251.52286166620999</v>
      </c>
      <c r="S1434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817.44930041518251</v>
      </c>
    </row>
    <row r="1435" spans="1:19" x14ac:dyDescent="0.25">
      <c r="A1435">
        <v>2015</v>
      </c>
      <c r="B1435">
        <v>10</v>
      </c>
      <c r="C1435" s="38" t="s">
        <v>68</v>
      </c>
      <c r="D1435" s="38">
        <f>DATE(План_Факт_Дебіторка[[#This Row],[Рік]],План_Факт_Дебіторка[[#This Row],[МісяцьНом]],1)</f>
        <v>42278</v>
      </c>
      <c r="E1435" s="6" t="s">
        <v>11</v>
      </c>
      <c r="F1435" s="6" t="s">
        <v>22</v>
      </c>
      <c r="G1435" s="6" t="s">
        <v>73</v>
      </c>
      <c r="H1435" s="6" t="s">
        <v>74</v>
      </c>
      <c r="I1435" s="6" t="s">
        <v>75</v>
      </c>
      <c r="J1435" s="6" t="s">
        <v>33</v>
      </c>
      <c r="K1435" s="9">
        <v>472</v>
      </c>
      <c r="L1435" s="9">
        <v>4858.01</v>
      </c>
      <c r="M1435" s="9">
        <v>5808.5083300000006</v>
      </c>
      <c r="N1435" s="9">
        <v>5300</v>
      </c>
      <c r="O1435" s="9">
        <v>4414.47</v>
      </c>
      <c r="P1435" s="9" cm="1">
        <f t="array" ref="P1435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31.149136829441598</v>
      </c>
      <c r="Q1435" s="9" cm="1">
        <f t="array" ref="Q1435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0</v>
      </c>
      <c r="R1435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10.383045609813866</v>
      </c>
      <c r="S1435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41.532182439255465</v>
      </c>
    </row>
    <row r="1436" spans="1:19" x14ac:dyDescent="0.25">
      <c r="A1436">
        <v>2016</v>
      </c>
      <c r="B1436">
        <v>2</v>
      </c>
      <c r="C1436" s="38" t="s">
        <v>96</v>
      </c>
      <c r="D1436" s="38">
        <f>DATE(План_Факт_Дебіторка[[#This Row],[Рік]],План_Факт_Дебіторка[[#This Row],[МісяцьНом]],1)</f>
        <v>42401</v>
      </c>
      <c r="E1436" s="6" t="s">
        <v>3</v>
      </c>
      <c r="F1436" s="6" t="s">
        <v>42</v>
      </c>
      <c r="G1436" s="6" t="s">
        <v>46</v>
      </c>
      <c r="H1436" s="6" t="s">
        <v>47</v>
      </c>
      <c r="I1436" s="6" t="s">
        <v>48</v>
      </c>
      <c r="J1436" s="6" t="s">
        <v>26</v>
      </c>
      <c r="K1436" s="9">
        <v>77</v>
      </c>
      <c r="L1436" s="9">
        <v>662.8</v>
      </c>
      <c r="M1436" s="9">
        <v>1098.1099999999999</v>
      </c>
      <c r="N1436" s="9">
        <v>1100</v>
      </c>
      <c r="O1436" s="9">
        <v>460.03</v>
      </c>
      <c r="P1436" s="9" cm="1">
        <f t="array" ref="P1436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5.7214396631966</v>
      </c>
      <c r="Q1436" s="9" cm="1">
        <f t="array" ref="Q1436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0</v>
      </c>
      <c r="R1436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2.5428620725318223</v>
      </c>
      <c r="S1436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8.2643017357284219</v>
      </c>
    </row>
    <row r="1437" spans="1:19" x14ac:dyDescent="0.25">
      <c r="A1437">
        <v>2015</v>
      </c>
      <c r="B1437">
        <v>11</v>
      </c>
      <c r="C1437" s="38" t="s">
        <v>69</v>
      </c>
      <c r="D1437" s="38">
        <f>DATE(План_Факт_Дебіторка[[#This Row],[Рік]],План_Факт_Дебіторка[[#This Row],[МісяцьНом]],1)</f>
        <v>42309</v>
      </c>
      <c r="E1437" s="6" t="s">
        <v>12</v>
      </c>
      <c r="F1437" s="6" t="s">
        <v>22</v>
      </c>
      <c r="G1437" s="6" t="s">
        <v>73</v>
      </c>
      <c r="H1437" s="6" t="s">
        <v>74</v>
      </c>
      <c r="I1437" s="6" t="s">
        <v>75</v>
      </c>
      <c r="J1437" s="6" t="s">
        <v>33</v>
      </c>
      <c r="K1437" s="9">
        <v>42</v>
      </c>
      <c r="L1437" s="9">
        <v>405.8</v>
      </c>
      <c r="M1437" s="9">
        <v>612.27503000000002</v>
      </c>
      <c r="N1437" s="9">
        <v>600</v>
      </c>
      <c r="O1437" s="9">
        <v>549.4</v>
      </c>
      <c r="P1437" s="9" cm="1">
        <f t="array" ref="P1437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6.9402561396549522</v>
      </c>
      <c r="Q1437" s="9" cm="1">
        <f t="array" ref="Q1437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2.0820768418964852</v>
      </c>
      <c r="R1437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2.3134187132183173</v>
      </c>
      <c r="S1437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11.335751694769755</v>
      </c>
    </row>
    <row r="1438" spans="1:19" x14ac:dyDescent="0.25">
      <c r="A1438">
        <v>2014</v>
      </c>
      <c r="B1438">
        <v>12</v>
      </c>
      <c r="C1438" s="38" t="s">
        <v>67</v>
      </c>
      <c r="D1438" s="38">
        <f>DATE(План_Факт_Дебіторка[[#This Row],[Рік]],План_Факт_Дебіторка[[#This Row],[МісяцьНом]],1)</f>
        <v>41974</v>
      </c>
      <c r="E1438" s="6" t="s">
        <v>13</v>
      </c>
      <c r="F1438" s="6" t="s">
        <v>58</v>
      </c>
      <c r="G1438" s="6" t="s">
        <v>59</v>
      </c>
      <c r="H1438" s="6" t="s">
        <v>60</v>
      </c>
      <c r="I1438" s="6" t="s">
        <v>61</v>
      </c>
      <c r="J1438" s="6" t="s">
        <v>35</v>
      </c>
      <c r="K1438" s="9">
        <v>4040</v>
      </c>
      <c r="L1438" s="9">
        <v>43230.389999999985</v>
      </c>
      <c r="M1438" s="9">
        <v>62647.040000000015</v>
      </c>
      <c r="N1438" s="9">
        <v>59900</v>
      </c>
      <c r="O1438" s="9">
        <v>52684.93</v>
      </c>
      <c r="P1438" s="9" cm="1">
        <f t="array" ref="P1438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282.44543838481303</v>
      </c>
      <c r="Q1438" s="9" cm="1">
        <f t="array" ref="Q1438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0</v>
      </c>
      <c r="R1438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125.53130594880578</v>
      </c>
      <c r="S1438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407.9767443336188</v>
      </c>
    </row>
    <row r="1439" spans="1:19" x14ac:dyDescent="0.25">
      <c r="A1439">
        <v>2015</v>
      </c>
      <c r="B1439">
        <v>12</v>
      </c>
      <c r="C1439" s="38" t="s">
        <v>70</v>
      </c>
      <c r="D1439" s="38">
        <f>DATE(План_Факт_Дебіторка[[#This Row],[Рік]],План_Факт_Дебіторка[[#This Row],[МісяцьНом]],1)</f>
        <v>42339</v>
      </c>
      <c r="E1439" s="6" t="s">
        <v>13</v>
      </c>
      <c r="F1439" s="6" t="s">
        <v>22</v>
      </c>
      <c r="G1439" s="6" t="s">
        <v>73</v>
      </c>
      <c r="H1439" s="6" t="s">
        <v>74</v>
      </c>
      <c r="I1439" s="6" t="s">
        <v>75</v>
      </c>
      <c r="J1439" s="6" t="s">
        <v>33</v>
      </c>
      <c r="K1439" s="9">
        <v>29</v>
      </c>
      <c r="L1439" s="9">
        <v>305.86</v>
      </c>
      <c r="M1439" s="9">
        <v>452.09168999999997</v>
      </c>
      <c r="N1439" s="9">
        <v>400</v>
      </c>
      <c r="O1439" s="9">
        <v>397.84</v>
      </c>
      <c r="P1439" s="9" cm="1">
        <f t="array" ref="P1439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2.9033240714144073</v>
      </c>
      <c r="Q1439" s="9" cm="1">
        <f t="array" ref="Q1439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0</v>
      </c>
      <c r="R1439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0</v>
      </c>
      <c r="S1439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2.9033240714144073</v>
      </c>
    </row>
    <row r="1440" spans="1:19" x14ac:dyDescent="0.25">
      <c r="A1440">
        <v>2016</v>
      </c>
      <c r="B1440">
        <v>2</v>
      </c>
      <c r="C1440" s="38" t="s">
        <v>96</v>
      </c>
      <c r="D1440" s="38">
        <f>DATE(План_Факт_Дебіторка[[#This Row],[Рік]],План_Факт_Дебіторка[[#This Row],[МісяцьНом]],1)</f>
        <v>42401</v>
      </c>
      <c r="E1440" s="6" t="s">
        <v>3</v>
      </c>
      <c r="F1440" s="6" t="s">
        <v>42</v>
      </c>
      <c r="G1440" s="6" t="s">
        <v>46</v>
      </c>
      <c r="H1440" s="6" t="s">
        <v>47</v>
      </c>
      <c r="I1440" s="6" t="s">
        <v>48</v>
      </c>
      <c r="J1440" s="6" t="s">
        <v>34</v>
      </c>
      <c r="K1440" s="9">
        <v>14531</v>
      </c>
      <c r="L1440" s="9">
        <v>150332.94999999995</v>
      </c>
      <c r="M1440" s="9">
        <v>228522.94830000002</v>
      </c>
      <c r="N1440" s="9">
        <v>245700</v>
      </c>
      <c r="O1440" s="9">
        <v>24063.97</v>
      </c>
      <c r="P1440" s="9" cm="1">
        <f t="array" ref="P1440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1190.6641960771199</v>
      </c>
      <c r="Q1440" s="9" cm="1">
        <f t="array" ref="Q1440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0</v>
      </c>
      <c r="R1440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529.18408714538657</v>
      </c>
      <c r="S1440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1719.8482832225063</v>
      </c>
    </row>
    <row r="1441" spans="1:19" x14ac:dyDescent="0.25">
      <c r="A1441">
        <v>2016</v>
      </c>
      <c r="B1441">
        <v>1</v>
      </c>
      <c r="C1441" s="38" t="s">
        <v>95</v>
      </c>
      <c r="D1441" s="38">
        <f>DATE(План_Факт_Дебіторка[[#This Row],[Рік]],План_Факт_Дебіторка[[#This Row],[МісяцьНом]],1)</f>
        <v>42370</v>
      </c>
      <c r="E1441" s="6" t="s">
        <v>2</v>
      </c>
      <c r="F1441" s="6" t="s">
        <v>22</v>
      </c>
      <c r="G1441" s="6" t="s">
        <v>73</v>
      </c>
      <c r="H1441" s="6" t="s">
        <v>74</v>
      </c>
      <c r="I1441" s="6" t="s">
        <v>75</v>
      </c>
      <c r="J1441" s="6" t="s">
        <v>33</v>
      </c>
      <c r="K1441" s="9">
        <v>8</v>
      </c>
      <c r="L1441" s="9">
        <v>82.4</v>
      </c>
      <c r="M1441" s="9">
        <v>127.06664000000001</v>
      </c>
      <c r="N1441" s="9">
        <v>0</v>
      </c>
      <c r="O1441" s="9">
        <v>60.99</v>
      </c>
      <c r="P1441" s="9" cm="1">
        <f t="array" ref="P1441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1.3391993699372626</v>
      </c>
      <c r="Q1441" s="9" cm="1">
        <f t="array" ref="Q1441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0</v>
      </c>
      <c r="R1441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0</v>
      </c>
      <c r="S1441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1.3391993699372626</v>
      </c>
    </row>
    <row r="1442" spans="1:19" x14ac:dyDescent="0.25">
      <c r="A1442">
        <v>2016</v>
      </c>
      <c r="B1442">
        <v>2</v>
      </c>
      <c r="C1442" s="38" t="s">
        <v>96</v>
      </c>
      <c r="D1442" s="38">
        <f>DATE(План_Факт_Дебіторка[[#This Row],[Рік]],План_Факт_Дебіторка[[#This Row],[МісяцьНом]],1)</f>
        <v>42401</v>
      </c>
      <c r="E1442" s="6" t="s">
        <v>3</v>
      </c>
      <c r="F1442" s="6" t="s">
        <v>42</v>
      </c>
      <c r="G1442" s="6" t="s">
        <v>46</v>
      </c>
      <c r="H1442" s="6" t="s">
        <v>47</v>
      </c>
      <c r="I1442" s="6" t="s">
        <v>48</v>
      </c>
      <c r="J1442" s="6" t="s">
        <v>27</v>
      </c>
      <c r="K1442" s="9">
        <v>8100</v>
      </c>
      <c r="L1442" s="9">
        <v>85288.319999999978</v>
      </c>
      <c r="M1442" s="9">
        <v>136243.70890999999</v>
      </c>
      <c r="N1442" s="9">
        <v>131300</v>
      </c>
      <c r="O1442" s="9">
        <v>44262.76</v>
      </c>
      <c r="P1442" s="9" cm="1">
        <f t="array" ref="P1442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709.8652776303702</v>
      </c>
      <c r="Q1442" s="9" cm="1">
        <f t="array" ref="Q1442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0</v>
      </c>
      <c r="R1442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315.49567894683128</v>
      </c>
      <c r="S1442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1025.3609565772015</v>
      </c>
    </row>
    <row r="1443" spans="1:19" x14ac:dyDescent="0.25">
      <c r="A1443">
        <v>2016</v>
      </c>
      <c r="B1443">
        <v>2</v>
      </c>
      <c r="C1443" s="38" t="s">
        <v>96</v>
      </c>
      <c r="D1443" s="38">
        <f>DATE(План_Факт_Дебіторка[[#This Row],[Рік]],План_Факт_Дебіторка[[#This Row],[МісяцьНом]],1)</f>
        <v>42401</v>
      </c>
      <c r="E1443" s="6" t="s">
        <v>3</v>
      </c>
      <c r="F1443" s="6" t="s">
        <v>42</v>
      </c>
      <c r="G1443" s="6" t="s">
        <v>46</v>
      </c>
      <c r="H1443" s="6" t="s">
        <v>47</v>
      </c>
      <c r="I1443" s="6" t="s">
        <v>48</v>
      </c>
      <c r="J1443" s="6" t="s">
        <v>35</v>
      </c>
      <c r="K1443" s="9">
        <v>32433</v>
      </c>
      <c r="L1443" s="9">
        <v>330115.02999999997</v>
      </c>
      <c r="M1443" s="9">
        <v>497815.58089999994</v>
      </c>
      <c r="N1443" s="9">
        <v>486900</v>
      </c>
      <c r="O1443" s="9">
        <v>218499.08</v>
      </c>
      <c r="P1443" s="9" cm="1">
        <f t="array" ref="P1443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2593.7490866293133</v>
      </c>
      <c r="Q1443" s="9" cm="1">
        <f t="array" ref="Q1443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0</v>
      </c>
      <c r="R1443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1152.7773718352503</v>
      </c>
      <c r="S1443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3746.5264584645638</v>
      </c>
    </row>
    <row r="1444" spans="1:19" x14ac:dyDescent="0.25">
      <c r="A1444">
        <v>2016</v>
      </c>
      <c r="B1444">
        <v>3</v>
      </c>
      <c r="C1444" s="38" t="s">
        <v>97</v>
      </c>
      <c r="D1444" s="38">
        <f>DATE(План_Факт_Дебіторка[[#This Row],[Рік]],План_Факт_Дебіторка[[#This Row],[МісяцьНом]],1)</f>
        <v>42430</v>
      </c>
      <c r="E1444" s="6" t="s">
        <v>4</v>
      </c>
      <c r="F1444" s="6" t="s">
        <v>22</v>
      </c>
      <c r="G1444" s="6" t="s">
        <v>73</v>
      </c>
      <c r="H1444" s="6" t="s">
        <v>74</v>
      </c>
      <c r="I1444" s="6" t="s">
        <v>75</v>
      </c>
      <c r="J1444" s="6" t="s">
        <v>33</v>
      </c>
      <c r="K1444" s="9">
        <v>3</v>
      </c>
      <c r="L1444" s="9">
        <v>23.619999999999997</v>
      </c>
      <c r="M1444" s="9">
        <v>38.216670000000001</v>
      </c>
      <c r="N1444" s="9">
        <v>0</v>
      </c>
      <c r="O1444" s="9">
        <v>21.4</v>
      </c>
      <c r="P1444" s="9" cm="1">
        <f t="array" ref="P1444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0.23058479350241692</v>
      </c>
      <c r="Q1444" s="9" cm="1">
        <f t="array" ref="Q1444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0</v>
      </c>
      <c r="R1444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0</v>
      </c>
      <c r="S1444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0.23058479350241692</v>
      </c>
    </row>
    <row r="1445" spans="1:19" x14ac:dyDescent="0.25">
      <c r="A1445">
        <v>2016</v>
      </c>
      <c r="B1445">
        <v>3</v>
      </c>
      <c r="C1445" s="38" t="s">
        <v>97</v>
      </c>
      <c r="D1445" s="38">
        <f>DATE(План_Факт_Дебіторка[[#This Row],[Рік]],План_Факт_Дебіторка[[#This Row],[МісяцьНом]],1)</f>
        <v>42430</v>
      </c>
      <c r="E1445" s="6" t="s">
        <v>4</v>
      </c>
      <c r="F1445" s="6" t="s">
        <v>42</v>
      </c>
      <c r="G1445" s="6" t="s">
        <v>46</v>
      </c>
      <c r="H1445" s="6" t="s">
        <v>47</v>
      </c>
      <c r="I1445" s="6" t="s">
        <v>48</v>
      </c>
      <c r="J1445" s="6" t="s">
        <v>26</v>
      </c>
      <c r="K1445" s="9">
        <v>37</v>
      </c>
      <c r="L1445" s="9">
        <v>361.15999999999997</v>
      </c>
      <c r="M1445" s="9">
        <v>582.93000000000006</v>
      </c>
      <c r="N1445" s="9">
        <v>600</v>
      </c>
      <c r="O1445" s="9">
        <v>326.44</v>
      </c>
      <c r="P1445" s="9" cm="1">
        <f t="array" ref="P1445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2.7336394063318674</v>
      </c>
      <c r="Q1445" s="9" cm="1">
        <f t="array" ref="Q1445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0</v>
      </c>
      <c r="R1445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0</v>
      </c>
      <c r="S1445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2.7336394063318674</v>
      </c>
    </row>
    <row r="1446" spans="1:19" x14ac:dyDescent="0.25">
      <c r="A1446">
        <v>2016</v>
      </c>
      <c r="B1446">
        <v>3</v>
      </c>
      <c r="C1446" s="38" t="s">
        <v>97</v>
      </c>
      <c r="D1446" s="38">
        <f>DATE(План_Факт_Дебіторка[[#This Row],[Рік]],План_Факт_Дебіторка[[#This Row],[МісяцьНом]],1)</f>
        <v>42430</v>
      </c>
      <c r="E1446" s="6" t="s">
        <v>4</v>
      </c>
      <c r="F1446" s="6" t="s">
        <v>42</v>
      </c>
      <c r="G1446" s="6" t="s">
        <v>46</v>
      </c>
      <c r="H1446" s="6" t="s">
        <v>47</v>
      </c>
      <c r="I1446" s="6" t="s">
        <v>48</v>
      </c>
      <c r="J1446" s="6" t="s">
        <v>32</v>
      </c>
      <c r="K1446" s="9">
        <v>327</v>
      </c>
      <c r="L1446" s="9">
        <v>3150.0299999999997</v>
      </c>
      <c r="M1446" s="9">
        <v>4653.9610700000003</v>
      </c>
      <c r="N1446" s="9">
        <v>4300</v>
      </c>
      <c r="O1446" s="9">
        <v>684.13</v>
      </c>
      <c r="P1446" s="9" cm="1">
        <f t="array" ref="P1446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21.82466398450315</v>
      </c>
      <c r="Q1446" s="9" cm="1">
        <f t="array" ref="Q1446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0</v>
      </c>
      <c r="R1446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0</v>
      </c>
      <c r="S1446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21.82466398450315</v>
      </c>
    </row>
    <row r="1447" spans="1:19" x14ac:dyDescent="0.25">
      <c r="A1447">
        <v>2016</v>
      </c>
      <c r="B1447">
        <v>3</v>
      </c>
      <c r="C1447" s="38" t="s">
        <v>97</v>
      </c>
      <c r="D1447" s="38">
        <f>DATE(План_Факт_Дебіторка[[#This Row],[Рік]],План_Факт_Дебіторка[[#This Row],[МісяцьНом]],1)</f>
        <v>42430</v>
      </c>
      <c r="E1447" s="6" t="s">
        <v>4</v>
      </c>
      <c r="F1447" s="6" t="s">
        <v>42</v>
      </c>
      <c r="G1447" s="6" t="s">
        <v>46</v>
      </c>
      <c r="H1447" s="6" t="s">
        <v>47</v>
      </c>
      <c r="I1447" s="6" t="s">
        <v>48</v>
      </c>
      <c r="J1447" s="6" t="s">
        <v>34</v>
      </c>
      <c r="K1447" s="9">
        <v>11185</v>
      </c>
      <c r="L1447" s="9">
        <v>115483.31</v>
      </c>
      <c r="M1447" s="9">
        <v>173775.62071999992</v>
      </c>
      <c r="N1447" s="9">
        <v>170000</v>
      </c>
      <c r="O1447" s="9">
        <v>19395.990000000002</v>
      </c>
      <c r="P1447" s="9" cm="1">
        <f t="array" ref="P1447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814.91754526267698</v>
      </c>
      <c r="Q1447" s="9" cm="1">
        <f t="array" ref="Q1447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0</v>
      </c>
      <c r="R1447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0</v>
      </c>
      <c r="S1447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814.91754526267698</v>
      </c>
    </row>
    <row r="1448" spans="1:19" x14ac:dyDescent="0.25">
      <c r="A1448">
        <v>2016</v>
      </c>
      <c r="B1448">
        <v>3</v>
      </c>
      <c r="C1448" s="38" t="s">
        <v>97</v>
      </c>
      <c r="D1448" s="38">
        <f>DATE(План_Факт_Дебіторка[[#This Row],[Рік]],План_Факт_Дебіторка[[#This Row],[МісяцьНом]],1)</f>
        <v>42430</v>
      </c>
      <c r="E1448" s="6" t="s">
        <v>4</v>
      </c>
      <c r="F1448" s="6" t="s">
        <v>42</v>
      </c>
      <c r="G1448" s="6" t="s">
        <v>46</v>
      </c>
      <c r="H1448" s="6" t="s">
        <v>47</v>
      </c>
      <c r="I1448" s="6" t="s">
        <v>48</v>
      </c>
      <c r="J1448" s="6" t="s">
        <v>27</v>
      </c>
      <c r="K1448" s="9">
        <v>14032</v>
      </c>
      <c r="L1448" s="9">
        <v>145417.96999999997</v>
      </c>
      <c r="M1448" s="9">
        <v>214372.35290999972</v>
      </c>
      <c r="N1448" s="9">
        <v>217200</v>
      </c>
      <c r="O1448" s="9">
        <v>61716.49</v>
      </c>
      <c r="P1448" s="9" cm="1">
        <f t="array" ref="P1448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1005.2951667316095</v>
      </c>
      <c r="Q1448" s="9" cm="1">
        <f t="array" ref="Q1448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0</v>
      </c>
      <c r="R1448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0</v>
      </c>
      <c r="S1448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1005.2951667316095</v>
      </c>
    </row>
    <row r="1449" spans="1:19" x14ac:dyDescent="0.25">
      <c r="A1449">
        <v>2016</v>
      </c>
      <c r="B1449">
        <v>3</v>
      </c>
      <c r="C1449" s="38" t="s">
        <v>97</v>
      </c>
      <c r="D1449" s="38">
        <f>DATE(План_Факт_Дебіторка[[#This Row],[Рік]],План_Факт_Дебіторка[[#This Row],[МісяцьНом]],1)</f>
        <v>42430</v>
      </c>
      <c r="E1449" s="6" t="s">
        <v>4</v>
      </c>
      <c r="F1449" s="6" t="s">
        <v>42</v>
      </c>
      <c r="G1449" s="6" t="s">
        <v>46</v>
      </c>
      <c r="H1449" s="6" t="s">
        <v>47</v>
      </c>
      <c r="I1449" s="6" t="s">
        <v>48</v>
      </c>
      <c r="J1449" s="6" t="s">
        <v>35</v>
      </c>
      <c r="K1449" s="9">
        <v>38786</v>
      </c>
      <c r="L1449" s="9">
        <v>391991.85</v>
      </c>
      <c r="M1449" s="9">
        <v>566209.51117999968</v>
      </c>
      <c r="N1449" s="9">
        <v>601200</v>
      </c>
      <c r="O1449" s="9">
        <v>261569.2</v>
      </c>
      <c r="P1449" s="9" cm="1">
        <f t="array" ref="P1449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2655.2289846148783</v>
      </c>
      <c r="Q1449" s="9" cm="1">
        <f t="array" ref="Q1449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0</v>
      </c>
      <c r="R1449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0</v>
      </c>
      <c r="S1449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2655.2289846148783</v>
      </c>
    </row>
    <row r="1450" spans="1:19" x14ac:dyDescent="0.25">
      <c r="A1450">
        <v>2014</v>
      </c>
      <c r="B1450">
        <v>1</v>
      </c>
      <c r="C1450" s="38" t="s">
        <v>77</v>
      </c>
      <c r="D1450" s="38">
        <f>DATE(План_Факт_Дебіторка[[#This Row],[Рік]],План_Факт_Дебіторка[[#This Row],[МісяцьНом]],1)</f>
        <v>41640</v>
      </c>
      <c r="E1450" s="6" t="s">
        <v>2</v>
      </c>
      <c r="F1450" s="6" t="s">
        <v>22</v>
      </c>
      <c r="G1450" s="6" t="s">
        <v>73</v>
      </c>
      <c r="H1450" s="6" t="s">
        <v>74</v>
      </c>
      <c r="I1450" s="6" t="s">
        <v>75</v>
      </c>
      <c r="J1450" s="6" t="s">
        <v>34</v>
      </c>
      <c r="K1450" s="9">
        <v>910</v>
      </c>
      <c r="L1450" s="9">
        <v>8845.1900000000023</v>
      </c>
      <c r="M1450" s="9">
        <v>13729.958609999998</v>
      </c>
      <c r="N1450" s="9">
        <v>14300</v>
      </c>
      <c r="O1450" s="9">
        <v>9134.35</v>
      </c>
      <c r="P1450" s="9" cm="1">
        <f t="array" ref="P1450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152.38245420536396</v>
      </c>
      <c r="Q1450" s="9" cm="1">
        <f t="array" ref="Q1450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137.14420878482755</v>
      </c>
      <c r="R1450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0</v>
      </c>
      <c r="S1450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289.52666299019154</v>
      </c>
    </row>
    <row r="1451" spans="1:19" x14ac:dyDescent="0.25">
      <c r="A1451">
        <v>2014</v>
      </c>
      <c r="B1451">
        <v>2</v>
      </c>
      <c r="C1451" s="38" t="s">
        <v>78</v>
      </c>
      <c r="D1451" s="38">
        <f>DATE(План_Факт_Дебіторка[[#This Row],[Рік]],План_Факт_Дебіторка[[#This Row],[МісяцьНом]],1)</f>
        <v>41671</v>
      </c>
      <c r="E1451" s="6" t="s">
        <v>3</v>
      </c>
      <c r="F1451" s="6" t="s">
        <v>22</v>
      </c>
      <c r="G1451" s="6" t="s">
        <v>73</v>
      </c>
      <c r="H1451" s="6" t="s">
        <v>74</v>
      </c>
      <c r="I1451" s="6" t="s">
        <v>75</v>
      </c>
      <c r="J1451" s="6" t="s">
        <v>34</v>
      </c>
      <c r="K1451" s="9">
        <v>2451</v>
      </c>
      <c r="L1451" s="9">
        <v>24798.43</v>
      </c>
      <c r="M1451" s="9">
        <v>37905.772400000002</v>
      </c>
      <c r="N1451" s="9">
        <v>36700</v>
      </c>
      <c r="O1451" s="9">
        <v>21871.52</v>
      </c>
      <c r="P1451" s="9" cm="1">
        <f t="array" ref="P1451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229.40691327861938</v>
      </c>
      <c r="Q1451" s="9" cm="1">
        <f t="array" ref="Q1451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0</v>
      </c>
      <c r="R1451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53.350444948516135</v>
      </c>
      <c r="S1451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282.75735822713551</v>
      </c>
    </row>
    <row r="1452" spans="1:19" x14ac:dyDescent="0.25">
      <c r="A1452">
        <v>2016</v>
      </c>
      <c r="B1452">
        <v>4</v>
      </c>
      <c r="C1452" s="38" t="s">
        <v>98</v>
      </c>
      <c r="D1452" s="38">
        <f>DATE(План_Факт_Дебіторка[[#This Row],[Рік]],План_Факт_Дебіторка[[#This Row],[МісяцьНом]],1)</f>
        <v>42461</v>
      </c>
      <c r="E1452" s="6" t="s">
        <v>5</v>
      </c>
      <c r="F1452" s="6" t="s">
        <v>42</v>
      </c>
      <c r="G1452" s="6" t="s">
        <v>46</v>
      </c>
      <c r="H1452" s="6" t="s">
        <v>47</v>
      </c>
      <c r="I1452" s="6" t="s">
        <v>48</v>
      </c>
      <c r="J1452" s="6" t="s">
        <v>26</v>
      </c>
      <c r="K1452" s="9">
        <v>20</v>
      </c>
      <c r="L1452" s="9">
        <v>186.79000000000002</v>
      </c>
      <c r="M1452" s="9">
        <v>334.37</v>
      </c>
      <c r="N1452" s="9">
        <v>300</v>
      </c>
      <c r="O1452" s="9">
        <v>133.75</v>
      </c>
      <c r="P1452" s="9" cm="1">
        <f t="array" ref="P1452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1.7596083078566089</v>
      </c>
      <c r="Q1452" s="9" cm="1">
        <f t="array" ref="Q1452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0.5278824923569827</v>
      </c>
      <c r="R1452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0.78204813682515961</v>
      </c>
      <c r="S1452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3.0695389370387511</v>
      </c>
    </row>
    <row r="1453" spans="1:19" x14ac:dyDescent="0.25">
      <c r="A1453">
        <v>2014</v>
      </c>
      <c r="B1453">
        <v>3</v>
      </c>
      <c r="C1453" s="38" t="s">
        <v>79</v>
      </c>
      <c r="D1453" s="38">
        <f>DATE(План_Факт_Дебіторка[[#This Row],[Рік]],План_Факт_Дебіторка[[#This Row],[МісяцьНом]],1)</f>
        <v>41699</v>
      </c>
      <c r="E1453" s="6" t="s">
        <v>4</v>
      </c>
      <c r="F1453" s="6" t="s">
        <v>22</v>
      </c>
      <c r="G1453" s="6" t="s">
        <v>73</v>
      </c>
      <c r="H1453" s="6" t="s">
        <v>74</v>
      </c>
      <c r="I1453" s="6" t="s">
        <v>75</v>
      </c>
      <c r="J1453" s="6" t="s">
        <v>34</v>
      </c>
      <c r="K1453" s="9">
        <v>3215</v>
      </c>
      <c r="L1453" s="9">
        <v>33840.769999999997</v>
      </c>
      <c r="M1453" s="9">
        <v>50461.352580000006</v>
      </c>
      <c r="N1453" s="9">
        <v>49500</v>
      </c>
      <c r="O1453" s="9">
        <v>30552.75</v>
      </c>
      <c r="P1453" s="9" cm="1">
        <f t="array" ref="P1453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254.8683223769618</v>
      </c>
      <c r="Q1453" s="9" cm="1">
        <f t="array" ref="Q1453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76.460496713088546</v>
      </c>
      <c r="R1453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0</v>
      </c>
      <c r="S1453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331.32881909005033</v>
      </c>
    </row>
    <row r="1454" spans="1:19" x14ac:dyDescent="0.25">
      <c r="A1454">
        <v>2014</v>
      </c>
      <c r="B1454">
        <v>4</v>
      </c>
      <c r="C1454" s="38" t="s">
        <v>80</v>
      </c>
      <c r="D1454" s="38">
        <f>DATE(План_Факт_Дебіторка[[#This Row],[Рік]],План_Факт_Дебіторка[[#This Row],[МісяцьНом]],1)</f>
        <v>41730</v>
      </c>
      <c r="E1454" s="6" t="s">
        <v>5</v>
      </c>
      <c r="F1454" s="6" t="s">
        <v>22</v>
      </c>
      <c r="G1454" s="6" t="s">
        <v>73</v>
      </c>
      <c r="H1454" s="6" t="s">
        <v>74</v>
      </c>
      <c r="I1454" s="6" t="s">
        <v>75</v>
      </c>
      <c r="J1454" s="6" t="s">
        <v>34</v>
      </c>
      <c r="K1454" s="9">
        <v>3989</v>
      </c>
      <c r="L1454" s="9">
        <v>40418.170000000006</v>
      </c>
      <c r="M1454" s="9">
        <v>55751.056500000006</v>
      </c>
      <c r="N1454" s="9">
        <v>51500</v>
      </c>
      <c r="O1454" s="9">
        <v>32668.01</v>
      </c>
      <c r="P1454" s="9" cm="1">
        <f t="array" ref="P1454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332.0203908627829</v>
      </c>
      <c r="Q1454" s="9" cm="1">
        <f t="array" ref="Q1454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99.606117258834871</v>
      </c>
      <c r="R1454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77.214044386693701</v>
      </c>
      <c r="S1454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508.84055250831148</v>
      </c>
    </row>
    <row r="1455" spans="1:19" x14ac:dyDescent="0.25">
      <c r="A1455">
        <v>2014</v>
      </c>
      <c r="B1455">
        <v>5</v>
      </c>
      <c r="C1455" s="38" t="s">
        <v>81</v>
      </c>
      <c r="D1455" s="38">
        <f>DATE(План_Факт_Дебіторка[[#This Row],[Рік]],План_Факт_Дебіторка[[#This Row],[МісяцьНом]],1)</f>
        <v>41760</v>
      </c>
      <c r="E1455" s="6" t="s">
        <v>6</v>
      </c>
      <c r="F1455" s="6" t="s">
        <v>22</v>
      </c>
      <c r="G1455" s="6" t="s">
        <v>73</v>
      </c>
      <c r="H1455" s="6" t="s">
        <v>74</v>
      </c>
      <c r="I1455" s="6" t="s">
        <v>75</v>
      </c>
      <c r="J1455" s="6" t="s">
        <v>34</v>
      </c>
      <c r="K1455" s="9">
        <v>3527</v>
      </c>
      <c r="L1455" s="9">
        <v>35851.79</v>
      </c>
      <c r="M1455" s="9">
        <v>53271.007689999889</v>
      </c>
      <c r="N1455" s="9">
        <v>57300</v>
      </c>
      <c r="O1455" s="9">
        <v>31119.02</v>
      </c>
      <c r="P1455" s="9" cm="1">
        <f t="array" ref="P1455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288.93193218528307</v>
      </c>
      <c r="Q1455" s="9" cm="1">
        <f t="array" ref="Q1455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0</v>
      </c>
      <c r="R1455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67.193472601228606</v>
      </c>
      <c r="S1455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356.12540478651169</v>
      </c>
    </row>
    <row r="1456" spans="1:19" x14ac:dyDescent="0.25">
      <c r="A1456">
        <v>2014</v>
      </c>
      <c r="B1456">
        <v>6</v>
      </c>
      <c r="C1456" s="38" t="s">
        <v>82</v>
      </c>
      <c r="D1456" s="38">
        <f>DATE(План_Факт_Дебіторка[[#This Row],[Рік]],План_Факт_Дебіторка[[#This Row],[МісяцьНом]],1)</f>
        <v>41791</v>
      </c>
      <c r="E1456" s="6" t="s">
        <v>7</v>
      </c>
      <c r="F1456" s="6" t="s">
        <v>22</v>
      </c>
      <c r="G1456" s="6" t="s">
        <v>73</v>
      </c>
      <c r="H1456" s="6" t="s">
        <v>74</v>
      </c>
      <c r="I1456" s="6" t="s">
        <v>75</v>
      </c>
      <c r="J1456" s="6" t="s">
        <v>34</v>
      </c>
      <c r="K1456" s="9">
        <v>3047</v>
      </c>
      <c r="L1456" s="9">
        <v>30511.309999999998</v>
      </c>
      <c r="M1456" s="9">
        <v>44574.642179999988</v>
      </c>
      <c r="N1456" s="9">
        <v>46500</v>
      </c>
      <c r="O1456" s="9">
        <v>24462.560000000001</v>
      </c>
      <c r="P1456" s="9" cm="1">
        <f t="array" ref="P1456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235.02048043848265</v>
      </c>
      <c r="Q1456" s="9" cm="1">
        <f t="array" ref="Q1456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0</v>
      </c>
      <c r="R1456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54.655925683368054</v>
      </c>
      <c r="S1456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289.67640612185073</v>
      </c>
    </row>
    <row r="1457" spans="1:19" x14ac:dyDescent="0.25">
      <c r="A1457">
        <v>2016</v>
      </c>
      <c r="B1457">
        <v>4</v>
      </c>
      <c r="C1457" s="38" t="s">
        <v>98</v>
      </c>
      <c r="D1457" s="38">
        <f>DATE(План_Факт_Дебіторка[[#This Row],[Рік]],План_Факт_Дебіторка[[#This Row],[МісяцьНом]],1)</f>
        <v>42461</v>
      </c>
      <c r="E1457" s="6" t="s">
        <v>5</v>
      </c>
      <c r="F1457" s="6" t="s">
        <v>42</v>
      </c>
      <c r="G1457" s="6" t="s">
        <v>46</v>
      </c>
      <c r="H1457" s="6" t="s">
        <v>47</v>
      </c>
      <c r="I1457" s="6" t="s">
        <v>48</v>
      </c>
      <c r="J1457" s="6" t="s">
        <v>34</v>
      </c>
      <c r="K1457" s="9">
        <v>4245</v>
      </c>
      <c r="L1457" s="9">
        <v>45363.029999999992</v>
      </c>
      <c r="M1457" s="9">
        <v>70779.22086999999</v>
      </c>
      <c r="N1457" s="9">
        <v>72000</v>
      </c>
      <c r="O1457" s="9">
        <v>8018.71</v>
      </c>
      <c r="P1457" s="9" cm="1">
        <f t="array" ref="P1457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372.47272502458316</v>
      </c>
      <c r="Q1457" s="9" cm="1">
        <f t="array" ref="Q1457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111.74181750737495</v>
      </c>
      <c r="R1457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165.54343334425917</v>
      </c>
      <c r="S1457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649.7579758762173</v>
      </c>
    </row>
    <row r="1458" spans="1:19" x14ac:dyDescent="0.25">
      <c r="A1458">
        <v>2014</v>
      </c>
      <c r="B1458">
        <v>7</v>
      </c>
      <c r="C1458" s="38" t="s">
        <v>83</v>
      </c>
      <c r="D1458" s="38">
        <f>DATE(План_Факт_Дебіторка[[#This Row],[Рік]],План_Факт_Дебіторка[[#This Row],[МісяцьНом]],1)</f>
        <v>41821</v>
      </c>
      <c r="E1458" s="6" t="s">
        <v>8</v>
      </c>
      <c r="F1458" s="6" t="s">
        <v>22</v>
      </c>
      <c r="G1458" s="6" t="s">
        <v>73</v>
      </c>
      <c r="H1458" s="6" t="s">
        <v>74</v>
      </c>
      <c r="I1458" s="6" t="s">
        <v>75</v>
      </c>
      <c r="J1458" s="6" t="s">
        <v>34</v>
      </c>
      <c r="K1458" s="9">
        <v>3771</v>
      </c>
      <c r="L1458" s="9">
        <v>38581.179999999993</v>
      </c>
      <c r="M1458" s="9">
        <v>56951.200505999986</v>
      </c>
      <c r="N1458" s="9">
        <v>55700</v>
      </c>
      <c r="O1458" s="9">
        <v>32023.01</v>
      </c>
      <c r="P1458" s="9" cm="1">
        <f t="array" ref="P1458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289.14824689124663</v>
      </c>
      <c r="Q1458" s="9" cm="1">
        <f t="array" ref="Q1458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0</v>
      </c>
      <c r="R1458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67.243778346801548</v>
      </c>
      <c r="S1458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356.39202523804818</v>
      </c>
    </row>
    <row r="1459" spans="1:19" x14ac:dyDescent="0.25">
      <c r="A1459">
        <v>2014</v>
      </c>
      <c r="B1459">
        <v>8</v>
      </c>
      <c r="C1459" s="38" t="s">
        <v>84</v>
      </c>
      <c r="D1459" s="38">
        <f>DATE(План_Факт_Дебіторка[[#This Row],[Рік]],План_Факт_Дебіторка[[#This Row],[МісяцьНом]],1)</f>
        <v>41852</v>
      </c>
      <c r="E1459" s="6" t="s">
        <v>9</v>
      </c>
      <c r="F1459" s="6" t="s">
        <v>22</v>
      </c>
      <c r="G1459" s="6" t="s">
        <v>73</v>
      </c>
      <c r="H1459" s="6" t="s">
        <v>74</v>
      </c>
      <c r="I1459" s="6" t="s">
        <v>75</v>
      </c>
      <c r="J1459" s="6" t="s">
        <v>34</v>
      </c>
      <c r="K1459" s="9">
        <v>3078</v>
      </c>
      <c r="L1459" s="9">
        <v>31428.73</v>
      </c>
      <c r="M1459" s="9">
        <v>46479.624960000008</v>
      </c>
      <c r="N1459" s="9">
        <v>47600</v>
      </c>
      <c r="O1459" s="9">
        <v>24597.53</v>
      </c>
      <c r="P1459" s="9" cm="1">
        <f t="array" ref="P1459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275.16316975380852</v>
      </c>
      <c r="Q1459" s="9" cm="1">
        <f t="array" ref="Q1459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0</v>
      </c>
      <c r="R1459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63.991434826467092</v>
      </c>
      <c r="S1459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339.15460458027559</v>
      </c>
    </row>
    <row r="1460" spans="1:19" x14ac:dyDescent="0.25">
      <c r="A1460">
        <v>2016</v>
      </c>
      <c r="B1460">
        <v>4</v>
      </c>
      <c r="C1460" s="38" t="s">
        <v>98</v>
      </c>
      <c r="D1460" s="38">
        <f>DATE(План_Факт_Дебіторка[[#This Row],[Рік]],План_Факт_Дебіторка[[#This Row],[МісяцьНом]],1)</f>
        <v>42461</v>
      </c>
      <c r="E1460" s="6" t="s">
        <v>5</v>
      </c>
      <c r="F1460" s="6" t="s">
        <v>42</v>
      </c>
      <c r="G1460" s="6" t="s">
        <v>46</v>
      </c>
      <c r="H1460" s="6" t="s">
        <v>47</v>
      </c>
      <c r="I1460" s="6" t="s">
        <v>48</v>
      </c>
      <c r="J1460" s="6" t="s">
        <v>27</v>
      </c>
      <c r="K1460" s="9">
        <v>8432</v>
      </c>
      <c r="L1460" s="9">
        <v>91374.11</v>
      </c>
      <c r="M1460" s="9">
        <v>149040.81147999983</v>
      </c>
      <c r="N1460" s="9">
        <v>144500</v>
      </c>
      <c r="O1460" s="9">
        <v>36260.33</v>
      </c>
      <c r="P1460" s="9" cm="1">
        <f t="array" ref="P1460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784.32111161258001</v>
      </c>
      <c r="Q1460" s="9" cm="1">
        <f t="array" ref="Q1460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235.29633348377399</v>
      </c>
      <c r="R1460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348.58716071670221</v>
      </c>
      <c r="S1460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1368.2046058130563</v>
      </c>
    </row>
    <row r="1461" spans="1:19" x14ac:dyDescent="0.25">
      <c r="A1461">
        <v>2014</v>
      </c>
      <c r="B1461">
        <v>9</v>
      </c>
      <c r="C1461" s="38" t="s">
        <v>85</v>
      </c>
      <c r="D1461" s="38">
        <f>DATE(План_Факт_Дебіторка[[#This Row],[Рік]],План_Факт_Дебіторка[[#This Row],[МісяцьНом]],1)</f>
        <v>41883</v>
      </c>
      <c r="E1461" s="6" t="s">
        <v>10</v>
      </c>
      <c r="F1461" s="6" t="s">
        <v>22</v>
      </c>
      <c r="G1461" s="6" t="s">
        <v>73</v>
      </c>
      <c r="H1461" s="6" t="s">
        <v>74</v>
      </c>
      <c r="I1461" s="6" t="s">
        <v>75</v>
      </c>
      <c r="J1461" s="6" t="s">
        <v>34</v>
      </c>
      <c r="K1461" s="9">
        <v>2192</v>
      </c>
      <c r="L1461" s="9">
        <v>22585.040000000001</v>
      </c>
      <c r="M1461" s="9">
        <v>32287.795876</v>
      </c>
      <c r="N1461" s="9">
        <v>31200</v>
      </c>
      <c r="O1461" s="9">
        <v>16429.91</v>
      </c>
      <c r="P1461" s="9" cm="1">
        <f t="array" ref="P1461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208.99762626861207</v>
      </c>
      <c r="Q1461" s="9" cm="1">
        <f t="array" ref="Q1461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156.74821970145908</v>
      </c>
      <c r="R1461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48.604099132235362</v>
      </c>
      <c r="S1461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414.34994510230655</v>
      </c>
    </row>
    <row r="1462" spans="1:19" x14ac:dyDescent="0.25">
      <c r="A1462">
        <v>2014</v>
      </c>
      <c r="B1462">
        <v>10</v>
      </c>
      <c r="C1462" s="38" t="s">
        <v>62</v>
      </c>
      <c r="D1462" s="38">
        <f>DATE(План_Факт_Дебіторка[[#This Row],[Рік]],План_Факт_Дебіторка[[#This Row],[МісяцьНом]],1)</f>
        <v>41913</v>
      </c>
      <c r="E1462" s="6" t="s">
        <v>11</v>
      </c>
      <c r="F1462" s="6" t="s">
        <v>22</v>
      </c>
      <c r="G1462" s="6" t="s">
        <v>73</v>
      </c>
      <c r="H1462" s="6" t="s">
        <v>74</v>
      </c>
      <c r="I1462" s="6" t="s">
        <v>75</v>
      </c>
      <c r="J1462" s="6" t="s">
        <v>34</v>
      </c>
      <c r="K1462" s="9">
        <v>2278</v>
      </c>
      <c r="L1462" s="9">
        <v>23947.84</v>
      </c>
      <c r="M1462" s="9">
        <v>34717.015415999987</v>
      </c>
      <c r="N1462" s="9">
        <v>31400</v>
      </c>
      <c r="O1462" s="9">
        <v>18230.11</v>
      </c>
      <c r="P1462" s="9" cm="1">
        <f t="array" ref="P1462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240.5186875296981</v>
      </c>
      <c r="Q1462" s="9" cm="1">
        <f t="array" ref="Q1462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72.15560625890943</v>
      </c>
      <c r="R1462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55.934578495278629</v>
      </c>
      <c r="S1462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368.60887228388617</v>
      </c>
    </row>
    <row r="1463" spans="1:19" x14ac:dyDescent="0.25">
      <c r="A1463">
        <v>2016</v>
      </c>
      <c r="B1463">
        <v>4</v>
      </c>
      <c r="C1463" s="38" t="s">
        <v>98</v>
      </c>
      <c r="D1463" s="38">
        <f>DATE(План_Факт_Дебіторка[[#This Row],[Рік]],План_Факт_Дебіторка[[#This Row],[МісяцьНом]],1)</f>
        <v>42461</v>
      </c>
      <c r="E1463" s="6" t="s">
        <v>5</v>
      </c>
      <c r="F1463" s="6" t="s">
        <v>42</v>
      </c>
      <c r="G1463" s="6" t="s">
        <v>46</v>
      </c>
      <c r="H1463" s="6" t="s">
        <v>47</v>
      </c>
      <c r="I1463" s="6" t="s">
        <v>48</v>
      </c>
      <c r="J1463" s="6" t="s">
        <v>35</v>
      </c>
      <c r="K1463" s="9">
        <v>38982</v>
      </c>
      <c r="L1463" s="9">
        <v>408391.62999999995</v>
      </c>
      <c r="M1463" s="9">
        <v>634959.20065000118</v>
      </c>
      <c r="N1463" s="9">
        <v>628200</v>
      </c>
      <c r="O1463" s="9">
        <v>216847.65</v>
      </c>
      <c r="P1463" s="9" cm="1">
        <f t="array" ref="P1463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3341.4465550549803</v>
      </c>
      <c r="Q1463" s="9" cm="1">
        <f t="array" ref="Q1463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1002.433966516494</v>
      </c>
      <c r="R1463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1485.0873578022133</v>
      </c>
      <c r="S1463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5828.9678793736875</v>
      </c>
    </row>
    <row r="1464" spans="1:19" x14ac:dyDescent="0.25">
      <c r="A1464">
        <v>2014</v>
      </c>
      <c r="B1464">
        <v>11</v>
      </c>
      <c r="C1464" s="38" t="s">
        <v>66</v>
      </c>
      <c r="D1464" s="38">
        <f>DATE(План_Факт_Дебіторка[[#This Row],[Рік]],План_Факт_Дебіторка[[#This Row],[МісяцьНом]],1)</f>
        <v>41944</v>
      </c>
      <c r="E1464" s="6" t="s">
        <v>12</v>
      </c>
      <c r="F1464" s="6" t="s">
        <v>22</v>
      </c>
      <c r="G1464" s="6" t="s">
        <v>73</v>
      </c>
      <c r="H1464" s="6" t="s">
        <v>74</v>
      </c>
      <c r="I1464" s="6" t="s">
        <v>75</v>
      </c>
      <c r="J1464" s="6" t="s">
        <v>34</v>
      </c>
      <c r="K1464" s="9">
        <v>1071</v>
      </c>
      <c r="L1464" s="9">
        <v>11536.050000000001</v>
      </c>
      <c r="M1464" s="9">
        <v>16823.842226000001</v>
      </c>
      <c r="N1464" s="9">
        <v>17100</v>
      </c>
      <c r="O1464" s="9">
        <v>9254.15</v>
      </c>
      <c r="P1464" s="9" cm="1">
        <f t="array" ref="P1464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131.43990252877254</v>
      </c>
      <c r="Q1464" s="9" cm="1">
        <f t="array" ref="Q1464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65.719951264386268</v>
      </c>
      <c r="R1464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30.567419192737795</v>
      </c>
      <c r="S1464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227.72727298589658</v>
      </c>
    </row>
    <row r="1465" spans="1:19" x14ac:dyDescent="0.25">
      <c r="A1465">
        <v>2014</v>
      </c>
      <c r="B1465">
        <v>12</v>
      </c>
      <c r="C1465" s="38" t="s">
        <v>67</v>
      </c>
      <c r="D1465" s="38">
        <f>DATE(План_Факт_Дебіторка[[#This Row],[Рік]],План_Факт_Дебіторка[[#This Row],[МісяцьНом]],1)</f>
        <v>41974</v>
      </c>
      <c r="E1465" s="6" t="s">
        <v>13</v>
      </c>
      <c r="F1465" s="6" t="s">
        <v>22</v>
      </c>
      <c r="G1465" s="6" t="s">
        <v>73</v>
      </c>
      <c r="H1465" s="6" t="s">
        <v>74</v>
      </c>
      <c r="I1465" s="6" t="s">
        <v>75</v>
      </c>
      <c r="J1465" s="6" t="s">
        <v>34</v>
      </c>
      <c r="K1465" s="9">
        <v>4749</v>
      </c>
      <c r="L1465" s="9">
        <v>53046.15</v>
      </c>
      <c r="M1465" s="9">
        <v>75307.852022000006</v>
      </c>
      <c r="N1465" s="9">
        <v>77700</v>
      </c>
      <c r="O1465" s="9">
        <v>42662.52</v>
      </c>
      <c r="P1465" s="9" cm="1">
        <f t="array" ref="P1465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327.27400386165891</v>
      </c>
      <c r="Q1465" s="9" cm="1">
        <f t="array" ref="Q1465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294.54660347549299</v>
      </c>
      <c r="R1465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0</v>
      </c>
      <c r="S1465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621.82060733715184</v>
      </c>
    </row>
    <row r="1466" spans="1:19" x14ac:dyDescent="0.25">
      <c r="A1466">
        <v>2016</v>
      </c>
      <c r="B1466">
        <v>5</v>
      </c>
      <c r="C1466" s="38" t="s">
        <v>99</v>
      </c>
      <c r="D1466" s="38">
        <f>DATE(План_Факт_Дебіторка[[#This Row],[Рік]],План_Факт_Дебіторка[[#This Row],[МісяцьНом]],1)</f>
        <v>42491</v>
      </c>
      <c r="E1466" s="6" t="s">
        <v>6</v>
      </c>
      <c r="F1466" s="6" t="s">
        <v>42</v>
      </c>
      <c r="G1466" s="6" t="s">
        <v>46</v>
      </c>
      <c r="H1466" s="6" t="s">
        <v>47</v>
      </c>
      <c r="I1466" s="6" t="s">
        <v>48</v>
      </c>
      <c r="J1466" s="6" t="s">
        <v>26</v>
      </c>
      <c r="K1466" s="9">
        <v>5</v>
      </c>
      <c r="L1466" s="9">
        <v>40.5</v>
      </c>
      <c r="M1466" s="9">
        <v>67.97</v>
      </c>
      <c r="N1466" s="9">
        <v>0</v>
      </c>
      <c r="O1466" s="9">
        <v>32.630000000000003</v>
      </c>
      <c r="P1466" s="9" cm="1">
        <f t="array" ref="P1466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0.30231134460373482</v>
      </c>
      <c r="Q1466" s="9" cm="1">
        <f t="array" ref="Q1466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0.15115567230186741</v>
      </c>
      <c r="R1466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0</v>
      </c>
      <c r="S1466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0.4534670169056022</v>
      </c>
    </row>
    <row r="1467" spans="1:19" x14ac:dyDescent="0.25">
      <c r="A1467">
        <v>2015</v>
      </c>
      <c r="B1467">
        <v>1</v>
      </c>
      <c r="C1467" s="38" t="s">
        <v>86</v>
      </c>
      <c r="D1467" s="38">
        <f>DATE(План_Факт_Дебіторка[[#This Row],[Рік]],План_Факт_Дебіторка[[#This Row],[МісяцьНом]],1)</f>
        <v>42005</v>
      </c>
      <c r="E1467" s="6" t="s">
        <v>2</v>
      </c>
      <c r="F1467" s="6" t="s">
        <v>22</v>
      </c>
      <c r="G1467" s="6" t="s">
        <v>73</v>
      </c>
      <c r="H1467" s="6" t="s">
        <v>74</v>
      </c>
      <c r="I1467" s="6" t="s">
        <v>75</v>
      </c>
      <c r="J1467" s="6" t="s">
        <v>34</v>
      </c>
      <c r="K1467" s="9">
        <v>1102</v>
      </c>
      <c r="L1467" s="9">
        <v>11128.640000000001</v>
      </c>
      <c r="M1467" s="9">
        <v>16953.399989999994</v>
      </c>
      <c r="N1467" s="9">
        <v>15700</v>
      </c>
      <c r="O1467" s="9">
        <v>6291.07</v>
      </c>
      <c r="P1467" s="9" cm="1">
        <f t="array" ref="P1467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131.97958864934995</v>
      </c>
      <c r="Q1467" s="9" cm="1">
        <f t="array" ref="Q1467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39.593876594804989</v>
      </c>
      <c r="R1467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43.993196216449988</v>
      </c>
      <c r="S1467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215.56666146060491</v>
      </c>
    </row>
    <row r="1468" spans="1:19" x14ac:dyDescent="0.25">
      <c r="A1468">
        <v>2015</v>
      </c>
      <c r="B1468">
        <v>2</v>
      </c>
      <c r="C1468" s="38" t="s">
        <v>87</v>
      </c>
      <c r="D1468" s="38">
        <f>DATE(План_Факт_Дебіторка[[#This Row],[Рік]],План_Факт_Дебіторка[[#This Row],[МісяцьНом]],1)</f>
        <v>42036</v>
      </c>
      <c r="E1468" s="6" t="s">
        <v>3</v>
      </c>
      <c r="F1468" s="6" t="s">
        <v>22</v>
      </c>
      <c r="G1468" s="6" t="s">
        <v>73</v>
      </c>
      <c r="H1468" s="6" t="s">
        <v>74</v>
      </c>
      <c r="I1468" s="6" t="s">
        <v>75</v>
      </c>
      <c r="J1468" s="6" t="s">
        <v>34</v>
      </c>
      <c r="K1468" s="9">
        <v>4017</v>
      </c>
      <c r="L1468" s="9">
        <v>40976.849999999991</v>
      </c>
      <c r="M1468" s="9">
        <v>58500.52485999999</v>
      </c>
      <c r="N1468" s="9">
        <v>59300</v>
      </c>
      <c r="O1468" s="9">
        <v>29841.35</v>
      </c>
      <c r="P1468" s="9" cm="1">
        <f t="array" ref="P1468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331.54805877184759</v>
      </c>
      <c r="Q1468" s="9" cm="1">
        <f t="array" ref="Q1468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0</v>
      </c>
      <c r="R1468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0</v>
      </c>
      <c r="S1468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331.54805877184759</v>
      </c>
    </row>
    <row r="1469" spans="1:19" x14ac:dyDescent="0.25">
      <c r="A1469">
        <v>2016</v>
      </c>
      <c r="B1469">
        <v>5</v>
      </c>
      <c r="C1469" s="38" t="s">
        <v>99</v>
      </c>
      <c r="D1469" s="38">
        <f>DATE(План_Факт_Дебіторка[[#This Row],[Рік]],План_Факт_Дебіторка[[#This Row],[МісяцьНом]],1)</f>
        <v>42491</v>
      </c>
      <c r="E1469" s="6" t="s">
        <v>6</v>
      </c>
      <c r="F1469" s="6" t="s">
        <v>42</v>
      </c>
      <c r="G1469" s="6" t="s">
        <v>46</v>
      </c>
      <c r="H1469" s="6" t="s">
        <v>47</v>
      </c>
      <c r="I1469" s="6" t="s">
        <v>48</v>
      </c>
      <c r="J1469" s="6" t="s">
        <v>32</v>
      </c>
      <c r="K1469" s="9">
        <v>531</v>
      </c>
      <c r="L1469" s="9">
        <v>5240.6499999999996</v>
      </c>
      <c r="M1469" s="9">
        <v>8005.5487700000003</v>
      </c>
      <c r="N1469" s="9">
        <v>7200</v>
      </c>
      <c r="O1469" s="9">
        <v>1008.7</v>
      </c>
      <c r="P1469" s="9" cm="1">
        <f t="array" ref="P1469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35.606417727666255</v>
      </c>
      <c r="Q1469" s="9" cm="1">
        <f t="array" ref="Q1469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17.803208863833127</v>
      </c>
      <c r="R1469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0</v>
      </c>
      <c r="S1469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53.409626591499382</v>
      </c>
    </row>
    <row r="1470" spans="1:19" x14ac:dyDescent="0.25">
      <c r="A1470">
        <v>2015</v>
      </c>
      <c r="B1470">
        <v>3</v>
      </c>
      <c r="C1470" s="38" t="s">
        <v>88</v>
      </c>
      <c r="D1470" s="38">
        <f>DATE(План_Факт_Дебіторка[[#This Row],[Рік]],План_Факт_Дебіторка[[#This Row],[МісяцьНом]],1)</f>
        <v>42064</v>
      </c>
      <c r="E1470" s="6" t="s">
        <v>4</v>
      </c>
      <c r="F1470" s="6" t="s">
        <v>22</v>
      </c>
      <c r="G1470" s="6" t="s">
        <v>73</v>
      </c>
      <c r="H1470" s="6" t="s">
        <v>74</v>
      </c>
      <c r="I1470" s="6" t="s">
        <v>75</v>
      </c>
      <c r="J1470" s="6" t="s">
        <v>34</v>
      </c>
      <c r="K1470" s="9">
        <v>2842</v>
      </c>
      <c r="L1470" s="9">
        <v>29361.460000000003</v>
      </c>
      <c r="M1470" s="9">
        <v>39627.237180000004</v>
      </c>
      <c r="N1470" s="9">
        <v>36400</v>
      </c>
      <c r="O1470" s="9">
        <v>20187.75</v>
      </c>
      <c r="P1470" s="9" cm="1">
        <f t="array" ref="P1470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198.33785241472049</v>
      </c>
      <c r="Q1470" s="9" cm="1">
        <f t="array" ref="Q1470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0</v>
      </c>
      <c r="R1470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0</v>
      </c>
      <c r="S1470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198.33785241472049</v>
      </c>
    </row>
    <row r="1471" spans="1:19" x14ac:dyDescent="0.25">
      <c r="A1471">
        <v>2015</v>
      </c>
      <c r="B1471">
        <v>4</v>
      </c>
      <c r="C1471" s="38" t="s">
        <v>89</v>
      </c>
      <c r="D1471" s="38">
        <f>DATE(План_Факт_Дебіторка[[#This Row],[Рік]],План_Факт_Дебіторка[[#This Row],[МісяцьНом]],1)</f>
        <v>42095</v>
      </c>
      <c r="E1471" s="6" t="s">
        <v>5</v>
      </c>
      <c r="F1471" s="6" t="s">
        <v>22</v>
      </c>
      <c r="G1471" s="6" t="s">
        <v>73</v>
      </c>
      <c r="H1471" s="6" t="s">
        <v>74</v>
      </c>
      <c r="I1471" s="6" t="s">
        <v>75</v>
      </c>
      <c r="J1471" s="6" t="s">
        <v>34</v>
      </c>
      <c r="K1471" s="9">
        <v>2115</v>
      </c>
      <c r="L1471" s="9">
        <v>21711.090000000004</v>
      </c>
      <c r="M1471" s="9">
        <v>33472.814525000002</v>
      </c>
      <c r="N1471" s="9">
        <v>33100</v>
      </c>
      <c r="O1471" s="9">
        <v>13826.29</v>
      </c>
      <c r="P1471" s="9" cm="1">
        <f t="array" ref="P1471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305.23842143192871</v>
      </c>
      <c r="Q1471" s="9" cm="1">
        <f t="array" ref="Q1471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91.571526429578611</v>
      </c>
      <c r="R1471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101.74614047730957</v>
      </c>
      <c r="S1471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498.55608833881689</v>
      </c>
    </row>
    <row r="1472" spans="1:19" x14ac:dyDescent="0.25">
      <c r="A1472">
        <v>2015</v>
      </c>
      <c r="B1472">
        <v>5</v>
      </c>
      <c r="C1472" s="38" t="s">
        <v>90</v>
      </c>
      <c r="D1472" s="38">
        <f>DATE(План_Факт_Дебіторка[[#This Row],[Рік]],План_Факт_Дебіторка[[#This Row],[МісяцьНом]],1)</f>
        <v>42125</v>
      </c>
      <c r="E1472" s="6" t="s">
        <v>6</v>
      </c>
      <c r="F1472" s="6" t="s">
        <v>22</v>
      </c>
      <c r="G1472" s="6" t="s">
        <v>73</v>
      </c>
      <c r="H1472" s="6" t="s">
        <v>74</v>
      </c>
      <c r="I1472" s="6" t="s">
        <v>75</v>
      </c>
      <c r="J1472" s="6" t="s">
        <v>34</v>
      </c>
      <c r="K1472" s="9">
        <v>6686</v>
      </c>
      <c r="L1472" s="9">
        <v>63641.62</v>
      </c>
      <c r="M1472" s="9">
        <v>80744.891840000186</v>
      </c>
      <c r="N1472" s="9">
        <v>85800</v>
      </c>
      <c r="O1472" s="9">
        <v>39578.07</v>
      </c>
      <c r="P1472" s="9" cm="1">
        <f t="array" ref="P1472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392.2468134026833</v>
      </c>
      <c r="Q1472" s="9" cm="1">
        <f t="array" ref="Q1472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196.12340670134165</v>
      </c>
      <c r="R1472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0</v>
      </c>
      <c r="S1472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588.37022010402495</v>
      </c>
    </row>
    <row r="1473" spans="1:19" x14ac:dyDescent="0.25">
      <c r="A1473">
        <v>2016</v>
      </c>
      <c r="B1473">
        <v>5</v>
      </c>
      <c r="C1473" s="38" t="s">
        <v>99</v>
      </c>
      <c r="D1473" s="38">
        <f>DATE(План_Факт_Дебіторка[[#This Row],[Рік]],План_Факт_Дебіторка[[#This Row],[МісяцьНом]],1)</f>
        <v>42491</v>
      </c>
      <c r="E1473" s="6" t="s">
        <v>6</v>
      </c>
      <c r="F1473" s="6" t="s">
        <v>42</v>
      </c>
      <c r="G1473" s="6" t="s">
        <v>46</v>
      </c>
      <c r="H1473" s="6" t="s">
        <v>47</v>
      </c>
      <c r="I1473" s="6" t="s">
        <v>48</v>
      </c>
      <c r="J1473" s="6" t="s">
        <v>34</v>
      </c>
      <c r="K1473" s="9">
        <v>3442</v>
      </c>
      <c r="L1473" s="9">
        <v>37868.509999999987</v>
      </c>
      <c r="M1473" s="9">
        <v>59441.299370000001</v>
      </c>
      <c r="N1473" s="9">
        <v>58700</v>
      </c>
      <c r="O1473" s="9">
        <v>4192.01</v>
      </c>
      <c r="P1473" s="9" cm="1">
        <f t="array" ref="P1473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264.37809529995343</v>
      </c>
      <c r="Q1473" s="9" cm="1">
        <f t="array" ref="Q1473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132.18904764997671</v>
      </c>
      <c r="R1473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0</v>
      </c>
      <c r="S1473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396.56714294993014</v>
      </c>
    </row>
    <row r="1474" spans="1:19" x14ac:dyDescent="0.25">
      <c r="A1474">
        <v>2015</v>
      </c>
      <c r="B1474">
        <v>6</v>
      </c>
      <c r="C1474" s="38" t="s">
        <v>91</v>
      </c>
      <c r="D1474" s="38">
        <f>DATE(План_Факт_Дебіторка[[#This Row],[Рік]],План_Факт_Дебіторка[[#This Row],[МісяцьНом]],1)</f>
        <v>42156</v>
      </c>
      <c r="E1474" s="6" t="s">
        <v>7</v>
      </c>
      <c r="F1474" s="6" t="s">
        <v>22</v>
      </c>
      <c r="G1474" s="6" t="s">
        <v>73</v>
      </c>
      <c r="H1474" s="6" t="s">
        <v>74</v>
      </c>
      <c r="I1474" s="6" t="s">
        <v>75</v>
      </c>
      <c r="J1474" s="6" t="s">
        <v>34</v>
      </c>
      <c r="K1474" s="9">
        <v>1180</v>
      </c>
      <c r="L1474" s="9">
        <v>11813.480000000003</v>
      </c>
      <c r="M1474" s="9">
        <v>18891.115709999995</v>
      </c>
      <c r="N1474" s="9">
        <v>19700</v>
      </c>
      <c r="O1474" s="9">
        <v>8933.11</v>
      </c>
      <c r="P1474" s="9" cm="1">
        <f t="array" ref="P1474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225.63323262357238</v>
      </c>
      <c r="Q1474" s="9" cm="1">
        <f t="array" ref="Q1474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0</v>
      </c>
      <c r="R1474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75.211077541190789</v>
      </c>
      <c r="S1474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300.84431016476316</v>
      </c>
    </row>
    <row r="1475" spans="1:19" x14ac:dyDescent="0.25">
      <c r="A1475">
        <v>2015</v>
      </c>
      <c r="B1475">
        <v>7</v>
      </c>
      <c r="C1475" s="38" t="s">
        <v>92</v>
      </c>
      <c r="D1475" s="38">
        <f>DATE(План_Факт_Дебіторка[[#This Row],[Рік]],План_Факт_Дебіторка[[#This Row],[МісяцьНом]],1)</f>
        <v>42186</v>
      </c>
      <c r="E1475" s="6" t="s">
        <v>8</v>
      </c>
      <c r="F1475" s="6" t="s">
        <v>22</v>
      </c>
      <c r="G1475" s="6" t="s">
        <v>73</v>
      </c>
      <c r="H1475" s="6" t="s">
        <v>74</v>
      </c>
      <c r="I1475" s="6" t="s">
        <v>75</v>
      </c>
      <c r="J1475" s="6" t="s">
        <v>34</v>
      </c>
      <c r="K1475" s="9">
        <v>7800</v>
      </c>
      <c r="L1475" s="9">
        <v>76375.03</v>
      </c>
      <c r="M1475" s="9">
        <v>96592.889729000119</v>
      </c>
      <c r="N1475" s="9">
        <v>99700</v>
      </c>
      <c r="O1475" s="9">
        <v>41075.379999999997</v>
      </c>
      <c r="P1475" s="9" cm="1">
        <f t="array" ref="P1475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415.8099277526415</v>
      </c>
      <c r="Q1475" s="9" cm="1">
        <f t="array" ref="Q1475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207.90496387632075</v>
      </c>
      <c r="R1475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138.60330925088047</v>
      </c>
      <c r="S1475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762.31820087984272</v>
      </c>
    </row>
    <row r="1476" spans="1:19" x14ac:dyDescent="0.25">
      <c r="A1476">
        <v>2016</v>
      </c>
      <c r="B1476">
        <v>5</v>
      </c>
      <c r="C1476" s="38" t="s">
        <v>99</v>
      </c>
      <c r="D1476" s="38">
        <f>DATE(План_Факт_Дебіторка[[#This Row],[Рік]],План_Факт_Дебіторка[[#This Row],[МісяцьНом]],1)</f>
        <v>42491</v>
      </c>
      <c r="E1476" s="6" t="s">
        <v>6</v>
      </c>
      <c r="F1476" s="6" t="s">
        <v>42</v>
      </c>
      <c r="G1476" s="6" t="s">
        <v>46</v>
      </c>
      <c r="H1476" s="6" t="s">
        <v>47</v>
      </c>
      <c r="I1476" s="6" t="s">
        <v>48</v>
      </c>
      <c r="J1476" s="6" t="s">
        <v>27</v>
      </c>
      <c r="K1476" s="9">
        <v>9344</v>
      </c>
      <c r="L1476" s="9">
        <v>104908.48999999999</v>
      </c>
      <c r="M1476" s="9">
        <v>167526.8866599999</v>
      </c>
      <c r="N1476" s="9">
        <v>162400</v>
      </c>
      <c r="O1476" s="9">
        <v>49092.46</v>
      </c>
      <c r="P1476" s="9" cm="1">
        <f t="array" ref="P1476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745.11223132944019</v>
      </c>
      <c r="Q1476" s="9" cm="1">
        <f t="array" ref="Q1476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372.5561156647201</v>
      </c>
      <c r="R1476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0</v>
      </c>
      <c r="S1476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1117.6683469941604</v>
      </c>
    </row>
    <row r="1477" spans="1:19" x14ac:dyDescent="0.25">
      <c r="A1477">
        <v>2015</v>
      </c>
      <c r="B1477">
        <v>8</v>
      </c>
      <c r="C1477" s="38" t="s">
        <v>93</v>
      </c>
      <c r="D1477" s="38">
        <f>DATE(План_Факт_Дебіторка[[#This Row],[Рік]],План_Факт_Дебіторка[[#This Row],[МісяцьНом]],1)</f>
        <v>42217</v>
      </c>
      <c r="E1477" s="6" t="s">
        <v>9</v>
      </c>
      <c r="F1477" s="6" t="s">
        <v>22</v>
      </c>
      <c r="G1477" s="6" t="s">
        <v>73</v>
      </c>
      <c r="H1477" s="6" t="s">
        <v>74</v>
      </c>
      <c r="I1477" s="6" t="s">
        <v>75</v>
      </c>
      <c r="J1477" s="6" t="s">
        <v>34</v>
      </c>
      <c r="K1477" s="9">
        <v>1345</v>
      </c>
      <c r="L1477" s="9">
        <v>13787.37</v>
      </c>
      <c r="M1477" s="9">
        <v>21625.066659999986</v>
      </c>
      <c r="N1477" s="9">
        <v>20900</v>
      </c>
      <c r="O1477" s="9">
        <v>8593.4500000000007</v>
      </c>
      <c r="P1477" s="9" cm="1">
        <f t="array" ref="P1477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252.7786063947153</v>
      </c>
      <c r="Q1477" s="9" cm="1">
        <f t="array" ref="Q1477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0</v>
      </c>
      <c r="R1477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84.259535464905099</v>
      </c>
      <c r="S1477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337.0381418596204</v>
      </c>
    </row>
    <row r="1478" spans="1:19" x14ac:dyDescent="0.25">
      <c r="A1478">
        <v>2016</v>
      </c>
      <c r="B1478">
        <v>5</v>
      </c>
      <c r="C1478" s="38" t="s">
        <v>99</v>
      </c>
      <c r="D1478" s="38">
        <f>DATE(План_Факт_Дебіторка[[#This Row],[Рік]],План_Факт_Дебіторка[[#This Row],[МісяцьНом]],1)</f>
        <v>42491</v>
      </c>
      <c r="E1478" s="6" t="s">
        <v>6</v>
      </c>
      <c r="F1478" s="6" t="s">
        <v>42</v>
      </c>
      <c r="G1478" s="6" t="s">
        <v>46</v>
      </c>
      <c r="H1478" s="6" t="s">
        <v>47</v>
      </c>
      <c r="I1478" s="6" t="s">
        <v>48</v>
      </c>
      <c r="J1478" s="6" t="s">
        <v>35</v>
      </c>
      <c r="K1478" s="9">
        <v>47541</v>
      </c>
      <c r="L1478" s="9">
        <v>510736.29000000004</v>
      </c>
      <c r="M1478" s="9">
        <v>776713.24736999988</v>
      </c>
      <c r="N1478" s="9">
        <v>739200</v>
      </c>
      <c r="O1478" s="9">
        <v>314022.83</v>
      </c>
      <c r="P1478" s="9" cm="1">
        <f t="array" ref="P1478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3454.6009442983368</v>
      </c>
      <c r="Q1478" s="9" cm="1">
        <f t="array" ref="Q1478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1727.3004721491684</v>
      </c>
      <c r="R1478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0</v>
      </c>
      <c r="S1478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5181.9014164475047</v>
      </c>
    </row>
    <row r="1479" spans="1:19" x14ac:dyDescent="0.25">
      <c r="A1479">
        <v>2015</v>
      </c>
      <c r="B1479">
        <v>9</v>
      </c>
      <c r="C1479" s="38" t="s">
        <v>94</v>
      </c>
      <c r="D1479" s="38">
        <f>DATE(План_Факт_Дебіторка[[#This Row],[Рік]],План_Факт_Дебіторка[[#This Row],[МісяцьНом]],1)</f>
        <v>42248</v>
      </c>
      <c r="E1479" s="6" t="s">
        <v>10</v>
      </c>
      <c r="F1479" s="6" t="s">
        <v>22</v>
      </c>
      <c r="G1479" s="6" t="s">
        <v>73</v>
      </c>
      <c r="H1479" s="6" t="s">
        <v>74</v>
      </c>
      <c r="I1479" s="6" t="s">
        <v>75</v>
      </c>
      <c r="J1479" s="6" t="s">
        <v>34</v>
      </c>
      <c r="K1479" s="9">
        <v>1705</v>
      </c>
      <c r="L1479" s="9">
        <v>16269.01</v>
      </c>
      <c r="M1479" s="9">
        <v>22916.408489999987</v>
      </c>
      <c r="N1479" s="9">
        <v>22600</v>
      </c>
      <c r="O1479" s="9">
        <v>8805.43</v>
      </c>
      <c r="P1479" s="9" cm="1">
        <f t="array" ref="P1479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223.16126092821139</v>
      </c>
      <c r="Q1479" s="9" cm="1">
        <f t="array" ref="Q1479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66.948378278463423</v>
      </c>
      <c r="R1479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74.387086976070464</v>
      </c>
      <c r="S1479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364.49672618274531</v>
      </c>
    </row>
    <row r="1480" spans="1:19" x14ac:dyDescent="0.25">
      <c r="A1480">
        <v>2016</v>
      </c>
      <c r="B1480">
        <v>6</v>
      </c>
      <c r="C1480" s="38" t="s">
        <v>100</v>
      </c>
      <c r="D1480" s="38">
        <f>DATE(План_Факт_Дебіторка[[#This Row],[Рік]],План_Факт_Дебіторка[[#This Row],[МісяцьНом]],1)</f>
        <v>42522</v>
      </c>
      <c r="E1480" s="6" t="s">
        <v>7</v>
      </c>
      <c r="F1480" s="6" t="s">
        <v>42</v>
      </c>
      <c r="G1480" s="6" t="s">
        <v>46</v>
      </c>
      <c r="H1480" s="6" t="s">
        <v>47</v>
      </c>
      <c r="I1480" s="6" t="s">
        <v>48</v>
      </c>
      <c r="J1480" s="6" t="s">
        <v>26</v>
      </c>
      <c r="K1480" s="9">
        <v>9</v>
      </c>
      <c r="L1480" s="9">
        <v>92.77000000000001</v>
      </c>
      <c r="M1480" s="9">
        <v>149.51</v>
      </c>
      <c r="N1480" s="9">
        <v>100</v>
      </c>
      <c r="O1480" s="9">
        <v>59.8</v>
      </c>
      <c r="P1480" s="9" cm="1">
        <f t="array" ref="P1480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0.57768428575095776</v>
      </c>
      <c r="Q1480" s="9" cm="1">
        <f t="array" ref="Q1480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0.17330528572528731</v>
      </c>
      <c r="R1480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0.25674857144487012</v>
      </c>
      <c r="S1480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1.0077381429211152</v>
      </c>
    </row>
    <row r="1481" spans="1:19" x14ac:dyDescent="0.25">
      <c r="A1481">
        <v>2015</v>
      </c>
      <c r="B1481">
        <v>10</v>
      </c>
      <c r="C1481" s="38" t="s">
        <v>68</v>
      </c>
      <c r="D1481" s="38">
        <f>DATE(План_Факт_Дебіторка[[#This Row],[Рік]],План_Факт_Дебіторка[[#This Row],[МісяцьНом]],1)</f>
        <v>42278</v>
      </c>
      <c r="E1481" s="6" t="s">
        <v>11</v>
      </c>
      <c r="F1481" s="6" t="s">
        <v>22</v>
      </c>
      <c r="G1481" s="6" t="s">
        <v>73</v>
      </c>
      <c r="H1481" s="6" t="s">
        <v>74</v>
      </c>
      <c r="I1481" s="6" t="s">
        <v>75</v>
      </c>
      <c r="J1481" s="6" t="s">
        <v>34</v>
      </c>
      <c r="K1481" s="9">
        <v>3752</v>
      </c>
      <c r="L1481" s="9">
        <v>39061.520000000011</v>
      </c>
      <c r="M1481" s="9">
        <v>49248.074910000003</v>
      </c>
      <c r="N1481" s="9">
        <v>51000</v>
      </c>
      <c r="O1481" s="9">
        <v>20465.8</v>
      </c>
      <c r="P1481" s="9" cm="1">
        <f t="array" ref="P1481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264.10137281462409</v>
      </c>
      <c r="Q1481" s="9" cm="1">
        <f t="array" ref="Q1481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0</v>
      </c>
      <c r="R1481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88.033790938208043</v>
      </c>
      <c r="S1481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352.13516375283211</v>
      </c>
    </row>
    <row r="1482" spans="1:19" x14ac:dyDescent="0.25">
      <c r="A1482">
        <v>2016</v>
      </c>
      <c r="B1482">
        <v>6</v>
      </c>
      <c r="C1482" s="38" t="s">
        <v>100</v>
      </c>
      <c r="D1482" s="38">
        <f>DATE(План_Факт_Дебіторка[[#This Row],[Рік]],План_Факт_Дебіторка[[#This Row],[МісяцьНом]],1)</f>
        <v>42522</v>
      </c>
      <c r="E1482" s="6" t="s">
        <v>7</v>
      </c>
      <c r="F1482" s="6" t="s">
        <v>42</v>
      </c>
      <c r="G1482" s="6" t="s">
        <v>46</v>
      </c>
      <c r="H1482" s="6" t="s">
        <v>47</v>
      </c>
      <c r="I1482" s="6" t="s">
        <v>48</v>
      </c>
      <c r="J1482" s="6" t="s">
        <v>32</v>
      </c>
      <c r="K1482" s="9">
        <v>25</v>
      </c>
      <c r="L1482" s="9">
        <v>264.83999999999997</v>
      </c>
      <c r="M1482" s="9">
        <v>329.11992000000004</v>
      </c>
      <c r="N1482" s="9">
        <v>200</v>
      </c>
      <c r="O1482" s="9">
        <v>34.56</v>
      </c>
      <c r="P1482" s="9" cm="1">
        <f t="array" ref="P1482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1.2716701619397524</v>
      </c>
      <c r="Q1482" s="9" cm="1">
        <f t="array" ref="Q1482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0.38150104858192568</v>
      </c>
      <c r="R1482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0.56518673863988989</v>
      </c>
      <c r="S1482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2.2183579491615681</v>
      </c>
    </row>
    <row r="1483" spans="1:19" x14ac:dyDescent="0.25">
      <c r="A1483">
        <v>2015</v>
      </c>
      <c r="B1483">
        <v>11</v>
      </c>
      <c r="C1483" s="38" t="s">
        <v>69</v>
      </c>
      <c r="D1483" s="38">
        <f>DATE(План_Факт_Дебіторка[[#This Row],[Рік]],План_Факт_Дебіторка[[#This Row],[МісяцьНом]],1)</f>
        <v>42309</v>
      </c>
      <c r="E1483" s="6" t="s">
        <v>12</v>
      </c>
      <c r="F1483" s="6" t="s">
        <v>22</v>
      </c>
      <c r="G1483" s="6" t="s">
        <v>73</v>
      </c>
      <c r="H1483" s="6" t="s">
        <v>74</v>
      </c>
      <c r="I1483" s="6" t="s">
        <v>75</v>
      </c>
      <c r="J1483" s="6" t="s">
        <v>34</v>
      </c>
      <c r="K1483" s="9">
        <v>1257</v>
      </c>
      <c r="L1483" s="9">
        <v>12575.220000000001</v>
      </c>
      <c r="M1483" s="9">
        <v>17155.842379999991</v>
      </c>
      <c r="N1483" s="9">
        <v>16700</v>
      </c>
      <c r="O1483" s="9">
        <v>7291.32</v>
      </c>
      <c r="P1483" s="9" cm="1">
        <f t="array" ref="P1483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194.46479861958042</v>
      </c>
      <c r="Q1483" s="9" cm="1">
        <f t="array" ref="Q1483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58.339439585874125</v>
      </c>
      <c r="R1483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64.821599539860131</v>
      </c>
      <c r="S1483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317.6258377453147</v>
      </c>
    </row>
    <row r="1484" spans="1:19" x14ac:dyDescent="0.25">
      <c r="A1484">
        <v>2016</v>
      </c>
      <c r="B1484">
        <v>6</v>
      </c>
      <c r="C1484" s="38" t="s">
        <v>100</v>
      </c>
      <c r="D1484" s="38">
        <f>DATE(План_Факт_Дебіторка[[#This Row],[Рік]],План_Факт_Дебіторка[[#This Row],[МісяцьНом]],1)</f>
        <v>42522</v>
      </c>
      <c r="E1484" s="6" t="s">
        <v>7</v>
      </c>
      <c r="F1484" s="6" t="s">
        <v>42</v>
      </c>
      <c r="G1484" s="6" t="s">
        <v>46</v>
      </c>
      <c r="H1484" s="6" t="s">
        <v>47</v>
      </c>
      <c r="I1484" s="6" t="s">
        <v>48</v>
      </c>
      <c r="J1484" s="6" t="s">
        <v>34</v>
      </c>
      <c r="K1484" s="9">
        <v>7064</v>
      </c>
      <c r="L1484" s="9">
        <v>75666.810000000012</v>
      </c>
      <c r="M1484" s="9">
        <v>108637.78066000008</v>
      </c>
      <c r="N1484" s="9">
        <v>111400</v>
      </c>
      <c r="O1484" s="9">
        <v>5273.27</v>
      </c>
      <c r="P1484" s="9" cm="1">
        <f t="array" ref="P1484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419.7601413025306</v>
      </c>
      <c r="Q1484" s="9" cm="1">
        <f t="array" ref="Q1484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125.92804239075917</v>
      </c>
      <c r="R1484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186.5600628011247</v>
      </c>
      <c r="S1484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732.2482464944145</v>
      </c>
    </row>
    <row r="1485" spans="1:19" x14ac:dyDescent="0.25">
      <c r="A1485">
        <v>2015</v>
      </c>
      <c r="B1485">
        <v>12</v>
      </c>
      <c r="C1485" s="38" t="s">
        <v>70</v>
      </c>
      <c r="D1485" s="38">
        <f>DATE(План_Факт_Дебіторка[[#This Row],[Рік]],План_Факт_Дебіторка[[#This Row],[МісяцьНом]],1)</f>
        <v>42339</v>
      </c>
      <c r="E1485" s="6" t="s">
        <v>13</v>
      </c>
      <c r="F1485" s="6" t="s">
        <v>22</v>
      </c>
      <c r="G1485" s="6" t="s">
        <v>73</v>
      </c>
      <c r="H1485" s="6" t="s">
        <v>74</v>
      </c>
      <c r="I1485" s="6" t="s">
        <v>75</v>
      </c>
      <c r="J1485" s="6" t="s">
        <v>34</v>
      </c>
      <c r="K1485" s="9">
        <v>1656</v>
      </c>
      <c r="L1485" s="9">
        <v>17193.87</v>
      </c>
      <c r="M1485" s="9">
        <v>24604.942859999999</v>
      </c>
      <c r="N1485" s="9">
        <v>23400</v>
      </c>
      <c r="O1485" s="9">
        <v>11400.67</v>
      </c>
      <c r="P1485" s="9" cm="1">
        <f t="array" ref="P1485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158.01246619068368</v>
      </c>
      <c r="Q1485" s="9" cm="1">
        <f t="array" ref="Q1485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0</v>
      </c>
      <c r="R1485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0</v>
      </c>
      <c r="S1485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158.01246619068368</v>
      </c>
    </row>
    <row r="1486" spans="1:19" x14ac:dyDescent="0.25">
      <c r="A1486">
        <v>2016</v>
      </c>
      <c r="B1486">
        <v>6</v>
      </c>
      <c r="C1486" s="38" t="s">
        <v>100</v>
      </c>
      <c r="D1486" s="38">
        <f>DATE(План_Факт_Дебіторка[[#This Row],[Рік]],План_Факт_Дебіторка[[#This Row],[МісяцьНом]],1)</f>
        <v>42522</v>
      </c>
      <c r="E1486" s="6" t="s">
        <v>7</v>
      </c>
      <c r="F1486" s="6" t="s">
        <v>42</v>
      </c>
      <c r="G1486" s="6" t="s">
        <v>46</v>
      </c>
      <c r="H1486" s="6" t="s">
        <v>47</v>
      </c>
      <c r="I1486" s="6" t="s">
        <v>48</v>
      </c>
      <c r="J1486" s="6" t="s">
        <v>27</v>
      </c>
      <c r="K1486" s="9">
        <v>13037</v>
      </c>
      <c r="L1486" s="9">
        <v>143234.35999999999</v>
      </c>
      <c r="M1486" s="9">
        <v>213770.98424800017</v>
      </c>
      <c r="N1486" s="9">
        <v>198000</v>
      </c>
      <c r="O1486" s="9">
        <v>46848.56</v>
      </c>
      <c r="P1486" s="9" cm="1">
        <f t="array" ref="P1486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825.9791207918214</v>
      </c>
      <c r="Q1486" s="9" cm="1">
        <f t="array" ref="Q1486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247.7937362375464</v>
      </c>
      <c r="R1486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367.10183146303171</v>
      </c>
      <c r="S1486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1440.8746884923994</v>
      </c>
    </row>
    <row r="1487" spans="1:19" x14ac:dyDescent="0.25">
      <c r="A1487">
        <v>2016</v>
      </c>
      <c r="B1487">
        <v>1</v>
      </c>
      <c r="C1487" s="38" t="s">
        <v>95</v>
      </c>
      <c r="D1487" s="38">
        <f>DATE(План_Факт_Дебіторка[[#This Row],[Рік]],План_Факт_Дебіторка[[#This Row],[МісяцьНом]],1)</f>
        <v>42370</v>
      </c>
      <c r="E1487" s="6" t="s">
        <v>2</v>
      </c>
      <c r="F1487" s="6" t="s">
        <v>22</v>
      </c>
      <c r="G1487" s="6" t="s">
        <v>73</v>
      </c>
      <c r="H1487" s="6" t="s">
        <v>74</v>
      </c>
      <c r="I1487" s="6" t="s">
        <v>75</v>
      </c>
      <c r="J1487" s="6" t="s">
        <v>34</v>
      </c>
      <c r="K1487" s="9">
        <v>1275</v>
      </c>
      <c r="L1487" s="9">
        <v>11739.670000000002</v>
      </c>
      <c r="M1487" s="9">
        <v>16064.86737</v>
      </c>
      <c r="N1487" s="9">
        <v>16200</v>
      </c>
      <c r="O1487" s="9">
        <v>4154.05</v>
      </c>
      <c r="P1487" s="9" cm="1">
        <f t="array" ref="P1487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169.31320651926964</v>
      </c>
      <c r="Q1487" s="9" cm="1">
        <f t="array" ref="Q1487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0</v>
      </c>
      <c r="R1487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0</v>
      </c>
      <c r="S1487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169.31320651926964</v>
      </c>
    </row>
    <row r="1488" spans="1:19" x14ac:dyDescent="0.25">
      <c r="A1488">
        <v>2016</v>
      </c>
      <c r="B1488">
        <v>6</v>
      </c>
      <c r="C1488" s="38" t="s">
        <v>100</v>
      </c>
      <c r="D1488" s="38">
        <f>DATE(План_Факт_Дебіторка[[#This Row],[Рік]],План_Факт_Дебіторка[[#This Row],[МісяцьНом]],1)</f>
        <v>42522</v>
      </c>
      <c r="E1488" s="6" t="s">
        <v>7</v>
      </c>
      <c r="F1488" s="6" t="s">
        <v>42</v>
      </c>
      <c r="G1488" s="6" t="s">
        <v>46</v>
      </c>
      <c r="H1488" s="6" t="s">
        <v>47</v>
      </c>
      <c r="I1488" s="6" t="s">
        <v>48</v>
      </c>
      <c r="J1488" s="6" t="s">
        <v>35</v>
      </c>
      <c r="K1488" s="9">
        <v>50953</v>
      </c>
      <c r="L1488" s="9">
        <v>558838.54</v>
      </c>
      <c r="M1488" s="9">
        <v>841753.94404000021</v>
      </c>
      <c r="N1488" s="9">
        <v>840900</v>
      </c>
      <c r="O1488" s="9">
        <v>280059.06</v>
      </c>
      <c r="P1488" s="9" cm="1">
        <f t="array" ref="P1488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3252.4113834579571</v>
      </c>
      <c r="Q1488" s="9" cm="1">
        <f t="array" ref="Q1488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975.7234150373871</v>
      </c>
      <c r="R1488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1445.5161704257587</v>
      </c>
      <c r="S1488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5673.6509689211034</v>
      </c>
    </row>
    <row r="1489" spans="1:19" x14ac:dyDescent="0.25">
      <c r="A1489">
        <v>2016</v>
      </c>
      <c r="B1489">
        <v>2</v>
      </c>
      <c r="C1489" s="38" t="s">
        <v>96</v>
      </c>
      <c r="D1489" s="38">
        <f>DATE(План_Факт_Дебіторка[[#This Row],[Рік]],План_Факт_Дебіторка[[#This Row],[МісяцьНом]],1)</f>
        <v>42401</v>
      </c>
      <c r="E1489" s="6" t="s">
        <v>3</v>
      </c>
      <c r="F1489" s="6" t="s">
        <v>22</v>
      </c>
      <c r="G1489" s="6" t="s">
        <v>73</v>
      </c>
      <c r="H1489" s="6" t="s">
        <v>74</v>
      </c>
      <c r="I1489" s="6" t="s">
        <v>75</v>
      </c>
      <c r="J1489" s="6" t="s">
        <v>34</v>
      </c>
      <c r="K1489" s="9">
        <v>1146</v>
      </c>
      <c r="L1489" s="9">
        <v>11692.400000000001</v>
      </c>
      <c r="M1489" s="9">
        <v>18162.4925</v>
      </c>
      <c r="N1489" s="9">
        <v>17500</v>
      </c>
      <c r="O1489" s="9">
        <v>4949.71</v>
      </c>
      <c r="P1489" s="9" cm="1">
        <f t="array" ref="P1489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149.35669014017211</v>
      </c>
      <c r="Q1489" s="9" cm="1">
        <f t="array" ref="Q1489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0</v>
      </c>
      <c r="R1489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0</v>
      </c>
      <c r="S1489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149.35669014017211</v>
      </c>
    </row>
    <row r="1490" spans="1:19" x14ac:dyDescent="0.25">
      <c r="A1490">
        <v>2016</v>
      </c>
      <c r="B1490">
        <v>7</v>
      </c>
      <c r="C1490" s="38" t="s">
        <v>101</v>
      </c>
      <c r="D1490" s="38">
        <f>DATE(План_Факт_Дебіторка[[#This Row],[Рік]],План_Факт_Дебіторка[[#This Row],[МісяцьНом]],1)</f>
        <v>42552</v>
      </c>
      <c r="E1490" s="6" t="s">
        <v>8</v>
      </c>
      <c r="F1490" s="6" t="s">
        <v>42</v>
      </c>
      <c r="G1490" s="6" t="s">
        <v>46</v>
      </c>
      <c r="H1490" s="6" t="s">
        <v>47</v>
      </c>
      <c r="I1490" s="6" t="s">
        <v>48</v>
      </c>
      <c r="J1490" s="6" t="s">
        <v>26</v>
      </c>
      <c r="K1490" s="9">
        <v>2</v>
      </c>
      <c r="L1490" s="9">
        <v>17.54</v>
      </c>
      <c r="M1490" s="9">
        <v>29.42</v>
      </c>
      <c r="N1490" s="9">
        <v>0</v>
      </c>
      <c r="O1490" s="9">
        <v>9.41</v>
      </c>
      <c r="P1490" s="9" cm="1">
        <f t="array" ref="P1490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0.11995053860955796</v>
      </c>
      <c r="Q1490" s="9" cm="1">
        <f t="array" ref="Q1490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5.9975269304778978E-2</v>
      </c>
      <c r="R1490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4.9979391087315812E-2</v>
      </c>
      <c r="S1490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0.22990519900165274</v>
      </c>
    </row>
    <row r="1491" spans="1:19" x14ac:dyDescent="0.25">
      <c r="A1491">
        <v>2016</v>
      </c>
      <c r="B1491">
        <v>3</v>
      </c>
      <c r="C1491" s="38" t="s">
        <v>97</v>
      </c>
      <c r="D1491" s="38">
        <f>DATE(План_Факт_Дебіторка[[#This Row],[Рік]],План_Факт_Дебіторка[[#This Row],[МісяцьНом]],1)</f>
        <v>42430</v>
      </c>
      <c r="E1491" s="6" t="s">
        <v>4</v>
      </c>
      <c r="F1491" s="6" t="s">
        <v>22</v>
      </c>
      <c r="G1491" s="6" t="s">
        <v>73</v>
      </c>
      <c r="H1491" s="6" t="s">
        <v>74</v>
      </c>
      <c r="I1491" s="6" t="s">
        <v>75</v>
      </c>
      <c r="J1491" s="6" t="s">
        <v>34</v>
      </c>
      <c r="K1491" s="9">
        <v>3401</v>
      </c>
      <c r="L1491" s="9">
        <v>33763.479999999996</v>
      </c>
      <c r="M1491" s="9">
        <v>52195.567770000089</v>
      </c>
      <c r="N1491" s="9">
        <v>53100</v>
      </c>
      <c r="O1491" s="9">
        <v>15426.98</v>
      </c>
      <c r="P1491" s="9" cm="1">
        <f t="array" ref="P1491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314.92812471591265</v>
      </c>
      <c r="Q1491" s="9" cm="1">
        <f t="array" ref="Q1491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0</v>
      </c>
      <c r="R1491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0</v>
      </c>
      <c r="S1491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314.92812471591265</v>
      </c>
    </row>
    <row r="1492" spans="1:19" x14ac:dyDescent="0.25">
      <c r="A1492">
        <v>2016</v>
      </c>
      <c r="B1492">
        <v>7</v>
      </c>
      <c r="C1492" s="38" t="s">
        <v>101</v>
      </c>
      <c r="D1492" s="38">
        <f>DATE(План_Факт_Дебіторка[[#This Row],[Рік]],План_Факт_Дебіторка[[#This Row],[МісяцьНом]],1)</f>
        <v>42552</v>
      </c>
      <c r="E1492" s="6" t="s">
        <v>8</v>
      </c>
      <c r="F1492" s="6" t="s">
        <v>42</v>
      </c>
      <c r="G1492" s="6" t="s">
        <v>46</v>
      </c>
      <c r="H1492" s="6" t="s">
        <v>47</v>
      </c>
      <c r="I1492" s="6" t="s">
        <v>48</v>
      </c>
      <c r="J1492" s="6" t="s">
        <v>32</v>
      </c>
      <c r="K1492" s="9">
        <v>40</v>
      </c>
      <c r="L1492" s="9">
        <v>434.8</v>
      </c>
      <c r="M1492" s="9">
        <v>729.62499000000003</v>
      </c>
      <c r="N1492" s="9">
        <v>700</v>
      </c>
      <c r="O1492" s="9">
        <v>61.29</v>
      </c>
      <c r="P1492" s="9" cm="1">
        <f t="array" ref="P1492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2.9748100113355997</v>
      </c>
      <c r="Q1492" s="9" cm="1">
        <f t="array" ref="Q1492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1.4874050056677999</v>
      </c>
      <c r="R1492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1.2395041713898332</v>
      </c>
      <c r="S1492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5.7017191883932332</v>
      </c>
    </row>
    <row r="1493" spans="1:19" x14ac:dyDescent="0.25">
      <c r="A1493">
        <v>2016</v>
      </c>
      <c r="B1493">
        <v>4</v>
      </c>
      <c r="C1493" s="38" t="s">
        <v>98</v>
      </c>
      <c r="D1493" s="38">
        <f>DATE(План_Факт_Дебіторка[[#This Row],[Рік]],План_Факт_Дебіторка[[#This Row],[МісяцьНом]],1)</f>
        <v>42461</v>
      </c>
      <c r="E1493" s="6" t="s">
        <v>5</v>
      </c>
      <c r="F1493" s="6" t="s">
        <v>22</v>
      </c>
      <c r="G1493" s="6" t="s">
        <v>73</v>
      </c>
      <c r="H1493" s="6" t="s">
        <v>74</v>
      </c>
      <c r="I1493" s="6" t="s">
        <v>75</v>
      </c>
      <c r="J1493" s="6" t="s">
        <v>34</v>
      </c>
      <c r="K1493" s="9">
        <v>2004</v>
      </c>
      <c r="L1493" s="9">
        <v>20726.919999999998</v>
      </c>
      <c r="M1493" s="9">
        <v>32094.508779999993</v>
      </c>
      <c r="N1493" s="9">
        <v>30700</v>
      </c>
      <c r="O1493" s="9">
        <v>6641.87</v>
      </c>
      <c r="P1493" s="9" cm="1">
        <f t="array" ref="P1493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231.23906486557257</v>
      </c>
      <c r="Q1493" s="9" cm="1">
        <f t="array" ref="Q1493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115.61953243278629</v>
      </c>
      <c r="R1493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98.39960207045641</v>
      </c>
      <c r="S1493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445.25819936881527</v>
      </c>
    </row>
    <row r="1494" spans="1:19" x14ac:dyDescent="0.25">
      <c r="A1494">
        <v>2016</v>
      </c>
      <c r="B1494">
        <v>7</v>
      </c>
      <c r="C1494" s="38" t="s">
        <v>101</v>
      </c>
      <c r="D1494" s="38">
        <f>DATE(План_Факт_Дебіторка[[#This Row],[Рік]],План_Факт_Дебіторка[[#This Row],[МісяцьНом]],1)</f>
        <v>42552</v>
      </c>
      <c r="E1494" s="6" t="s">
        <v>8</v>
      </c>
      <c r="F1494" s="6" t="s">
        <v>42</v>
      </c>
      <c r="G1494" s="6" t="s">
        <v>46</v>
      </c>
      <c r="H1494" s="6" t="s">
        <v>47</v>
      </c>
      <c r="I1494" s="6" t="s">
        <v>48</v>
      </c>
      <c r="J1494" s="6" t="s">
        <v>34</v>
      </c>
      <c r="K1494" s="9">
        <v>4949</v>
      </c>
      <c r="L1494" s="9">
        <v>53785.570000000007</v>
      </c>
      <c r="M1494" s="9">
        <v>76612.602810000011</v>
      </c>
      <c r="N1494" s="9">
        <v>77800</v>
      </c>
      <c r="O1494" s="9">
        <v>3688.07</v>
      </c>
      <c r="P1494" s="9" cm="1">
        <f t="array" ref="P1494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312.36311935212899</v>
      </c>
      <c r="Q1494" s="9" cm="1">
        <f t="array" ref="Q1494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156.1815596760645</v>
      </c>
      <c r="R1494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130.15129973005375</v>
      </c>
      <c r="S1494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598.69597875824729</v>
      </c>
    </row>
    <row r="1495" spans="1:19" x14ac:dyDescent="0.25">
      <c r="A1495">
        <v>2016</v>
      </c>
      <c r="B1495">
        <v>5</v>
      </c>
      <c r="C1495" s="38" t="s">
        <v>99</v>
      </c>
      <c r="D1495" s="38">
        <f>DATE(План_Факт_Дебіторка[[#This Row],[Рік]],План_Факт_Дебіторка[[#This Row],[МісяцьНом]],1)</f>
        <v>42491</v>
      </c>
      <c r="E1495" s="6" t="s">
        <v>6</v>
      </c>
      <c r="F1495" s="6" t="s">
        <v>22</v>
      </c>
      <c r="G1495" s="6" t="s">
        <v>73</v>
      </c>
      <c r="H1495" s="6" t="s">
        <v>74</v>
      </c>
      <c r="I1495" s="6" t="s">
        <v>75</v>
      </c>
      <c r="J1495" s="6" t="s">
        <v>34</v>
      </c>
      <c r="K1495" s="9">
        <v>3171</v>
      </c>
      <c r="L1495" s="9">
        <v>32673.599999999995</v>
      </c>
      <c r="M1495" s="9">
        <v>50462.149040000011</v>
      </c>
      <c r="N1495" s="9">
        <v>50200</v>
      </c>
      <c r="O1495" s="9">
        <v>12982.07</v>
      </c>
      <c r="P1495" s="9" cm="1">
        <f t="array" ref="P1495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301.55625729579646</v>
      </c>
      <c r="Q1495" s="9" cm="1">
        <f t="array" ref="Q1495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150.77812864789823</v>
      </c>
      <c r="R1495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0</v>
      </c>
      <c r="S1495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452.33438594369466</v>
      </c>
    </row>
    <row r="1496" spans="1:19" x14ac:dyDescent="0.25">
      <c r="A1496">
        <v>2016</v>
      </c>
      <c r="B1496">
        <v>7</v>
      </c>
      <c r="C1496" s="38" t="s">
        <v>101</v>
      </c>
      <c r="D1496" s="38">
        <f>DATE(План_Факт_Дебіторка[[#This Row],[Рік]],План_Факт_Дебіторка[[#This Row],[МісяцьНом]],1)</f>
        <v>42552</v>
      </c>
      <c r="E1496" s="6" t="s">
        <v>8</v>
      </c>
      <c r="F1496" s="6" t="s">
        <v>42</v>
      </c>
      <c r="G1496" s="6" t="s">
        <v>46</v>
      </c>
      <c r="H1496" s="6" t="s">
        <v>47</v>
      </c>
      <c r="I1496" s="6" t="s">
        <v>48</v>
      </c>
      <c r="J1496" s="6" t="s">
        <v>27</v>
      </c>
      <c r="K1496" s="9">
        <v>11729</v>
      </c>
      <c r="L1496" s="9">
        <v>127991.03999999994</v>
      </c>
      <c r="M1496" s="9">
        <v>195661.8988290001</v>
      </c>
      <c r="N1496" s="9">
        <v>179300</v>
      </c>
      <c r="O1496" s="9">
        <v>40299.31</v>
      </c>
      <c r="P1496" s="9" cm="1">
        <f t="array" ref="P1496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797.74813561887822</v>
      </c>
      <c r="Q1496" s="9" cm="1">
        <f t="array" ref="Q1496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398.87406780943911</v>
      </c>
      <c r="R1496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332.39505650786595</v>
      </c>
      <c r="S1496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1529.0172599361833</v>
      </c>
    </row>
    <row r="1497" spans="1:19" x14ac:dyDescent="0.25">
      <c r="A1497">
        <v>2016</v>
      </c>
      <c r="B1497">
        <v>6</v>
      </c>
      <c r="C1497" s="38" t="s">
        <v>100</v>
      </c>
      <c r="D1497" s="38">
        <f>DATE(План_Факт_Дебіторка[[#This Row],[Рік]],План_Факт_Дебіторка[[#This Row],[МісяцьНом]],1)</f>
        <v>42522</v>
      </c>
      <c r="E1497" s="6" t="s">
        <v>7</v>
      </c>
      <c r="F1497" s="6" t="s">
        <v>22</v>
      </c>
      <c r="G1497" s="6" t="s">
        <v>73</v>
      </c>
      <c r="H1497" s="6" t="s">
        <v>74</v>
      </c>
      <c r="I1497" s="6" t="s">
        <v>75</v>
      </c>
      <c r="J1497" s="6" t="s">
        <v>34</v>
      </c>
      <c r="K1497" s="9">
        <v>4489</v>
      </c>
      <c r="L1497" s="9">
        <v>48792.81</v>
      </c>
      <c r="M1497" s="9">
        <v>68176.039319999909</v>
      </c>
      <c r="N1497" s="9">
        <v>63600</v>
      </c>
      <c r="O1497" s="9">
        <v>14563.48</v>
      </c>
      <c r="P1497" s="9" cm="1">
        <f t="array" ref="P1497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355.64940666209174</v>
      </c>
      <c r="Q1497" s="9" cm="1">
        <f t="array" ref="Q1497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0</v>
      </c>
      <c r="R1497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151.34017304769861</v>
      </c>
      <c r="S1497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506.98957970979035</v>
      </c>
    </row>
    <row r="1498" spans="1:19" x14ac:dyDescent="0.25">
      <c r="A1498">
        <v>2016</v>
      </c>
      <c r="B1498">
        <v>7</v>
      </c>
      <c r="C1498" s="38" t="s">
        <v>101</v>
      </c>
      <c r="D1498" s="38">
        <f>DATE(План_Факт_Дебіторка[[#This Row],[Рік]],План_Факт_Дебіторка[[#This Row],[МісяцьНом]],1)</f>
        <v>42552</v>
      </c>
      <c r="E1498" s="6" t="s">
        <v>8</v>
      </c>
      <c r="F1498" s="6" t="s">
        <v>42</v>
      </c>
      <c r="G1498" s="6" t="s">
        <v>46</v>
      </c>
      <c r="H1498" s="6" t="s">
        <v>47</v>
      </c>
      <c r="I1498" s="6" t="s">
        <v>48</v>
      </c>
      <c r="J1498" s="6" t="s">
        <v>35</v>
      </c>
      <c r="K1498" s="9">
        <v>54393</v>
      </c>
      <c r="L1498" s="9">
        <v>591732.81999999995</v>
      </c>
      <c r="M1498" s="9">
        <v>904251.70475000073</v>
      </c>
      <c r="N1498" s="9">
        <v>894700</v>
      </c>
      <c r="O1498" s="9">
        <v>243136.58</v>
      </c>
      <c r="P1498" s="9" cm="1">
        <f t="array" ref="P1498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3686.7939844790467</v>
      </c>
      <c r="Q1498" s="9" cm="1">
        <f t="array" ref="Q1498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1843.3969922395233</v>
      </c>
      <c r="R1498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1536.164160199603</v>
      </c>
      <c r="S1498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7066.3551369181732</v>
      </c>
    </row>
    <row r="1499" spans="1:19" x14ac:dyDescent="0.25">
      <c r="A1499">
        <v>2016</v>
      </c>
      <c r="B1499">
        <v>7</v>
      </c>
      <c r="C1499" s="38" t="s">
        <v>101</v>
      </c>
      <c r="D1499" s="38">
        <f>DATE(План_Факт_Дебіторка[[#This Row],[Рік]],План_Факт_Дебіторка[[#This Row],[МісяцьНом]],1)</f>
        <v>42552</v>
      </c>
      <c r="E1499" s="6" t="s">
        <v>8</v>
      </c>
      <c r="F1499" s="6" t="s">
        <v>22</v>
      </c>
      <c r="G1499" s="6" t="s">
        <v>73</v>
      </c>
      <c r="H1499" s="6" t="s">
        <v>74</v>
      </c>
      <c r="I1499" s="6" t="s">
        <v>75</v>
      </c>
      <c r="J1499" s="6" t="s">
        <v>34</v>
      </c>
      <c r="K1499" s="9">
        <v>2747</v>
      </c>
      <c r="L1499" s="9">
        <v>29334.929999999993</v>
      </c>
      <c r="M1499" s="9">
        <v>45095.875840000088</v>
      </c>
      <c r="N1499" s="9">
        <v>45500</v>
      </c>
      <c r="O1499" s="9">
        <v>7718.06</v>
      </c>
      <c r="P1499" s="9" cm="1">
        <f t="array" ref="P1499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282.38674276668405</v>
      </c>
      <c r="Q1499" s="9" cm="1">
        <f t="array" ref="Q1499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141.19337138334203</v>
      </c>
      <c r="R1499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112.95469710667361</v>
      </c>
      <c r="S1499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536.53481125669964</v>
      </c>
    </row>
    <row r="1500" spans="1:19" x14ac:dyDescent="0.25">
      <c r="A1500">
        <v>2016</v>
      </c>
      <c r="B1500">
        <v>8</v>
      </c>
      <c r="C1500" s="38" t="s">
        <v>102</v>
      </c>
      <c r="D1500" s="38">
        <f>DATE(План_Факт_Дебіторка[[#This Row],[Рік]],План_Факт_Дебіторка[[#This Row],[МісяцьНом]],1)</f>
        <v>42583</v>
      </c>
      <c r="E1500" s="6" t="s">
        <v>9</v>
      </c>
      <c r="F1500" s="6" t="s">
        <v>42</v>
      </c>
      <c r="G1500" s="6" t="s">
        <v>46</v>
      </c>
      <c r="H1500" s="6" t="s">
        <v>47</v>
      </c>
      <c r="I1500" s="6" t="s">
        <v>48</v>
      </c>
      <c r="J1500" s="6" t="s">
        <v>26</v>
      </c>
      <c r="K1500" s="9">
        <v>13</v>
      </c>
      <c r="L1500" s="9">
        <v>147.68</v>
      </c>
      <c r="M1500" s="9">
        <v>235.17</v>
      </c>
      <c r="N1500" s="9">
        <v>200</v>
      </c>
      <c r="O1500" s="9">
        <v>47.03</v>
      </c>
      <c r="P1500" s="9" cm="1">
        <f t="array" ref="P1500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0.9281725308031531</v>
      </c>
      <c r="Q1500" s="9" cm="1">
        <f t="array" ref="Q1500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0.2784517592409459</v>
      </c>
      <c r="R1500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0.77347710900262756</v>
      </c>
      <c r="S1500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1.9801013990467267</v>
      </c>
    </row>
    <row r="1501" spans="1:19" x14ac:dyDescent="0.25">
      <c r="A1501">
        <v>2016</v>
      </c>
      <c r="B1501">
        <v>8</v>
      </c>
      <c r="C1501" s="38" t="s">
        <v>102</v>
      </c>
      <c r="D1501" s="38">
        <f>DATE(План_Факт_Дебіторка[[#This Row],[Рік]],План_Факт_Дебіторка[[#This Row],[МісяцьНом]],1)</f>
        <v>42583</v>
      </c>
      <c r="E1501" s="6" t="s">
        <v>9</v>
      </c>
      <c r="F1501" s="6" t="s">
        <v>22</v>
      </c>
      <c r="G1501" s="6" t="s">
        <v>73</v>
      </c>
      <c r="H1501" s="6" t="s">
        <v>74</v>
      </c>
      <c r="I1501" s="6" t="s">
        <v>75</v>
      </c>
      <c r="J1501" s="6" t="s">
        <v>34</v>
      </c>
      <c r="K1501" s="9">
        <v>3549</v>
      </c>
      <c r="L1501" s="9">
        <v>38619.07</v>
      </c>
      <c r="M1501" s="9">
        <v>59988.300710000171</v>
      </c>
      <c r="N1501" s="9">
        <v>63600</v>
      </c>
      <c r="O1501" s="9">
        <v>6445.63</v>
      </c>
      <c r="P1501" s="9" cm="1">
        <f t="array" ref="P1501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306.2762522395526</v>
      </c>
      <c r="Q1501" s="9" cm="1">
        <f t="array" ref="Q1501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0</v>
      </c>
      <c r="R1501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245.02100179164211</v>
      </c>
      <c r="S1501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551.29725403119471</v>
      </c>
    </row>
    <row r="1502" spans="1:19" x14ac:dyDescent="0.25">
      <c r="A1502">
        <v>2016</v>
      </c>
      <c r="B1502">
        <v>8</v>
      </c>
      <c r="C1502" s="38" t="s">
        <v>102</v>
      </c>
      <c r="D1502" s="38">
        <f>DATE(План_Факт_Дебіторка[[#This Row],[Рік]],План_Факт_Дебіторка[[#This Row],[МісяцьНом]],1)</f>
        <v>42583</v>
      </c>
      <c r="E1502" s="6" t="s">
        <v>9</v>
      </c>
      <c r="F1502" s="6" t="s">
        <v>42</v>
      </c>
      <c r="G1502" s="6" t="s">
        <v>46</v>
      </c>
      <c r="H1502" s="6" t="s">
        <v>47</v>
      </c>
      <c r="I1502" s="6" t="s">
        <v>48</v>
      </c>
      <c r="J1502" s="6" t="s">
        <v>32</v>
      </c>
      <c r="K1502" s="9">
        <v>187</v>
      </c>
      <c r="L1502" s="9">
        <v>2051.8000000000002</v>
      </c>
      <c r="M1502" s="9">
        <v>3276.39</v>
      </c>
      <c r="N1502" s="9">
        <v>3500</v>
      </c>
      <c r="O1502" s="9">
        <v>172.01</v>
      </c>
      <c r="P1502" s="9" cm="1">
        <f t="array" ref="P1502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12.931305856181242</v>
      </c>
      <c r="Q1502" s="9" cm="1">
        <f t="array" ref="Q1502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3.8793917568543725</v>
      </c>
      <c r="R1502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10.776088213484369</v>
      </c>
      <c r="S1502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27.586785826519986</v>
      </c>
    </row>
    <row r="1503" spans="1:19" x14ac:dyDescent="0.25">
      <c r="A1503">
        <v>2016</v>
      </c>
      <c r="B1503">
        <v>9</v>
      </c>
      <c r="C1503" s="38" t="s">
        <v>103</v>
      </c>
      <c r="D1503" s="38">
        <f>DATE(План_Факт_Дебіторка[[#This Row],[Рік]],План_Факт_Дебіторка[[#This Row],[МісяцьНом]],1)</f>
        <v>42614</v>
      </c>
      <c r="E1503" s="6" t="s">
        <v>10</v>
      </c>
      <c r="F1503" s="6" t="s">
        <v>22</v>
      </c>
      <c r="G1503" s="6" t="s">
        <v>73</v>
      </c>
      <c r="H1503" s="6" t="s">
        <v>74</v>
      </c>
      <c r="I1503" s="6" t="s">
        <v>75</v>
      </c>
      <c r="J1503" s="6" t="s">
        <v>34</v>
      </c>
      <c r="K1503" s="9">
        <v>2603</v>
      </c>
      <c r="L1503" s="9">
        <v>30701.510000000006</v>
      </c>
      <c r="M1503" s="9">
        <v>47653.38495</v>
      </c>
      <c r="N1503" s="9">
        <v>44800</v>
      </c>
      <c r="O1503" s="9">
        <v>5436.52</v>
      </c>
      <c r="P1503" s="9" cm="1">
        <f t="array" ref="P1503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264.71743450276517</v>
      </c>
      <c r="Q1503" s="9" cm="1">
        <f t="array" ref="Q1503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79.41523035082956</v>
      </c>
      <c r="R1503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211.77394760221216</v>
      </c>
      <c r="S1503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555.90661245580691</v>
      </c>
    </row>
    <row r="1504" spans="1:19" x14ac:dyDescent="0.25">
      <c r="A1504">
        <v>2015</v>
      </c>
      <c r="B1504">
        <v>1</v>
      </c>
      <c r="C1504" s="38" t="s">
        <v>86</v>
      </c>
      <c r="D1504" s="38">
        <f>DATE(План_Факт_Дебіторка[[#This Row],[Рік]],План_Факт_Дебіторка[[#This Row],[МісяцьНом]],1)</f>
        <v>42005</v>
      </c>
      <c r="E1504" s="6" t="s">
        <v>2</v>
      </c>
      <c r="F1504" s="6" t="s">
        <v>42</v>
      </c>
      <c r="G1504" s="6" t="s">
        <v>49</v>
      </c>
      <c r="H1504" s="6" t="s">
        <v>50</v>
      </c>
      <c r="I1504" s="6" t="s">
        <v>51</v>
      </c>
      <c r="J1504" s="6" t="s">
        <v>26</v>
      </c>
      <c r="K1504" s="9">
        <v>87</v>
      </c>
      <c r="L1504" s="9">
        <v>979.79000000000008</v>
      </c>
      <c r="M1504" s="9">
        <v>1603.96</v>
      </c>
      <c r="N1504" s="9">
        <v>1500</v>
      </c>
      <c r="O1504" s="9">
        <v>867.99</v>
      </c>
      <c r="P1504" s="9" cm="1">
        <f t="array" ref="P1504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13.139651167722253</v>
      </c>
      <c r="Q1504" s="9" cm="1">
        <f t="array" ref="Q1504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3.9418953503166758</v>
      </c>
      <c r="R1504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8.7597674451481691</v>
      </c>
      <c r="S1504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25.841313963187098</v>
      </c>
    </row>
    <row r="1505" spans="1:19" x14ac:dyDescent="0.25">
      <c r="A1505">
        <v>2016</v>
      </c>
      <c r="B1505">
        <v>10</v>
      </c>
      <c r="C1505" s="38" t="s">
        <v>71</v>
      </c>
      <c r="D1505" s="38">
        <f>DATE(План_Факт_Дебіторка[[#This Row],[Рік]],План_Факт_Дебіторка[[#This Row],[МісяцьНом]],1)</f>
        <v>42644</v>
      </c>
      <c r="E1505" s="6" t="s">
        <v>11</v>
      </c>
      <c r="F1505" s="6" t="s">
        <v>22</v>
      </c>
      <c r="G1505" s="6" t="s">
        <v>73</v>
      </c>
      <c r="H1505" s="6" t="s">
        <v>74</v>
      </c>
      <c r="I1505" s="6" t="s">
        <v>75</v>
      </c>
      <c r="J1505" s="6" t="s">
        <v>34</v>
      </c>
      <c r="K1505" s="9">
        <v>2701</v>
      </c>
      <c r="L1505" s="9">
        <v>31825.759999999998</v>
      </c>
      <c r="M1505" s="9">
        <v>49460.543920000018</v>
      </c>
      <c r="N1505" s="9">
        <v>47700</v>
      </c>
      <c r="O1505" s="9">
        <v>7498.61</v>
      </c>
      <c r="P1505" s="9" cm="1">
        <f t="array" ref="P1505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252.62575897497368</v>
      </c>
      <c r="Q1505" s="9" cm="1">
        <f t="array" ref="Q1505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0</v>
      </c>
      <c r="R1505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202.10060717997894</v>
      </c>
      <c r="S1505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454.72636615495264</v>
      </c>
    </row>
    <row r="1506" spans="1:19" x14ac:dyDescent="0.25">
      <c r="A1506">
        <v>2016</v>
      </c>
      <c r="B1506">
        <v>8</v>
      </c>
      <c r="C1506" s="38" t="s">
        <v>102</v>
      </c>
      <c r="D1506" s="38">
        <f>DATE(План_Факт_Дебіторка[[#This Row],[Рік]],План_Факт_Дебіторка[[#This Row],[МісяцьНом]],1)</f>
        <v>42583</v>
      </c>
      <c r="E1506" s="6" t="s">
        <v>9</v>
      </c>
      <c r="F1506" s="6" t="s">
        <v>42</v>
      </c>
      <c r="G1506" s="6" t="s">
        <v>46</v>
      </c>
      <c r="H1506" s="6" t="s">
        <v>47</v>
      </c>
      <c r="I1506" s="6" t="s">
        <v>48</v>
      </c>
      <c r="J1506" s="6" t="s">
        <v>34</v>
      </c>
      <c r="K1506" s="9">
        <v>5059</v>
      </c>
      <c r="L1506" s="9">
        <v>58528.65</v>
      </c>
      <c r="M1506" s="9">
        <v>94291.430669999987</v>
      </c>
      <c r="N1506" s="9">
        <v>92800</v>
      </c>
      <c r="O1506" s="9">
        <v>2389.92</v>
      </c>
      <c r="P1506" s="9" cm="1">
        <f t="array" ref="P1506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372.15085188597158</v>
      </c>
      <c r="Q1506" s="9" cm="1">
        <f t="array" ref="Q1506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111.64525556579147</v>
      </c>
      <c r="R1506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310.1257099049763</v>
      </c>
      <c r="S1506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793.92181735673944</v>
      </c>
    </row>
    <row r="1507" spans="1:19" x14ac:dyDescent="0.25">
      <c r="A1507">
        <v>2016</v>
      </c>
      <c r="B1507">
        <v>11</v>
      </c>
      <c r="C1507" s="38" t="s">
        <v>72</v>
      </c>
      <c r="D1507" s="38">
        <f>DATE(План_Факт_Дебіторка[[#This Row],[Рік]],План_Факт_Дебіторка[[#This Row],[МісяцьНом]],1)</f>
        <v>42675</v>
      </c>
      <c r="E1507" s="6" t="s">
        <v>12</v>
      </c>
      <c r="F1507" s="6" t="s">
        <v>22</v>
      </c>
      <c r="G1507" s="6" t="s">
        <v>73</v>
      </c>
      <c r="H1507" s="6" t="s">
        <v>74</v>
      </c>
      <c r="I1507" s="6" t="s">
        <v>75</v>
      </c>
      <c r="J1507" s="6" t="s">
        <v>34</v>
      </c>
      <c r="K1507" s="9">
        <v>1654</v>
      </c>
      <c r="L1507" s="9">
        <v>20389.859999999997</v>
      </c>
      <c r="M1507" s="9">
        <v>31482.051229999997</v>
      </c>
      <c r="N1507" s="9">
        <v>32400</v>
      </c>
      <c r="O1507" s="9">
        <v>4795.2</v>
      </c>
      <c r="P1507" s="9" cm="1">
        <f t="array" ref="P1507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163.73198048443223</v>
      </c>
      <c r="Q1507" s="9" cm="1">
        <f t="array" ref="Q1507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81.865990242216114</v>
      </c>
      <c r="R1507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130.9855843875458</v>
      </c>
      <c r="S1507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376.58355511419416</v>
      </c>
    </row>
    <row r="1508" spans="1:19" x14ac:dyDescent="0.25">
      <c r="A1508">
        <v>2014</v>
      </c>
      <c r="B1508">
        <v>1</v>
      </c>
      <c r="C1508" s="38" t="s">
        <v>77</v>
      </c>
      <c r="D1508" s="38">
        <f>DATE(План_Факт_Дебіторка[[#This Row],[Рік]],План_Факт_Дебіторка[[#This Row],[МісяцьНом]],1)</f>
        <v>41640</v>
      </c>
      <c r="E1508" s="6" t="s">
        <v>2</v>
      </c>
      <c r="F1508" s="6" t="s">
        <v>22</v>
      </c>
      <c r="G1508" s="6" t="s">
        <v>73</v>
      </c>
      <c r="H1508" s="6" t="s">
        <v>74</v>
      </c>
      <c r="I1508" s="6" t="s">
        <v>75</v>
      </c>
      <c r="J1508" s="6" t="s">
        <v>27</v>
      </c>
      <c r="K1508" s="9">
        <v>9018</v>
      </c>
      <c r="L1508" s="9">
        <v>97171.85000000002</v>
      </c>
      <c r="M1508" s="9">
        <v>150155.48711000013</v>
      </c>
      <c r="N1508" s="9">
        <v>137900</v>
      </c>
      <c r="O1508" s="9">
        <v>153060.53</v>
      </c>
      <c r="P1508" s="9" cm="1">
        <f t="array" ref="P1508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1666.5062356093815</v>
      </c>
      <c r="Q1508" s="9" cm="1">
        <f t="array" ref="Q1508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1499.8556120484434</v>
      </c>
      <c r="R1508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0</v>
      </c>
      <c r="S1508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3166.3618476578249</v>
      </c>
    </row>
    <row r="1509" spans="1:19" x14ac:dyDescent="0.25">
      <c r="A1509">
        <v>2016</v>
      </c>
      <c r="B1509">
        <v>8</v>
      </c>
      <c r="C1509" s="38" t="s">
        <v>102</v>
      </c>
      <c r="D1509" s="38">
        <f>DATE(План_Факт_Дебіторка[[#This Row],[Рік]],План_Факт_Дебіторка[[#This Row],[МісяцьНом]],1)</f>
        <v>42583</v>
      </c>
      <c r="E1509" s="6" t="s">
        <v>9</v>
      </c>
      <c r="F1509" s="6" t="s">
        <v>42</v>
      </c>
      <c r="G1509" s="6" t="s">
        <v>46</v>
      </c>
      <c r="H1509" s="6" t="s">
        <v>47</v>
      </c>
      <c r="I1509" s="6" t="s">
        <v>48</v>
      </c>
      <c r="J1509" s="6" t="s">
        <v>27</v>
      </c>
      <c r="K1509" s="9">
        <v>12364</v>
      </c>
      <c r="L1509" s="9">
        <v>141958.91</v>
      </c>
      <c r="M1509" s="9">
        <v>227928.51320999998</v>
      </c>
      <c r="N1509" s="9">
        <v>221600</v>
      </c>
      <c r="O1509" s="9">
        <v>27059.4</v>
      </c>
      <c r="P1509" s="9" cm="1">
        <f t="array" ref="P1509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899.59172066303358</v>
      </c>
      <c r="Q1509" s="9" cm="1">
        <f t="array" ref="Q1509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269.87751619891003</v>
      </c>
      <c r="R1509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749.65976721919458</v>
      </c>
      <c r="S1509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1919.1290040811382</v>
      </c>
    </row>
    <row r="1510" spans="1:19" x14ac:dyDescent="0.25">
      <c r="A1510">
        <v>2014</v>
      </c>
      <c r="B1510">
        <v>2</v>
      </c>
      <c r="C1510" s="38" t="s">
        <v>78</v>
      </c>
      <c r="D1510" s="38">
        <f>DATE(План_Факт_Дебіторка[[#This Row],[Рік]],План_Факт_Дебіторка[[#This Row],[МісяцьНом]],1)</f>
        <v>41671</v>
      </c>
      <c r="E1510" s="6" t="s">
        <v>3</v>
      </c>
      <c r="F1510" s="6" t="s">
        <v>22</v>
      </c>
      <c r="G1510" s="6" t="s">
        <v>73</v>
      </c>
      <c r="H1510" s="6" t="s">
        <v>74</v>
      </c>
      <c r="I1510" s="6" t="s">
        <v>75</v>
      </c>
      <c r="J1510" s="6" t="s">
        <v>27</v>
      </c>
      <c r="K1510" s="9">
        <v>21194</v>
      </c>
      <c r="L1510" s="9">
        <v>225151.89999999997</v>
      </c>
      <c r="M1510" s="9">
        <v>340338.88260999968</v>
      </c>
      <c r="N1510" s="9">
        <v>341200</v>
      </c>
      <c r="O1510" s="9">
        <v>288700.44</v>
      </c>
      <c r="P1510" s="9" cm="1">
        <f t="array" ref="P1510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2059.7415006969868</v>
      </c>
      <c r="Q1510" s="9" cm="1">
        <f t="array" ref="Q1510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0</v>
      </c>
      <c r="R1510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479.00965132488062</v>
      </c>
      <c r="S1510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2538.7511520218673</v>
      </c>
    </row>
    <row r="1511" spans="1:19" x14ac:dyDescent="0.25">
      <c r="A1511">
        <v>2015</v>
      </c>
      <c r="B1511">
        <v>1</v>
      </c>
      <c r="C1511" s="38" t="s">
        <v>86</v>
      </c>
      <c r="D1511" s="38">
        <f>DATE(План_Факт_Дебіторка[[#This Row],[Рік]],План_Факт_Дебіторка[[#This Row],[МісяцьНом]],1)</f>
        <v>42005</v>
      </c>
      <c r="E1511" s="6" t="s">
        <v>2</v>
      </c>
      <c r="F1511" s="6" t="s">
        <v>42</v>
      </c>
      <c r="G1511" s="6" t="s">
        <v>49</v>
      </c>
      <c r="H1511" s="6" t="s">
        <v>50</v>
      </c>
      <c r="I1511" s="6" t="s">
        <v>51</v>
      </c>
      <c r="J1511" s="6" t="s">
        <v>32</v>
      </c>
      <c r="K1511" s="9">
        <v>2175</v>
      </c>
      <c r="L1511" s="9">
        <v>21731.65</v>
      </c>
      <c r="M1511" s="9">
        <v>29101.793740000001</v>
      </c>
      <c r="N1511" s="9">
        <v>29000</v>
      </c>
      <c r="O1511" s="9">
        <v>1670.79</v>
      </c>
      <c r="P1511" s="9" cm="1">
        <f t="array" ref="P1511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238.4020911360652</v>
      </c>
      <c r="Q1511" s="9" cm="1">
        <f t="array" ref="Q1511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71.520627340819559</v>
      </c>
      <c r="R1511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158.93472742404347</v>
      </c>
      <c r="S1511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468.85744590092827</v>
      </c>
    </row>
    <row r="1512" spans="1:19" x14ac:dyDescent="0.25">
      <c r="A1512">
        <v>2014</v>
      </c>
      <c r="B1512">
        <v>3</v>
      </c>
      <c r="C1512" s="38" t="s">
        <v>79</v>
      </c>
      <c r="D1512" s="38">
        <f>DATE(План_Факт_Дебіторка[[#This Row],[Рік]],План_Факт_Дебіторка[[#This Row],[МісяцьНом]],1)</f>
        <v>41699</v>
      </c>
      <c r="E1512" s="6" t="s">
        <v>4</v>
      </c>
      <c r="F1512" s="6" t="s">
        <v>22</v>
      </c>
      <c r="G1512" s="6" t="s">
        <v>73</v>
      </c>
      <c r="H1512" s="6" t="s">
        <v>74</v>
      </c>
      <c r="I1512" s="6" t="s">
        <v>75</v>
      </c>
      <c r="J1512" s="6" t="s">
        <v>27</v>
      </c>
      <c r="K1512" s="9">
        <v>26513</v>
      </c>
      <c r="L1512" s="9">
        <v>300018.57</v>
      </c>
      <c r="M1512" s="9">
        <v>439710.68170999986</v>
      </c>
      <c r="N1512" s="9">
        <v>411900</v>
      </c>
      <c r="O1512" s="9">
        <v>385338.25</v>
      </c>
      <c r="P1512" s="9" cm="1">
        <f t="array" ref="P1512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2220.8743533179763</v>
      </c>
      <c r="Q1512" s="9" cm="1">
        <f t="array" ref="Q1512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666.26230599539281</v>
      </c>
      <c r="R1512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0</v>
      </c>
      <c r="S1512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2887.1366593133689</v>
      </c>
    </row>
    <row r="1513" spans="1:19" x14ac:dyDescent="0.25">
      <c r="A1513">
        <v>2016</v>
      </c>
      <c r="B1513">
        <v>8</v>
      </c>
      <c r="C1513" s="38" t="s">
        <v>102</v>
      </c>
      <c r="D1513" s="38">
        <f>DATE(План_Факт_Дебіторка[[#This Row],[Рік]],План_Факт_Дебіторка[[#This Row],[МісяцьНом]],1)</f>
        <v>42583</v>
      </c>
      <c r="E1513" s="6" t="s">
        <v>9</v>
      </c>
      <c r="F1513" s="6" t="s">
        <v>42</v>
      </c>
      <c r="G1513" s="6" t="s">
        <v>46</v>
      </c>
      <c r="H1513" s="6" t="s">
        <v>47</v>
      </c>
      <c r="I1513" s="6" t="s">
        <v>48</v>
      </c>
      <c r="J1513" s="6" t="s">
        <v>35</v>
      </c>
      <c r="K1513" s="9">
        <v>52847</v>
      </c>
      <c r="L1513" s="9">
        <v>582648.11999999988</v>
      </c>
      <c r="M1513" s="9">
        <v>890438.94131000026</v>
      </c>
      <c r="N1513" s="9">
        <v>876200</v>
      </c>
      <c r="O1513" s="9">
        <v>149308.75</v>
      </c>
      <c r="P1513" s="9" cm="1">
        <f t="array" ref="P1513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3514.3979490640099</v>
      </c>
      <c r="Q1513" s="9" cm="1">
        <f t="array" ref="Q1513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1054.3193847192031</v>
      </c>
      <c r="R1513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2928.664957553342</v>
      </c>
      <c r="S1513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7497.3822913365548</v>
      </c>
    </row>
    <row r="1514" spans="1:19" x14ac:dyDescent="0.25">
      <c r="A1514">
        <v>2014</v>
      </c>
      <c r="B1514">
        <v>4</v>
      </c>
      <c r="C1514" s="38" t="s">
        <v>80</v>
      </c>
      <c r="D1514" s="38">
        <f>DATE(План_Факт_Дебіторка[[#This Row],[Рік]],План_Факт_Дебіторка[[#This Row],[МісяцьНом]],1)</f>
        <v>41730</v>
      </c>
      <c r="E1514" s="6" t="s">
        <v>5</v>
      </c>
      <c r="F1514" s="6" t="s">
        <v>22</v>
      </c>
      <c r="G1514" s="6" t="s">
        <v>73</v>
      </c>
      <c r="H1514" s="6" t="s">
        <v>74</v>
      </c>
      <c r="I1514" s="6" t="s">
        <v>75</v>
      </c>
      <c r="J1514" s="6" t="s">
        <v>27</v>
      </c>
      <c r="K1514" s="9">
        <v>23292</v>
      </c>
      <c r="L1514" s="9">
        <v>253781.16000000003</v>
      </c>
      <c r="M1514" s="9">
        <v>362359.07078000018</v>
      </c>
      <c r="N1514" s="9">
        <v>378000</v>
      </c>
      <c r="O1514" s="9">
        <v>308232.44</v>
      </c>
      <c r="P1514" s="9" cm="1">
        <f t="array" ref="P1514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2157.996778286174</v>
      </c>
      <c r="Q1514" s="9" cm="1">
        <f t="array" ref="Q1514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647.39903348585233</v>
      </c>
      <c r="R1514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501.85971588050563</v>
      </c>
      <c r="S1514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3307.2555276525318</v>
      </c>
    </row>
    <row r="1515" spans="1:19" x14ac:dyDescent="0.25">
      <c r="A1515">
        <v>2014</v>
      </c>
      <c r="B1515">
        <v>5</v>
      </c>
      <c r="C1515" s="38" t="s">
        <v>81</v>
      </c>
      <c r="D1515" s="38">
        <f>DATE(План_Факт_Дебіторка[[#This Row],[Рік]],План_Факт_Дебіторка[[#This Row],[МісяцьНом]],1)</f>
        <v>41760</v>
      </c>
      <c r="E1515" s="6" t="s">
        <v>6</v>
      </c>
      <c r="F1515" s="6" t="s">
        <v>22</v>
      </c>
      <c r="G1515" s="6" t="s">
        <v>73</v>
      </c>
      <c r="H1515" s="6" t="s">
        <v>74</v>
      </c>
      <c r="I1515" s="6" t="s">
        <v>75</v>
      </c>
      <c r="J1515" s="6" t="s">
        <v>27</v>
      </c>
      <c r="K1515" s="9">
        <v>26807</v>
      </c>
      <c r="L1515" s="9">
        <v>284524.34000000003</v>
      </c>
      <c r="M1515" s="9">
        <v>417465.47231000016</v>
      </c>
      <c r="N1515" s="9">
        <v>407600</v>
      </c>
      <c r="O1515" s="9">
        <v>356709.48</v>
      </c>
      <c r="P1515" s="9" cm="1">
        <f t="array" ref="P1515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2264.2542494613426</v>
      </c>
      <c r="Q1515" s="9" cm="1">
        <f t="array" ref="Q1515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0</v>
      </c>
      <c r="R1515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526.57075568868447</v>
      </c>
      <c r="S1515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2790.8250051500272</v>
      </c>
    </row>
    <row r="1516" spans="1:19" x14ac:dyDescent="0.25">
      <c r="A1516">
        <v>2016</v>
      </c>
      <c r="B1516">
        <v>9</v>
      </c>
      <c r="C1516" s="38" t="s">
        <v>103</v>
      </c>
      <c r="D1516" s="38">
        <f>DATE(План_Факт_Дебіторка[[#This Row],[Рік]],План_Факт_Дебіторка[[#This Row],[МісяцьНом]],1)</f>
        <v>42614</v>
      </c>
      <c r="E1516" s="6" t="s">
        <v>10</v>
      </c>
      <c r="F1516" s="6" t="s">
        <v>42</v>
      </c>
      <c r="G1516" s="6" t="s">
        <v>46</v>
      </c>
      <c r="H1516" s="6" t="s">
        <v>47</v>
      </c>
      <c r="I1516" s="6" t="s">
        <v>48</v>
      </c>
      <c r="J1516" s="6" t="s">
        <v>26</v>
      </c>
      <c r="K1516" s="9">
        <v>7</v>
      </c>
      <c r="L1516" s="9">
        <v>79.44</v>
      </c>
      <c r="M1516" s="9">
        <v>128.22</v>
      </c>
      <c r="N1516" s="9">
        <v>100</v>
      </c>
      <c r="O1516" s="9">
        <v>27.7</v>
      </c>
      <c r="P1516" s="9" cm="1">
        <f t="array" ref="P1516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0.67337646685773023</v>
      </c>
      <c r="Q1516" s="9" cm="1">
        <f t="array" ref="Q1516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0.33668823342886511</v>
      </c>
      <c r="R1516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0.56114705571477519</v>
      </c>
      <c r="S1516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1.5712117560013703</v>
      </c>
    </row>
    <row r="1517" spans="1:19" x14ac:dyDescent="0.25">
      <c r="A1517">
        <v>2014</v>
      </c>
      <c r="B1517">
        <v>6</v>
      </c>
      <c r="C1517" s="38" t="s">
        <v>82</v>
      </c>
      <c r="D1517" s="38">
        <f>DATE(План_Факт_Дебіторка[[#This Row],[Рік]],План_Факт_Дебіторка[[#This Row],[МісяцьНом]],1)</f>
        <v>41791</v>
      </c>
      <c r="E1517" s="6" t="s">
        <v>7</v>
      </c>
      <c r="F1517" s="6" t="s">
        <v>22</v>
      </c>
      <c r="G1517" s="6" t="s">
        <v>73</v>
      </c>
      <c r="H1517" s="6" t="s">
        <v>74</v>
      </c>
      <c r="I1517" s="6" t="s">
        <v>75</v>
      </c>
      <c r="J1517" s="6" t="s">
        <v>27</v>
      </c>
      <c r="K1517" s="9">
        <v>28618</v>
      </c>
      <c r="L1517" s="9">
        <v>300123.90999999997</v>
      </c>
      <c r="M1517" s="9">
        <v>439252.75293000019</v>
      </c>
      <c r="N1517" s="9">
        <v>450500</v>
      </c>
      <c r="O1517" s="9">
        <v>375246.9</v>
      </c>
      <c r="P1517" s="9" cm="1">
        <f t="array" ref="P1517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2315.9668362711868</v>
      </c>
      <c r="Q1517" s="9" cm="1">
        <f t="array" ref="Q1517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0</v>
      </c>
      <c r="R1517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538.59693866771784</v>
      </c>
      <c r="S1517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2854.5637749389048</v>
      </c>
    </row>
    <row r="1518" spans="1:19" x14ac:dyDescent="0.25">
      <c r="A1518">
        <v>2014</v>
      </c>
      <c r="B1518">
        <v>7</v>
      </c>
      <c r="C1518" s="38" t="s">
        <v>83</v>
      </c>
      <c r="D1518" s="38">
        <f>DATE(План_Факт_Дебіторка[[#This Row],[Рік]],План_Факт_Дебіторка[[#This Row],[МісяцьНом]],1)</f>
        <v>41821</v>
      </c>
      <c r="E1518" s="6" t="s">
        <v>8</v>
      </c>
      <c r="F1518" s="6" t="s">
        <v>22</v>
      </c>
      <c r="G1518" s="6" t="s">
        <v>73</v>
      </c>
      <c r="H1518" s="6" t="s">
        <v>74</v>
      </c>
      <c r="I1518" s="6" t="s">
        <v>75</v>
      </c>
      <c r="J1518" s="6" t="s">
        <v>27</v>
      </c>
      <c r="K1518" s="9">
        <v>28197</v>
      </c>
      <c r="L1518" s="9">
        <v>295083.4600000002</v>
      </c>
      <c r="M1518" s="9">
        <v>436314.94847000041</v>
      </c>
      <c r="N1518" s="9">
        <v>451600</v>
      </c>
      <c r="O1518" s="9">
        <v>364893.95</v>
      </c>
      <c r="P1518" s="9" cm="1">
        <f t="array" ref="P1518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2215.2246365597493</v>
      </c>
      <c r="Q1518" s="9" cm="1">
        <f t="array" ref="Q1518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0</v>
      </c>
      <c r="R1518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515.16852013017422</v>
      </c>
      <c r="S1518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2730.3931566899237</v>
      </c>
    </row>
    <row r="1519" spans="1:19" x14ac:dyDescent="0.25">
      <c r="A1519">
        <v>2014</v>
      </c>
      <c r="B1519">
        <v>8</v>
      </c>
      <c r="C1519" s="38" t="s">
        <v>84</v>
      </c>
      <c r="D1519" s="38">
        <f>DATE(План_Факт_Дебіторка[[#This Row],[Рік]],План_Факт_Дебіторка[[#This Row],[МісяцьНом]],1)</f>
        <v>41852</v>
      </c>
      <c r="E1519" s="6" t="s">
        <v>9</v>
      </c>
      <c r="F1519" s="6" t="s">
        <v>22</v>
      </c>
      <c r="G1519" s="6" t="s">
        <v>73</v>
      </c>
      <c r="H1519" s="6" t="s">
        <v>74</v>
      </c>
      <c r="I1519" s="6" t="s">
        <v>75</v>
      </c>
      <c r="J1519" s="6" t="s">
        <v>27</v>
      </c>
      <c r="K1519" s="9">
        <v>20698</v>
      </c>
      <c r="L1519" s="9">
        <v>223658.62</v>
      </c>
      <c r="M1519" s="9">
        <v>331197.37142000033</v>
      </c>
      <c r="N1519" s="9">
        <v>358900</v>
      </c>
      <c r="O1519" s="9">
        <v>230697.25</v>
      </c>
      <c r="P1519" s="9" cm="1">
        <f t="array" ref="P1519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1960.7154449392679</v>
      </c>
      <c r="Q1519" s="9" cm="1">
        <f t="array" ref="Q1519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0</v>
      </c>
      <c r="R1519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455.98033603238787</v>
      </c>
      <c r="S1519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2416.6957809716559</v>
      </c>
    </row>
    <row r="1520" spans="1:19" x14ac:dyDescent="0.25">
      <c r="A1520">
        <v>2014</v>
      </c>
      <c r="B1520">
        <v>9</v>
      </c>
      <c r="C1520" s="38" t="s">
        <v>85</v>
      </c>
      <c r="D1520" s="38">
        <f>DATE(План_Факт_Дебіторка[[#This Row],[Рік]],План_Факт_Дебіторка[[#This Row],[МісяцьНом]],1)</f>
        <v>41883</v>
      </c>
      <c r="E1520" s="6" t="s">
        <v>10</v>
      </c>
      <c r="F1520" s="6" t="s">
        <v>22</v>
      </c>
      <c r="G1520" s="6" t="s">
        <v>73</v>
      </c>
      <c r="H1520" s="6" t="s">
        <v>74</v>
      </c>
      <c r="I1520" s="6" t="s">
        <v>75</v>
      </c>
      <c r="J1520" s="6" t="s">
        <v>27</v>
      </c>
      <c r="K1520" s="9">
        <v>22593</v>
      </c>
      <c r="L1520" s="9">
        <v>248738.05999999997</v>
      </c>
      <c r="M1520" s="9">
        <v>364819.24862000061</v>
      </c>
      <c r="N1520" s="9">
        <v>336300</v>
      </c>
      <c r="O1520" s="9">
        <v>257784.87</v>
      </c>
      <c r="P1520" s="9" cm="1">
        <f t="array" ref="P1520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2361.460573880604</v>
      </c>
      <c r="Q1520" s="9" cm="1">
        <f t="array" ref="Q1520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1771.095430410453</v>
      </c>
      <c r="R1520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549.17687764665209</v>
      </c>
      <c r="S1520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4681.732881937709</v>
      </c>
    </row>
    <row r="1521" spans="1:19" x14ac:dyDescent="0.25">
      <c r="A1521">
        <v>2016</v>
      </c>
      <c r="B1521">
        <v>9</v>
      </c>
      <c r="C1521" s="38" t="s">
        <v>103</v>
      </c>
      <c r="D1521" s="38">
        <f>DATE(План_Факт_Дебіторка[[#This Row],[Рік]],План_Факт_Дебіторка[[#This Row],[МісяцьНом]],1)</f>
        <v>42614</v>
      </c>
      <c r="E1521" s="6" t="s">
        <v>10</v>
      </c>
      <c r="F1521" s="6" t="s">
        <v>42</v>
      </c>
      <c r="G1521" s="6" t="s">
        <v>46</v>
      </c>
      <c r="H1521" s="6" t="s">
        <v>47</v>
      </c>
      <c r="I1521" s="6" t="s">
        <v>48</v>
      </c>
      <c r="J1521" s="6" t="s">
        <v>34</v>
      </c>
      <c r="K1521" s="9">
        <v>3052</v>
      </c>
      <c r="L1521" s="9">
        <v>37322.010000000009</v>
      </c>
      <c r="M1521" s="9">
        <v>58092.429620000003</v>
      </c>
      <c r="N1521" s="9">
        <v>54700</v>
      </c>
      <c r="O1521" s="9">
        <v>1599.35</v>
      </c>
      <c r="P1521" s="9" cm="1">
        <f t="array" ref="P1521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305.08559513880016</v>
      </c>
      <c r="Q1521" s="9" cm="1">
        <f t="array" ref="Q1521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152.54279756940008</v>
      </c>
      <c r="R1521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254.23799594900018</v>
      </c>
      <c r="S1521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711.86638865720045</v>
      </c>
    </row>
    <row r="1522" spans="1:19" x14ac:dyDescent="0.25">
      <c r="A1522">
        <v>2014</v>
      </c>
      <c r="B1522">
        <v>10</v>
      </c>
      <c r="C1522" s="38" t="s">
        <v>62</v>
      </c>
      <c r="D1522" s="38">
        <f>DATE(План_Факт_Дебіторка[[#This Row],[Рік]],План_Факт_Дебіторка[[#This Row],[МісяцьНом]],1)</f>
        <v>41913</v>
      </c>
      <c r="E1522" s="6" t="s">
        <v>11</v>
      </c>
      <c r="F1522" s="6" t="s">
        <v>22</v>
      </c>
      <c r="G1522" s="6" t="s">
        <v>73</v>
      </c>
      <c r="H1522" s="6" t="s">
        <v>74</v>
      </c>
      <c r="I1522" s="6" t="s">
        <v>75</v>
      </c>
      <c r="J1522" s="6" t="s">
        <v>27</v>
      </c>
      <c r="K1522" s="9">
        <v>19664</v>
      </c>
      <c r="L1522" s="9">
        <v>216602.88</v>
      </c>
      <c r="M1522" s="9">
        <v>314910.09101000061</v>
      </c>
      <c r="N1522" s="9">
        <v>301700</v>
      </c>
      <c r="O1522" s="9">
        <v>237547.85</v>
      </c>
      <c r="P1522" s="9" cm="1">
        <f t="array" ref="P1522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2181.6898967840457</v>
      </c>
      <c r="Q1522" s="9" cm="1">
        <f t="array" ref="Q1522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654.50696903521373</v>
      </c>
      <c r="R1522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507.36974343815012</v>
      </c>
      <c r="S1522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3343.5666092574097</v>
      </c>
    </row>
    <row r="1523" spans="1:19" x14ac:dyDescent="0.25">
      <c r="A1523">
        <v>2014</v>
      </c>
      <c r="B1523">
        <v>11</v>
      </c>
      <c r="C1523" s="38" t="s">
        <v>66</v>
      </c>
      <c r="D1523" s="38">
        <f>DATE(План_Факт_Дебіторка[[#This Row],[Рік]],План_Факт_Дебіторка[[#This Row],[МісяцьНом]],1)</f>
        <v>41944</v>
      </c>
      <c r="E1523" s="6" t="s">
        <v>12</v>
      </c>
      <c r="F1523" s="6" t="s">
        <v>22</v>
      </c>
      <c r="G1523" s="6" t="s">
        <v>73</v>
      </c>
      <c r="H1523" s="6" t="s">
        <v>74</v>
      </c>
      <c r="I1523" s="6" t="s">
        <v>75</v>
      </c>
      <c r="J1523" s="6" t="s">
        <v>27</v>
      </c>
      <c r="K1523" s="9">
        <v>14410</v>
      </c>
      <c r="L1523" s="9">
        <v>158547.43</v>
      </c>
      <c r="M1523" s="9">
        <v>233957.6473199999</v>
      </c>
      <c r="N1523" s="9">
        <v>230300</v>
      </c>
      <c r="O1523" s="9">
        <v>194904.44</v>
      </c>
      <c r="P1523" s="9" cm="1">
        <f t="array" ref="P1523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1827.8446710631752</v>
      </c>
      <c r="Q1523" s="9" cm="1">
        <f t="array" ref="Q1523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913.92233553158758</v>
      </c>
      <c r="R1523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425.08015606120352</v>
      </c>
      <c r="S1523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3166.8471626559663</v>
      </c>
    </row>
    <row r="1524" spans="1:19" x14ac:dyDescent="0.25">
      <c r="A1524">
        <v>2016</v>
      </c>
      <c r="B1524">
        <v>9</v>
      </c>
      <c r="C1524" s="38" t="s">
        <v>103</v>
      </c>
      <c r="D1524" s="38">
        <f>DATE(План_Факт_Дебіторка[[#This Row],[Рік]],План_Факт_Дебіторка[[#This Row],[МісяцьНом]],1)</f>
        <v>42614</v>
      </c>
      <c r="E1524" s="6" t="s">
        <v>10</v>
      </c>
      <c r="F1524" s="6" t="s">
        <v>42</v>
      </c>
      <c r="G1524" s="6" t="s">
        <v>46</v>
      </c>
      <c r="H1524" s="6" t="s">
        <v>47</v>
      </c>
      <c r="I1524" s="6" t="s">
        <v>48</v>
      </c>
      <c r="J1524" s="6" t="s">
        <v>27</v>
      </c>
      <c r="K1524" s="9">
        <v>8981</v>
      </c>
      <c r="L1524" s="9">
        <v>109297.93999999999</v>
      </c>
      <c r="M1524" s="9">
        <v>175185.08026999989</v>
      </c>
      <c r="N1524" s="9">
        <v>167100</v>
      </c>
      <c r="O1524" s="9">
        <v>23487.5</v>
      </c>
      <c r="P1524" s="9" cm="1">
        <f t="array" ref="P1524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920.02425829356116</v>
      </c>
      <c r="Q1524" s="9" cm="1">
        <f t="array" ref="Q1524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460.01212914678058</v>
      </c>
      <c r="R1524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766.68688191130093</v>
      </c>
      <c r="S1524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2146.7232693516426</v>
      </c>
    </row>
    <row r="1525" spans="1:19" x14ac:dyDescent="0.25">
      <c r="A1525">
        <v>2014</v>
      </c>
      <c r="B1525">
        <v>12</v>
      </c>
      <c r="C1525" s="38" t="s">
        <v>67</v>
      </c>
      <c r="D1525" s="38">
        <f>DATE(План_Факт_Дебіторка[[#This Row],[Рік]],План_Факт_Дебіторка[[#This Row],[МісяцьНом]],1)</f>
        <v>41974</v>
      </c>
      <c r="E1525" s="6" t="s">
        <v>13</v>
      </c>
      <c r="F1525" s="6" t="s">
        <v>22</v>
      </c>
      <c r="G1525" s="6" t="s">
        <v>73</v>
      </c>
      <c r="H1525" s="6" t="s">
        <v>74</v>
      </c>
      <c r="I1525" s="6" t="s">
        <v>75</v>
      </c>
      <c r="J1525" s="6" t="s">
        <v>27</v>
      </c>
      <c r="K1525" s="9">
        <v>33216</v>
      </c>
      <c r="L1525" s="9">
        <v>358329.33999999997</v>
      </c>
      <c r="M1525" s="9">
        <v>496396.21478999994</v>
      </c>
      <c r="N1525" s="9">
        <v>458600</v>
      </c>
      <c r="O1525" s="9">
        <v>518998.85</v>
      </c>
      <c r="P1525" s="9" cm="1">
        <f t="array" ref="P1525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2157.246188201409</v>
      </c>
      <c r="Q1525" s="9" cm="1">
        <f t="array" ref="Q1525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1941.5215693812684</v>
      </c>
      <c r="R1525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0</v>
      </c>
      <c r="S1525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4098.7677575826774</v>
      </c>
    </row>
    <row r="1526" spans="1:19" x14ac:dyDescent="0.25">
      <c r="A1526">
        <v>2015</v>
      </c>
      <c r="B1526">
        <v>1</v>
      </c>
      <c r="C1526" s="38" t="s">
        <v>86</v>
      </c>
      <c r="D1526" s="38">
        <f>DATE(План_Факт_Дебіторка[[#This Row],[Рік]],План_Факт_Дебіторка[[#This Row],[МісяцьНом]],1)</f>
        <v>42005</v>
      </c>
      <c r="E1526" s="6" t="s">
        <v>2</v>
      </c>
      <c r="F1526" s="6" t="s">
        <v>22</v>
      </c>
      <c r="G1526" s="6" t="s">
        <v>73</v>
      </c>
      <c r="H1526" s="6" t="s">
        <v>74</v>
      </c>
      <c r="I1526" s="6" t="s">
        <v>75</v>
      </c>
      <c r="J1526" s="6" t="s">
        <v>27</v>
      </c>
      <c r="K1526" s="9">
        <v>18051</v>
      </c>
      <c r="L1526" s="9">
        <v>192544.16999999998</v>
      </c>
      <c r="M1526" s="9">
        <v>293550.36850999994</v>
      </c>
      <c r="N1526" s="9">
        <v>296500</v>
      </c>
      <c r="O1526" s="9">
        <v>160834.85</v>
      </c>
      <c r="P1526" s="9" cm="1">
        <f t="array" ref="P1526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2285.2440753280962</v>
      </c>
      <c r="Q1526" s="9" cm="1">
        <f t="array" ref="Q1526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685.57322259842874</v>
      </c>
      <c r="R1526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761.74802510936524</v>
      </c>
      <c r="S1526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3732.5653230358903</v>
      </c>
    </row>
    <row r="1527" spans="1:19" x14ac:dyDescent="0.25">
      <c r="A1527">
        <v>2016</v>
      </c>
      <c r="B1527">
        <v>9</v>
      </c>
      <c r="C1527" s="38" t="s">
        <v>103</v>
      </c>
      <c r="D1527" s="38">
        <f>DATE(План_Факт_Дебіторка[[#This Row],[Рік]],План_Факт_Дебіторка[[#This Row],[МісяцьНом]],1)</f>
        <v>42614</v>
      </c>
      <c r="E1527" s="6" t="s">
        <v>10</v>
      </c>
      <c r="F1527" s="6" t="s">
        <v>42</v>
      </c>
      <c r="G1527" s="6" t="s">
        <v>46</v>
      </c>
      <c r="H1527" s="6" t="s">
        <v>47</v>
      </c>
      <c r="I1527" s="6" t="s">
        <v>48</v>
      </c>
      <c r="J1527" s="6" t="s">
        <v>35</v>
      </c>
      <c r="K1527" s="9">
        <v>37317</v>
      </c>
      <c r="L1527" s="9">
        <v>450181.60000000003</v>
      </c>
      <c r="M1527" s="9">
        <v>680579.28487000114</v>
      </c>
      <c r="N1527" s="9">
        <v>659200</v>
      </c>
      <c r="O1527" s="9">
        <v>122086.09</v>
      </c>
      <c r="P1527" s="9" cm="1">
        <f t="array" ref="P1527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3574.2167701007806</v>
      </c>
      <c r="Q1527" s="9" cm="1">
        <f t="array" ref="Q1527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1787.1083850503903</v>
      </c>
      <c r="R1527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2978.513975083984</v>
      </c>
      <c r="S1527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8339.8391302351556</v>
      </c>
    </row>
    <row r="1528" spans="1:19" x14ac:dyDescent="0.25">
      <c r="A1528">
        <v>2015</v>
      </c>
      <c r="B1528">
        <v>2</v>
      </c>
      <c r="C1528" s="38" t="s">
        <v>87</v>
      </c>
      <c r="D1528" s="38">
        <f>DATE(План_Факт_Дебіторка[[#This Row],[Рік]],План_Факт_Дебіторка[[#This Row],[МісяцьНом]],1)</f>
        <v>42036</v>
      </c>
      <c r="E1528" s="6" t="s">
        <v>3</v>
      </c>
      <c r="F1528" s="6" t="s">
        <v>22</v>
      </c>
      <c r="G1528" s="6" t="s">
        <v>73</v>
      </c>
      <c r="H1528" s="6" t="s">
        <v>74</v>
      </c>
      <c r="I1528" s="6" t="s">
        <v>75</v>
      </c>
      <c r="J1528" s="6" t="s">
        <v>27</v>
      </c>
      <c r="K1528" s="9">
        <v>19983</v>
      </c>
      <c r="L1528" s="9">
        <v>213822.38999999998</v>
      </c>
      <c r="M1528" s="9">
        <v>330605.26479999989</v>
      </c>
      <c r="N1528" s="9">
        <v>310600</v>
      </c>
      <c r="O1528" s="9">
        <v>256494.31</v>
      </c>
      <c r="P1528" s="9" cm="1">
        <f t="array" ref="P1528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1873.6846212321764</v>
      </c>
      <c r="Q1528" s="9" cm="1">
        <f t="array" ref="Q1528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0</v>
      </c>
      <c r="R1528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0</v>
      </c>
      <c r="S1528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1873.6846212321764</v>
      </c>
    </row>
    <row r="1529" spans="1:19" x14ac:dyDescent="0.25">
      <c r="A1529">
        <v>2016</v>
      </c>
      <c r="B1529">
        <v>10</v>
      </c>
      <c r="C1529" s="38" t="s">
        <v>71</v>
      </c>
      <c r="D1529" s="38">
        <f>DATE(План_Факт_Дебіторка[[#This Row],[Рік]],План_Факт_Дебіторка[[#This Row],[МісяцьНом]],1)</f>
        <v>42644</v>
      </c>
      <c r="E1529" s="6" t="s">
        <v>11</v>
      </c>
      <c r="F1529" s="6" t="s">
        <v>42</v>
      </c>
      <c r="G1529" s="6" t="s">
        <v>46</v>
      </c>
      <c r="H1529" s="6" t="s">
        <v>47</v>
      </c>
      <c r="I1529" s="6" t="s">
        <v>48</v>
      </c>
      <c r="J1529" s="6" t="s">
        <v>26</v>
      </c>
      <c r="K1529" s="9">
        <v>8</v>
      </c>
      <c r="L1529" s="9">
        <v>86.830000000000013</v>
      </c>
      <c r="M1529" s="9">
        <v>147.04</v>
      </c>
      <c r="N1529" s="9">
        <v>100</v>
      </c>
      <c r="O1529" s="9">
        <v>41.17</v>
      </c>
      <c r="P1529" s="9" cm="1">
        <f t="array" ref="P1529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0.60456731714345291</v>
      </c>
      <c r="Q1529" s="9" cm="1">
        <f t="array" ref="Q1529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0.30228365857172645</v>
      </c>
      <c r="R1529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0.50380609761954409</v>
      </c>
      <c r="S1529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1.4106570733347235</v>
      </c>
    </row>
    <row r="1530" spans="1:19" x14ac:dyDescent="0.25">
      <c r="A1530">
        <v>2015</v>
      </c>
      <c r="B1530">
        <v>3</v>
      </c>
      <c r="C1530" s="38" t="s">
        <v>88</v>
      </c>
      <c r="D1530" s="38">
        <f>DATE(План_Факт_Дебіторка[[#This Row],[Рік]],План_Факт_Дебіторка[[#This Row],[МісяцьНом]],1)</f>
        <v>42064</v>
      </c>
      <c r="E1530" s="6" t="s">
        <v>4</v>
      </c>
      <c r="F1530" s="6" t="s">
        <v>22</v>
      </c>
      <c r="G1530" s="6" t="s">
        <v>73</v>
      </c>
      <c r="H1530" s="6" t="s">
        <v>74</v>
      </c>
      <c r="I1530" s="6" t="s">
        <v>75</v>
      </c>
      <c r="J1530" s="6" t="s">
        <v>27</v>
      </c>
      <c r="K1530" s="9">
        <v>26409</v>
      </c>
      <c r="L1530" s="9">
        <v>278011.63</v>
      </c>
      <c r="M1530" s="9">
        <v>380665.9341700002</v>
      </c>
      <c r="N1530" s="9">
        <v>372600</v>
      </c>
      <c r="O1530" s="9">
        <v>268012.56</v>
      </c>
      <c r="P1530" s="9" cm="1">
        <f t="array" ref="P1530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1905.2669134558425</v>
      </c>
      <c r="Q1530" s="9" cm="1">
        <f t="array" ref="Q1530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0</v>
      </c>
      <c r="R1530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0</v>
      </c>
      <c r="S1530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1905.2669134558425</v>
      </c>
    </row>
    <row r="1531" spans="1:19" x14ac:dyDescent="0.25">
      <c r="A1531">
        <v>2016</v>
      </c>
      <c r="B1531">
        <v>10</v>
      </c>
      <c r="C1531" s="38" t="s">
        <v>71</v>
      </c>
      <c r="D1531" s="38">
        <f>DATE(План_Факт_Дебіторка[[#This Row],[Рік]],План_Факт_Дебіторка[[#This Row],[МісяцьНом]],1)</f>
        <v>42644</v>
      </c>
      <c r="E1531" s="6" t="s">
        <v>11</v>
      </c>
      <c r="F1531" s="6" t="s">
        <v>42</v>
      </c>
      <c r="G1531" s="6" t="s">
        <v>46</v>
      </c>
      <c r="H1531" s="6" t="s">
        <v>47</v>
      </c>
      <c r="I1531" s="6" t="s">
        <v>48</v>
      </c>
      <c r="J1531" s="6" t="s">
        <v>32</v>
      </c>
      <c r="K1531" s="9">
        <v>80</v>
      </c>
      <c r="L1531" s="9">
        <v>955.97</v>
      </c>
      <c r="M1531" s="9">
        <v>1685.3899999999999</v>
      </c>
      <c r="N1531" s="9">
        <v>1800</v>
      </c>
      <c r="O1531" s="9">
        <v>123.88</v>
      </c>
      <c r="P1531" s="9" cm="1">
        <f t="array" ref="P1531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6.9296226240506256</v>
      </c>
      <c r="Q1531" s="9" cm="1">
        <f t="array" ref="Q1531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3.4648113120253128</v>
      </c>
      <c r="R1531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5.7746855200421878</v>
      </c>
      <c r="S1531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16.169119456118125</v>
      </c>
    </row>
    <row r="1532" spans="1:19" x14ac:dyDescent="0.25">
      <c r="A1532">
        <v>2015</v>
      </c>
      <c r="B1532">
        <v>4</v>
      </c>
      <c r="C1532" s="38" t="s">
        <v>89</v>
      </c>
      <c r="D1532" s="38">
        <f>DATE(План_Факт_Дебіторка[[#This Row],[Рік]],План_Факт_Дебіторка[[#This Row],[МісяцьНом]],1)</f>
        <v>42095</v>
      </c>
      <c r="E1532" s="6" t="s">
        <v>5</v>
      </c>
      <c r="F1532" s="6" t="s">
        <v>22</v>
      </c>
      <c r="G1532" s="6" t="s">
        <v>73</v>
      </c>
      <c r="H1532" s="6" t="s">
        <v>74</v>
      </c>
      <c r="I1532" s="6" t="s">
        <v>75</v>
      </c>
      <c r="J1532" s="6" t="s">
        <v>27</v>
      </c>
      <c r="K1532" s="9">
        <v>16224</v>
      </c>
      <c r="L1532" s="9">
        <v>173423.78000000006</v>
      </c>
      <c r="M1532" s="9">
        <v>262816.80255000031</v>
      </c>
      <c r="N1532" s="9">
        <v>268400</v>
      </c>
      <c r="O1532" s="9">
        <v>151736.14000000001</v>
      </c>
      <c r="P1532" s="9" cm="1">
        <f t="array" ref="P1532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2396.6250545269613</v>
      </c>
      <c r="Q1532" s="9" cm="1">
        <f t="array" ref="Q1532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718.98751635808844</v>
      </c>
      <c r="R1532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798.87501817565374</v>
      </c>
      <c r="S1532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3914.4875890607032</v>
      </c>
    </row>
    <row r="1533" spans="1:19" x14ac:dyDescent="0.25">
      <c r="A1533">
        <v>2016</v>
      </c>
      <c r="B1533">
        <v>10</v>
      </c>
      <c r="C1533" s="38" t="s">
        <v>71</v>
      </c>
      <c r="D1533" s="38">
        <f>DATE(План_Факт_Дебіторка[[#This Row],[Рік]],План_Факт_Дебіторка[[#This Row],[МісяцьНом]],1)</f>
        <v>42644</v>
      </c>
      <c r="E1533" s="6" t="s">
        <v>11</v>
      </c>
      <c r="F1533" s="6" t="s">
        <v>42</v>
      </c>
      <c r="G1533" s="6" t="s">
        <v>46</v>
      </c>
      <c r="H1533" s="6" t="s">
        <v>47</v>
      </c>
      <c r="I1533" s="6" t="s">
        <v>48</v>
      </c>
      <c r="J1533" s="6" t="s">
        <v>34</v>
      </c>
      <c r="K1533" s="9">
        <v>4212</v>
      </c>
      <c r="L1533" s="9">
        <v>50908.740000000005</v>
      </c>
      <c r="M1533" s="9">
        <v>77408.109329999977</v>
      </c>
      <c r="N1533" s="9">
        <v>83800</v>
      </c>
      <c r="O1533" s="9">
        <v>3601.43</v>
      </c>
      <c r="P1533" s="9" cm="1">
        <f t="array" ref="P1533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318.26994683613424</v>
      </c>
      <c r="Q1533" s="9" cm="1">
        <f t="array" ref="Q1533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159.13497341806712</v>
      </c>
      <c r="R1533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265.22495569677852</v>
      </c>
      <c r="S1533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742.62987595097979</v>
      </c>
    </row>
    <row r="1534" spans="1:19" x14ac:dyDescent="0.25">
      <c r="A1534">
        <v>2015</v>
      </c>
      <c r="B1534">
        <v>5</v>
      </c>
      <c r="C1534" s="38" t="s">
        <v>90</v>
      </c>
      <c r="D1534" s="38">
        <f>DATE(План_Факт_Дебіторка[[#This Row],[Рік]],План_Факт_Дебіторка[[#This Row],[МісяцьНом]],1)</f>
        <v>42125</v>
      </c>
      <c r="E1534" s="6" t="s">
        <v>6</v>
      </c>
      <c r="F1534" s="6" t="s">
        <v>22</v>
      </c>
      <c r="G1534" s="6" t="s">
        <v>73</v>
      </c>
      <c r="H1534" s="6" t="s">
        <v>74</v>
      </c>
      <c r="I1534" s="6" t="s">
        <v>75</v>
      </c>
      <c r="J1534" s="6" t="s">
        <v>27</v>
      </c>
      <c r="K1534" s="9">
        <v>39993</v>
      </c>
      <c r="L1534" s="9">
        <v>393277.30999999994</v>
      </c>
      <c r="M1534" s="9">
        <v>492332.99888999987</v>
      </c>
      <c r="N1534" s="9">
        <v>465100</v>
      </c>
      <c r="O1534" s="9">
        <v>339949.26</v>
      </c>
      <c r="P1534" s="9" cm="1">
        <f t="array" ref="P1534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2391.6813255537927</v>
      </c>
      <c r="Q1534" s="9" cm="1">
        <f t="array" ref="Q1534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1195.8406627768964</v>
      </c>
      <c r="R1534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0</v>
      </c>
      <c r="S1534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3587.5219883306891</v>
      </c>
    </row>
    <row r="1535" spans="1:19" x14ac:dyDescent="0.25">
      <c r="A1535">
        <v>2016</v>
      </c>
      <c r="B1535">
        <v>10</v>
      </c>
      <c r="C1535" s="38" t="s">
        <v>71</v>
      </c>
      <c r="D1535" s="38">
        <f>DATE(План_Факт_Дебіторка[[#This Row],[Рік]],План_Факт_Дебіторка[[#This Row],[МісяцьНом]],1)</f>
        <v>42644</v>
      </c>
      <c r="E1535" s="6" t="s">
        <v>11</v>
      </c>
      <c r="F1535" s="6" t="s">
        <v>42</v>
      </c>
      <c r="G1535" s="6" t="s">
        <v>46</v>
      </c>
      <c r="H1535" s="6" t="s">
        <v>47</v>
      </c>
      <c r="I1535" s="6" t="s">
        <v>48</v>
      </c>
      <c r="J1535" s="6" t="s">
        <v>27</v>
      </c>
      <c r="K1535" s="9">
        <v>11076</v>
      </c>
      <c r="L1535" s="9">
        <v>134815.21000000002</v>
      </c>
      <c r="M1535" s="9">
        <v>210074.99215000038</v>
      </c>
      <c r="N1535" s="9">
        <v>209000</v>
      </c>
      <c r="O1535" s="9">
        <v>33935.46</v>
      </c>
      <c r="P1535" s="9" cm="1">
        <f t="array" ref="P1535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863.74098478684482</v>
      </c>
      <c r="Q1535" s="9" cm="1">
        <f t="array" ref="Q1535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431.87049239342241</v>
      </c>
      <c r="R1535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719.78415398903735</v>
      </c>
      <c r="S1535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2015.3956311693046</v>
      </c>
    </row>
    <row r="1536" spans="1:19" x14ac:dyDescent="0.25">
      <c r="A1536">
        <v>2015</v>
      </c>
      <c r="B1536">
        <v>6</v>
      </c>
      <c r="C1536" s="38" t="s">
        <v>91</v>
      </c>
      <c r="D1536" s="38">
        <f>DATE(План_Факт_Дебіторка[[#This Row],[Рік]],План_Факт_Дебіторка[[#This Row],[МісяцьНом]],1)</f>
        <v>42156</v>
      </c>
      <c r="E1536" s="6" t="s">
        <v>7</v>
      </c>
      <c r="F1536" s="6" t="s">
        <v>22</v>
      </c>
      <c r="G1536" s="6" t="s">
        <v>73</v>
      </c>
      <c r="H1536" s="6" t="s">
        <v>74</v>
      </c>
      <c r="I1536" s="6" t="s">
        <v>75</v>
      </c>
      <c r="J1536" s="6" t="s">
        <v>27</v>
      </c>
      <c r="K1536" s="9">
        <v>11122</v>
      </c>
      <c r="L1536" s="9">
        <v>119697.58999999998</v>
      </c>
      <c r="M1536" s="9">
        <v>188015.85879000023</v>
      </c>
      <c r="N1536" s="9">
        <v>193100</v>
      </c>
      <c r="O1536" s="9">
        <v>110271.02</v>
      </c>
      <c r="P1536" s="9" cm="1">
        <f t="array" ref="P1536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2245.638990016269</v>
      </c>
      <c r="Q1536" s="9" cm="1">
        <f t="array" ref="Q1536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0</v>
      </c>
      <c r="R1536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748.54633000542299</v>
      </c>
      <c r="S1536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2994.185320021692</v>
      </c>
    </row>
    <row r="1537" spans="1:19" x14ac:dyDescent="0.25">
      <c r="A1537">
        <v>2016</v>
      </c>
      <c r="B1537">
        <v>10</v>
      </c>
      <c r="C1537" s="38" t="s">
        <v>71</v>
      </c>
      <c r="D1537" s="38">
        <f>DATE(План_Факт_Дебіторка[[#This Row],[Рік]],План_Факт_Дебіторка[[#This Row],[МісяцьНом]],1)</f>
        <v>42644</v>
      </c>
      <c r="E1537" s="6" t="s">
        <v>11</v>
      </c>
      <c r="F1537" s="6" t="s">
        <v>42</v>
      </c>
      <c r="G1537" s="6" t="s">
        <v>46</v>
      </c>
      <c r="H1537" s="6" t="s">
        <v>47</v>
      </c>
      <c r="I1537" s="6" t="s">
        <v>48</v>
      </c>
      <c r="J1537" s="6" t="s">
        <v>35</v>
      </c>
      <c r="K1537" s="9">
        <v>47943</v>
      </c>
      <c r="L1537" s="9">
        <v>582332.66999999993</v>
      </c>
      <c r="M1537" s="9">
        <v>878117.7385400004</v>
      </c>
      <c r="N1537" s="9">
        <v>820200</v>
      </c>
      <c r="O1537" s="9">
        <v>207474.54</v>
      </c>
      <c r="P1537" s="9" cm="1">
        <f t="array" ref="P1537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3610.4548784358276</v>
      </c>
      <c r="Q1537" s="9" cm="1">
        <f t="array" ref="Q1537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1805.2274392179138</v>
      </c>
      <c r="R1537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3008.712398696523</v>
      </c>
      <c r="S1537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8424.3947163502653</v>
      </c>
    </row>
    <row r="1538" spans="1:19" x14ac:dyDescent="0.25">
      <c r="A1538">
        <v>2015</v>
      </c>
      <c r="B1538">
        <v>7</v>
      </c>
      <c r="C1538" s="38" t="s">
        <v>92</v>
      </c>
      <c r="D1538" s="38">
        <f>DATE(План_Факт_Дебіторка[[#This Row],[Рік]],План_Факт_Дебіторка[[#This Row],[МісяцьНом]],1)</f>
        <v>42186</v>
      </c>
      <c r="E1538" s="6" t="s">
        <v>8</v>
      </c>
      <c r="F1538" s="6" t="s">
        <v>22</v>
      </c>
      <c r="G1538" s="6" t="s">
        <v>73</v>
      </c>
      <c r="H1538" s="6" t="s">
        <v>74</v>
      </c>
      <c r="I1538" s="6" t="s">
        <v>75</v>
      </c>
      <c r="J1538" s="6" t="s">
        <v>27</v>
      </c>
      <c r="K1538" s="9">
        <v>35572</v>
      </c>
      <c r="L1538" s="9">
        <v>357984.24</v>
      </c>
      <c r="M1538" s="9">
        <v>454075.0703599996</v>
      </c>
      <c r="N1538" s="9">
        <v>418400</v>
      </c>
      <c r="O1538" s="9">
        <v>251659.06</v>
      </c>
      <c r="P1538" s="9" cm="1">
        <f t="array" ref="P1538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1954.6875834275911</v>
      </c>
      <c r="Q1538" s="9" cm="1">
        <f t="array" ref="Q1538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977.34379171379555</v>
      </c>
      <c r="R1538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651.56252780919704</v>
      </c>
      <c r="S1538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3583.5939029505839</v>
      </c>
    </row>
    <row r="1539" spans="1:19" x14ac:dyDescent="0.25">
      <c r="A1539">
        <v>2016</v>
      </c>
      <c r="B1539">
        <v>11</v>
      </c>
      <c r="C1539" s="38" t="s">
        <v>72</v>
      </c>
      <c r="D1539" s="38">
        <f>DATE(План_Факт_Дебіторка[[#This Row],[Рік]],План_Факт_Дебіторка[[#This Row],[МісяцьНом]],1)</f>
        <v>42675</v>
      </c>
      <c r="E1539" s="6" t="s">
        <v>12</v>
      </c>
      <c r="F1539" s="6" t="s">
        <v>42</v>
      </c>
      <c r="G1539" s="6" t="s">
        <v>46</v>
      </c>
      <c r="H1539" s="6" t="s">
        <v>47</v>
      </c>
      <c r="I1539" s="6" t="s">
        <v>48</v>
      </c>
      <c r="J1539" s="6" t="s">
        <v>26</v>
      </c>
      <c r="K1539" s="9">
        <v>6</v>
      </c>
      <c r="L1539" s="9">
        <v>70.680000000000007</v>
      </c>
      <c r="M1539" s="9">
        <v>118</v>
      </c>
      <c r="N1539" s="9">
        <v>100</v>
      </c>
      <c r="O1539" s="9">
        <v>33.04</v>
      </c>
      <c r="P1539" s="9" cm="1">
        <f t="array" ref="P1539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0.71405103562631911</v>
      </c>
      <c r="Q1539" s="9" cm="1">
        <f t="array" ref="Q1539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0</v>
      </c>
      <c r="R1539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0.59504252968859928</v>
      </c>
      <c r="S1539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1.3090935653149183</v>
      </c>
    </row>
    <row r="1540" spans="1:19" x14ac:dyDescent="0.25">
      <c r="A1540">
        <v>2015</v>
      </c>
      <c r="B1540">
        <v>8</v>
      </c>
      <c r="C1540" s="38" t="s">
        <v>93</v>
      </c>
      <c r="D1540" s="38">
        <f>DATE(План_Факт_Дебіторка[[#This Row],[Рік]],План_Факт_Дебіторка[[#This Row],[МісяцьНом]],1)</f>
        <v>42217</v>
      </c>
      <c r="E1540" s="6" t="s">
        <v>9</v>
      </c>
      <c r="F1540" s="6" t="s">
        <v>22</v>
      </c>
      <c r="G1540" s="6" t="s">
        <v>73</v>
      </c>
      <c r="H1540" s="6" t="s">
        <v>74</v>
      </c>
      <c r="I1540" s="6" t="s">
        <v>75</v>
      </c>
      <c r="J1540" s="6" t="s">
        <v>27</v>
      </c>
      <c r="K1540" s="9">
        <v>11043</v>
      </c>
      <c r="L1540" s="9">
        <v>120267.98999999998</v>
      </c>
      <c r="M1540" s="9">
        <v>189985.38375000004</v>
      </c>
      <c r="N1540" s="9">
        <v>192400</v>
      </c>
      <c r="O1540" s="9">
        <v>97824.54</v>
      </c>
      <c r="P1540" s="9" cm="1">
        <f t="array" ref="P1540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2220.767283391589</v>
      </c>
      <c r="Q1540" s="9" cm="1">
        <f t="array" ref="Q1540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0</v>
      </c>
      <c r="R1540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740.25576113052978</v>
      </c>
      <c r="S1540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2961.0230445221187</v>
      </c>
    </row>
    <row r="1541" spans="1:19" x14ac:dyDescent="0.25">
      <c r="A1541">
        <v>2016</v>
      </c>
      <c r="B1541">
        <v>11</v>
      </c>
      <c r="C1541" s="38" t="s">
        <v>72</v>
      </c>
      <c r="D1541" s="38">
        <f>DATE(План_Факт_Дебіторка[[#This Row],[Рік]],План_Факт_Дебіторка[[#This Row],[МісяцьНом]],1)</f>
        <v>42675</v>
      </c>
      <c r="E1541" s="6" t="s">
        <v>12</v>
      </c>
      <c r="F1541" s="6" t="s">
        <v>42</v>
      </c>
      <c r="G1541" s="6" t="s">
        <v>46</v>
      </c>
      <c r="H1541" s="6" t="s">
        <v>47</v>
      </c>
      <c r="I1541" s="6" t="s">
        <v>48</v>
      </c>
      <c r="J1541" s="6" t="s">
        <v>34</v>
      </c>
      <c r="K1541" s="9">
        <v>7134</v>
      </c>
      <c r="L1541" s="9">
        <v>91386.880000000005</v>
      </c>
      <c r="M1541" s="9">
        <v>136708.34609999988</v>
      </c>
      <c r="N1541" s="9">
        <v>136300</v>
      </c>
      <c r="O1541" s="9">
        <v>5521.77</v>
      </c>
      <c r="P1541" s="9" cm="1">
        <f t="array" ref="P1541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827.26047552089972</v>
      </c>
      <c r="Q1541" s="9" cm="1">
        <f t="array" ref="Q1541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0</v>
      </c>
      <c r="R1541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689.3837296007498</v>
      </c>
      <c r="S1541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1516.6442051216495</v>
      </c>
    </row>
    <row r="1542" spans="1:19" x14ac:dyDescent="0.25">
      <c r="A1542">
        <v>2015</v>
      </c>
      <c r="B1542">
        <v>9</v>
      </c>
      <c r="C1542" s="38" t="s">
        <v>94</v>
      </c>
      <c r="D1542" s="38">
        <f>DATE(План_Факт_Дебіторка[[#This Row],[Рік]],План_Факт_Дебіторка[[#This Row],[МісяцьНом]],1)</f>
        <v>42248</v>
      </c>
      <c r="E1542" s="6" t="s">
        <v>10</v>
      </c>
      <c r="F1542" s="6" t="s">
        <v>22</v>
      </c>
      <c r="G1542" s="6" t="s">
        <v>73</v>
      </c>
      <c r="H1542" s="6" t="s">
        <v>74</v>
      </c>
      <c r="I1542" s="6" t="s">
        <v>75</v>
      </c>
      <c r="J1542" s="6" t="s">
        <v>27</v>
      </c>
      <c r="K1542" s="9">
        <v>15220</v>
      </c>
      <c r="L1542" s="9">
        <v>154180.47</v>
      </c>
      <c r="M1542" s="9">
        <v>224636.53702000025</v>
      </c>
      <c r="N1542" s="9">
        <v>224500</v>
      </c>
      <c r="O1542" s="9">
        <v>122284.43</v>
      </c>
      <c r="P1542" s="9" cm="1">
        <f t="array" ref="P1542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2187.5230961171492</v>
      </c>
      <c r="Q1542" s="9" cm="1">
        <f t="array" ref="Q1542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656.25692883514478</v>
      </c>
      <c r="R1542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729.17436537238302</v>
      </c>
      <c r="S1542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3572.9543903246768</v>
      </c>
    </row>
    <row r="1543" spans="1:19" x14ac:dyDescent="0.25">
      <c r="A1543">
        <v>2015</v>
      </c>
      <c r="B1543">
        <v>1</v>
      </c>
      <c r="C1543" s="38" t="s">
        <v>86</v>
      </c>
      <c r="D1543" s="38">
        <f>DATE(План_Факт_Дебіторка[[#This Row],[Рік]],План_Факт_Дебіторка[[#This Row],[МісяцьНом]],1)</f>
        <v>42005</v>
      </c>
      <c r="E1543" s="6" t="s">
        <v>2</v>
      </c>
      <c r="F1543" s="6" t="s">
        <v>58</v>
      </c>
      <c r="G1543" s="6" t="s">
        <v>59</v>
      </c>
      <c r="H1543" s="6" t="s">
        <v>60</v>
      </c>
      <c r="I1543" s="6" t="s">
        <v>61</v>
      </c>
      <c r="J1543" s="6" t="s">
        <v>26</v>
      </c>
      <c r="K1543" s="9">
        <v>810</v>
      </c>
      <c r="L1543" s="9">
        <v>8207.5399999999991</v>
      </c>
      <c r="M1543" s="9">
        <v>12627.089999999991</v>
      </c>
      <c r="N1543" s="9">
        <v>11900</v>
      </c>
      <c r="O1543" s="9">
        <v>5438.99</v>
      </c>
      <c r="P1543" s="9" cm="1">
        <f t="array" ref="P1543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133.93718667792703</v>
      </c>
      <c r="Q1543" s="9" cm="1">
        <f t="array" ref="Q1543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40.181156003378106</v>
      </c>
      <c r="R1543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80.362312006756213</v>
      </c>
      <c r="S1543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254.48065468806135</v>
      </c>
    </row>
    <row r="1544" spans="1:19" x14ac:dyDescent="0.25">
      <c r="A1544">
        <v>2015</v>
      </c>
      <c r="B1544">
        <v>10</v>
      </c>
      <c r="C1544" s="38" t="s">
        <v>68</v>
      </c>
      <c r="D1544" s="38">
        <f>DATE(План_Факт_Дебіторка[[#This Row],[Рік]],План_Факт_Дебіторка[[#This Row],[МісяцьНом]],1)</f>
        <v>42278</v>
      </c>
      <c r="E1544" s="6" t="s">
        <v>11</v>
      </c>
      <c r="F1544" s="6" t="s">
        <v>22</v>
      </c>
      <c r="G1544" s="6" t="s">
        <v>73</v>
      </c>
      <c r="H1544" s="6" t="s">
        <v>74</v>
      </c>
      <c r="I1544" s="6" t="s">
        <v>75</v>
      </c>
      <c r="J1544" s="6" t="s">
        <v>27</v>
      </c>
      <c r="K1544" s="9">
        <v>28160</v>
      </c>
      <c r="L1544" s="9">
        <v>297781.10999999987</v>
      </c>
      <c r="M1544" s="9">
        <v>383729.44616000005</v>
      </c>
      <c r="N1544" s="9">
        <v>360500</v>
      </c>
      <c r="O1544" s="9">
        <v>213925.1</v>
      </c>
      <c r="P1544" s="9" cm="1">
        <f t="array" ref="P1544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2057.8159391093932</v>
      </c>
      <c r="Q1544" s="9" cm="1">
        <f t="array" ref="Q1544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0</v>
      </c>
      <c r="R1544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685.93864636979777</v>
      </c>
      <c r="S1544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2743.7545854791911</v>
      </c>
    </row>
    <row r="1545" spans="1:19" x14ac:dyDescent="0.25">
      <c r="A1545">
        <v>2016</v>
      </c>
      <c r="B1545">
        <v>11</v>
      </c>
      <c r="C1545" s="38" t="s">
        <v>72</v>
      </c>
      <c r="D1545" s="38">
        <f>DATE(План_Факт_Дебіторка[[#This Row],[Рік]],План_Факт_Дебіторка[[#This Row],[МісяцьНом]],1)</f>
        <v>42675</v>
      </c>
      <c r="E1545" s="6" t="s">
        <v>12</v>
      </c>
      <c r="F1545" s="6" t="s">
        <v>42</v>
      </c>
      <c r="G1545" s="6" t="s">
        <v>46</v>
      </c>
      <c r="H1545" s="6" t="s">
        <v>47</v>
      </c>
      <c r="I1545" s="6" t="s">
        <v>48</v>
      </c>
      <c r="J1545" s="6" t="s">
        <v>27</v>
      </c>
      <c r="K1545" s="9">
        <v>9969</v>
      </c>
      <c r="L1545" s="9">
        <v>127158.67999999998</v>
      </c>
      <c r="M1545" s="9">
        <v>197619.06410000028</v>
      </c>
      <c r="N1545" s="9">
        <v>198400</v>
      </c>
      <c r="O1545" s="9">
        <v>31053.38</v>
      </c>
      <c r="P1545" s="9" cm="1">
        <f t="array" ref="P1545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1195.8482828822807</v>
      </c>
      <c r="Q1545" s="9" cm="1">
        <f t="array" ref="Q1545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0</v>
      </c>
      <c r="R1545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996.54023573523409</v>
      </c>
      <c r="S1545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2192.3885186175148</v>
      </c>
    </row>
    <row r="1546" spans="1:19" x14ac:dyDescent="0.25">
      <c r="A1546">
        <v>2015</v>
      </c>
      <c r="B1546">
        <v>11</v>
      </c>
      <c r="C1546" s="38" t="s">
        <v>69</v>
      </c>
      <c r="D1546" s="38">
        <f>DATE(План_Факт_Дебіторка[[#This Row],[Рік]],План_Факт_Дебіторка[[#This Row],[МісяцьНом]],1)</f>
        <v>42309</v>
      </c>
      <c r="E1546" s="6" t="s">
        <v>12</v>
      </c>
      <c r="F1546" s="6" t="s">
        <v>22</v>
      </c>
      <c r="G1546" s="6" t="s">
        <v>73</v>
      </c>
      <c r="H1546" s="6" t="s">
        <v>74</v>
      </c>
      <c r="I1546" s="6" t="s">
        <v>75</v>
      </c>
      <c r="J1546" s="6" t="s">
        <v>27</v>
      </c>
      <c r="K1546" s="9">
        <v>14638</v>
      </c>
      <c r="L1546" s="9">
        <v>145544.47999999995</v>
      </c>
      <c r="M1546" s="9">
        <v>201848.50831000003</v>
      </c>
      <c r="N1546" s="9">
        <v>208500</v>
      </c>
      <c r="O1546" s="9">
        <v>119510.58</v>
      </c>
      <c r="P1546" s="9" cm="1">
        <f t="array" ref="P1546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2287.9919651119385</v>
      </c>
      <c r="Q1546" s="9" cm="1">
        <f t="array" ref="Q1546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686.39758953358148</v>
      </c>
      <c r="R1546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762.66398837064617</v>
      </c>
      <c r="S1546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3737.0535430161663</v>
      </c>
    </row>
    <row r="1547" spans="1:19" x14ac:dyDescent="0.25">
      <c r="A1547">
        <v>2015</v>
      </c>
      <c r="B1547">
        <v>1</v>
      </c>
      <c r="C1547" s="38" t="s">
        <v>86</v>
      </c>
      <c r="D1547" s="38">
        <f>DATE(План_Факт_Дебіторка[[#This Row],[Рік]],План_Факт_Дебіторка[[#This Row],[МісяцьНом]],1)</f>
        <v>42005</v>
      </c>
      <c r="E1547" s="6" t="s">
        <v>2</v>
      </c>
      <c r="F1547" s="6" t="s">
        <v>58</v>
      </c>
      <c r="G1547" s="6" t="s">
        <v>59</v>
      </c>
      <c r="H1547" s="6" t="s">
        <v>60</v>
      </c>
      <c r="I1547" s="6" t="s">
        <v>61</v>
      </c>
      <c r="J1547" s="6" t="s">
        <v>27</v>
      </c>
      <c r="K1547" s="9">
        <v>3782</v>
      </c>
      <c r="L1547" s="9">
        <v>41661.910000000018</v>
      </c>
      <c r="M1547" s="9">
        <v>66634.979999999981</v>
      </c>
      <c r="N1547" s="9">
        <v>64000</v>
      </c>
      <c r="O1547" s="9">
        <v>8535.94</v>
      </c>
      <c r="P1547" s="9" cm="1">
        <f t="array" ref="P1547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706.80590346152098</v>
      </c>
      <c r="Q1547" s="9" cm="1">
        <f t="array" ref="Q1547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212.04177103845629</v>
      </c>
      <c r="R1547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424.08354207691258</v>
      </c>
      <c r="S1547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1342.9312165768899</v>
      </c>
    </row>
    <row r="1548" spans="1:19" x14ac:dyDescent="0.25">
      <c r="A1548">
        <v>2015</v>
      </c>
      <c r="B1548">
        <v>12</v>
      </c>
      <c r="C1548" s="38" t="s">
        <v>70</v>
      </c>
      <c r="D1548" s="38">
        <f>DATE(План_Факт_Дебіторка[[#This Row],[Рік]],План_Факт_Дебіторка[[#This Row],[МісяцьНом]],1)</f>
        <v>42339</v>
      </c>
      <c r="E1548" s="6" t="s">
        <v>13</v>
      </c>
      <c r="F1548" s="6" t="s">
        <v>22</v>
      </c>
      <c r="G1548" s="6" t="s">
        <v>73</v>
      </c>
      <c r="H1548" s="6" t="s">
        <v>74</v>
      </c>
      <c r="I1548" s="6" t="s">
        <v>75</v>
      </c>
      <c r="J1548" s="6" t="s">
        <v>27</v>
      </c>
      <c r="K1548" s="9">
        <v>21308</v>
      </c>
      <c r="L1548" s="9">
        <v>222863.21000000002</v>
      </c>
      <c r="M1548" s="9">
        <v>316038.69386000023</v>
      </c>
      <c r="N1548" s="9">
        <v>309900</v>
      </c>
      <c r="O1548" s="9">
        <v>202126.38</v>
      </c>
      <c r="P1548" s="9" cm="1">
        <f t="array" ref="P1548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2029.5943669792016</v>
      </c>
      <c r="Q1548" s="9" cm="1">
        <f t="array" ref="Q1548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0</v>
      </c>
      <c r="R1548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0</v>
      </c>
      <c r="S1548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2029.5943669792016</v>
      </c>
    </row>
    <row r="1549" spans="1:19" x14ac:dyDescent="0.25">
      <c r="A1549">
        <v>2016</v>
      </c>
      <c r="B1549">
        <v>11</v>
      </c>
      <c r="C1549" s="38" t="s">
        <v>72</v>
      </c>
      <c r="D1549" s="38">
        <f>DATE(План_Факт_Дебіторка[[#This Row],[Рік]],План_Факт_Дебіторка[[#This Row],[МісяцьНом]],1)</f>
        <v>42675</v>
      </c>
      <c r="E1549" s="6" t="s">
        <v>12</v>
      </c>
      <c r="F1549" s="6" t="s">
        <v>42</v>
      </c>
      <c r="G1549" s="6" t="s">
        <v>46</v>
      </c>
      <c r="H1549" s="6" t="s">
        <v>47</v>
      </c>
      <c r="I1549" s="6" t="s">
        <v>48</v>
      </c>
      <c r="J1549" s="6" t="s">
        <v>35</v>
      </c>
      <c r="K1549" s="9">
        <v>23372</v>
      </c>
      <c r="L1549" s="9">
        <v>297017.10000000003</v>
      </c>
      <c r="M1549" s="9">
        <v>458775.20253000001</v>
      </c>
      <c r="N1549" s="9">
        <v>484400</v>
      </c>
      <c r="O1549" s="9">
        <v>107151.54</v>
      </c>
      <c r="P1549" s="9" cm="1">
        <f t="array" ref="P1549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2776.1771905611931</v>
      </c>
      <c r="Q1549" s="9" cm="1">
        <f t="array" ref="Q1549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0</v>
      </c>
      <c r="R1549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2313.4809921343276</v>
      </c>
      <c r="S1549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5089.6581826955207</v>
      </c>
    </row>
    <row r="1550" spans="1:19" x14ac:dyDescent="0.25">
      <c r="A1550">
        <v>2016</v>
      </c>
      <c r="B1550">
        <v>1</v>
      </c>
      <c r="C1550" s="38" t="s">
        <v>95</v>
      </c>
      <c r="D1550" s="38">
        <f>DATE(План_Факт_Дебіторка[[#This Row],[Рік]],План_Факт_Дебіторка[[#This Row],[МісяцьНом]],1)</f>
        <v>42370</v>
      </c>
      <c r="E1550" s="6" t="s">
        <v>2</v>
      </c>
      <c r="F1550" s="6" t="s">
        <v>22</v>
      </c>
      <c r="G1550" s="6" t="s">
        <v>73</v>
      </c>
      <c r="H1550" s="6" t="s">
        <v>74</v>
      </c>
      <c r="I1550" s="6" t="s">
        <v>75</v>
      </c>
      <c r="J1550" s="6" t="s">
        <v>27</v>
      </c>
      <c r="K1550" s="9">
        <v>12360</v>
      </c>
      <c r="L1550" s="9">
        <v>121747.21999999996</v>
      </c>
      <c r="M1550" s="9">
        <v>174485.32963999998</v>
      </c>
      <c r="N1550" s="9">
        <v>179000</v>
      </c>
      <c r="O1550" s="9">
        <v>55784.43</v>
      </c>
      <c r="P1550" s="9" cm="1">
        <f t="array" ref="P1550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1838.9613789833709</v>
      </c>
      <c r="Q1550" s="9" cm="1">
        <f t="array" ref="Q1550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0</v>
      </c>
      <c r="R1550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0</v>
      </c>
      <c r="S1550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1838.9613789833709</v>
      </c>
    </row>
    <row r="1551" spans="1:19" x14ac:dyDescent="0.25">
      <c r="A1551">
        <v>2015</v>
      </c>
      <c r="B1551">
        <v>1</v>
      </c>
      <c r="C1551" s="38" t="s">
        <v>86</v>
      </c>
      <c r="D1551" s="38">
        <f>DATE(План_Факт_Дебіторка[[#This Row],[Рік]],План_Факт_Дебіторка[[#This Row],[МісяцьНом]],1)</f>
        <v>42005</v>
      </c>
      <c r="E1551" s="6" t="s">
        <v>2</v>
      </c>
      <c r="F1551" s="6" t="s">
        <v>58</v>
      </c>
      <c r="G1551" s="6" t="s">
        <v>59</v>
      </c>
      <c r="H1551" s="6" t="s">
        <v>60</v>
      </c>
      <c r="I1551" s="6" t="s">
        <v>61</v>
      </c>
      <c r="J1551" s="6" t="s">
        <v>32</v>
      </c>
      <c r="K1551" s="9">
        <v>6916</v>
      </c>
      <c r="L1551" s="9">
        <v>70987.049999999988</v>
      </c>
      <c r="M1551" s="9">
        <v>104503.90906000011</v>
      </c>
      <c r="N1551" s="9">
        <v>107500</v>
      </c>
      <c r="O1551" s="9">
        <v>12031.9</v>
      </c>
      <c r="P1551" s="9" cm="1">
        <f t="array" ref="P1551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1108.4865615389099</v>
      </c>
      <c r="Q1551" s="9" cm="1">
        <f t="array" ref="Q1551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332.54596846167294</v>
      </c>
      <c r="R1551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665.09193692334588</v>
      </c>
      <c r="S1551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2106.1244669239286</v>
      </c>
    </row>
    <row r="1552" spans="1:19" x14ac:dyDescent="0.25">
      <c r="A1552">
        <v>2016</v>
      </c>
      <c r="B1552">
        <v>2</v>
      </c>
      <c r="C1552" s="38" t="s">
        <v>96</v>
      </c>
      <c r="D1552" s="38">
        <f>DATE(План_Факт_Дебіторка[[#This Row],[Рік]],План_Факт_Дебіторка[[#This Row],[МісяцьНом]],1)</f>
        <v>42401</v>
      </c>
      <c r="E1552" s="6" t="s">
        <v>3</v>
      </c>
      <c r="F1552" s="6" t="s">
        <v>22</v>
      </c>
      <c r="G1552" s="6" t="s">
        <v>73</v>
      </c>
      <c r="H1552" s="6" t="s">
        <v>74</v>
      </c>
      <c r="I1552" s="6" t="s">
        <v>75</v>
      </c>
      <c r="J1552" s="6" t="s">
        <v>27</v>
      </c>
      <c r="K1552" s="9">
        <v>10571</v>
      </c>
      <c r="L1552" s="9">
        <v>112225.51000000001</v>
      </c>
      <c r="M1552" s="9">
        <v>176184.42224000025</v>
      </c>
      <c r="N1552" s="9">
        <v>173100</v>
      </c>
      <c r="O1552" s="9">
        <v>61497.919999999998</v>
      </c>
      <c r="P1552" s="9" cm="1">
        <f t="array" ref="P1552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1448.827695869659</v>
      </c>
      <c r="Q1552" s="9" cm="1">
        <f t="array" ref="Q1552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0</v>
      </c>
      <c r="R1552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0</v>
      </c>
      <c r="S1552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1448.827695869659</v>
      </c>
    </row>
    <row r="1553" spans="1:19" x14ac:dyDescent="0.25">
      <c r="A1553">
        <v>2015</v>
      </c>
      <c r="B1553">
        <v>1</v>
      </c>
      <c r="C1553" s="38" t="s">
        <v>86</v>
      </c>
      <c r="D1553" s="38">
        <f>DATE(План_Факт_Дебіторка[[#This Row],[Рік]],План_Факт_Дебіторка[[#This Row],[МісяцьНом]],1)</f>
        <v>42005</v>
      </c>
      <c r="E1553" s="6" t="s">
        <v>2</v>
      </c>
      <c r="F1553" s="6" t="s">
        <v>58</v>
      </c>
      <c r="G1553" s="6" t="s">
        <v>59</v>
      </c>
      <c r="H1553" s="6" t="s">
        <v>60</v>
      </c>
      <c r="I1553" s="6" t="s">
        <v>61</v>
      </c>
      <c r="J1553" s="6" t="s">
        <v>33</v>
      </c>
      <c r="K1553" s="9">
        <v>9554</v>
      </c>
      <c r="L1553" s="9">
        <v>108682.68</v>
      </c>
      <c r="M1553" s="9">
        <v>167882.90831999984</v>
      </c>
      <c r="N1553" s="9">
        <v>161200</v>
      </c>
      <c r="O1553" s="9">
        <v>83937.79</v>
      </c>
      <c r="P1553" s="9" cm="1">
        <f t="array" ref="P1553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1780.7558536202041</v>
      </c>
      <c r="Q1553" s="9" cm="1">
        <f t="array" ref="Q1553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534.22675608606119</v>
      </c>
      <c r="R1553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1068.4535121721224</v>
      </c>
      <c r="S1553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3383.4361218783874</v>
      </c>
    </row>
    <row r="1554" spans="1:19" x14ac:dyDescent="0.25">
      <c r="A1554">
        <v>2016</v>
      </c>
      <c r="B1554">
        <v>3</v>
      </c>
      <c r="C1554" s="38" t="s">
        <v>97</v>
      </c>
      <c r="D1554" s="38">
        <f>DATE(План_Факт_Дебіторка[[#This Row],[Рік]],План_Факт_Дебіторка[[#This Row],[МісяцьНом]],1)</f>
        <v>42430</v>
      </c>
      <c r="E1554" s="6" t="s">
        <v>4</v>
      </c>
      <c r="F1554" s="6" t="s">
        <v>22</v>
      </c>
      <c r="G1554" s="6" t="s">
        <v>73</v>
      </c>
      <c r="H1554" s="6" t="s">
        <v>74</v>
      </c>
      <c r="I1554" s="6" t="s">
        <v>75</v>
      </c>
      <c r="J1554" s="6" t="s">
        <v>27</v>
      </c>
      <c r="K1554" s="9">
        <v>19254</v>
      </c>
      <c r="L1554" s="9">
        <v>196080.52000000005</v>
      </c>
      <c r="M1554" s="9">
        <v>304413.29081000062</v>
      </c>
      <c r="N1554" s="9">
        <v>308500</v>
      </c>
      <c r="O1554" s="9">
        <v>108389.48</v>
      </c>
      <c r="P1554" s="9" cm="1">
        <f t="array" ref="P1554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1836.7135546036632</v>
      </c>
      <c r="Q1554" s="9" cm="1">
        <f t="array" ref="Q1554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0</v>
      </c>
      <c r="R1554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0</v>
      </c>
      <c r="S1554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1836.7135546036632</v>
      </c>
    </row>
    <row r="1555" spans="1:19" x14ac:dyDescent="0.25">
      <c r="A1555">
        <v>2015</v>
      </c>
      <c r="B1555">
        <v>1</v>
      </c>
      <c r="C1555" s="38" t="s">
        <v>86</v>
      </c>
      <c r="D1555" s="38">
        <f>DATE(План_Факт_Дебіторка[[#This Row],[Рік]],План_Факт_Дебіторка[[#This Row],[МісяцьНом]],1)</f>
        <v>42005</v>
      </c>
      <c r="E1555" s="6" t="s">
        <v>2</v>
      </c>
      <c r="F1555" s="6" t="s">
        <v>58</v>
      </c>
      <c r="G1555" s="6" t="s">
        <v>59</v>
      </c>
      <c r="H1555" s="6" t="s">
        <v>60</v>
      </c>
      <c r="I1555" s="6" t="s">
        <v>61</v>
      </c>
      <c r="J1555" s="6" t="s">
        <v>34</v>
      </c>
      <c r="K1555" s="9">
        <v>3816</v>
      </c>
      <c r="L1555" s="9">
        <v>39753.619999999981</v>
      </c>
      <c r="M1555" s="9">
        <v>61784.400000000009</v>
      </c>
      <c r="N1555" s="9">
        <v>58800</v>
      </c>
      <c r="O1555" s="9">
        <v>7701.58</v>
      </c>
      <c r="P1555" s="9" cm="1">
        <f t="array" ref="P1555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655.35517023983527</v>
      </c>
      <c r="Q1555" s="9" cm="1">
        <f t="array" ref="Q1555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196.60655107195058</v>
      </c>
      <c r="R1555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393.21310214390115</v>
      </c>
      <c r="S1555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1245.1748234556869</v>
      </c>
    </row>
    <row r="1556" spans="1:19" x14ac:dyDescent="0.25">
      <c r="A1556">
        <v>2016</v>
      </c>
      <c r="B1556">
        <v>4</v>
      </c>
      <c r="C1556" s="38" t="s">
        <v>98</v>
      </c>
      <c r="D1556" s="38">
        <f>DATE(План_Факт_Дебіторка[[#This Row],[Рік]],План_Факт_Дебіторка[[#This Row],[МісяцьНом]],1)</f>
        <v>42461</v>
      </c>
      <c r="E1556" s="6" t="s">
        <v>5</v>
      </c>
      <c r="F1556" s="6" t="s">
        <v>22</v>
      </c>
      <c r="G1556" s="6" t="s">
        <v>73</v>
      </c>
      <c r="H1556" s="6" t="s">
        <v>74</v>
      </c>
      <c r="I1556" s="6" t="s">
        <v>75</v>
      </c>
      <c r="J1556" s="6" t="s">
        <v>27</v>
      </c>
      <c r="K1556" s="9">
        <v>14183</v>
      </c>
      <c r="L1556" s="9">
        <v>153151.62</v>
      </c>
      <c r="M1556" s="9">
        <v>241318.00134000072</v>
      </c>
      <c r="N1556" s="9">
        <v>245500</v>
      </c>
      <c r="O1556" s="9">
        <v>64412.71</v>
      </c>
      <c r="P1556" s="9" cm="1">
        <f t="array" ref="P1556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1738.6821324358268</v>
      </c>
      <c r="Q1556" s="9" cm="1">
        <f t="array" ref="Q1556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869.34106621791341</v>
      </c>
      <c r="R1556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739.86473720673473</v>
      </c>
      <c r="S1556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3347.887935860475</v>
      </c>
    </row>
    <row r="1557" spans="1:19" x14ac:dyDescent="0.25">
      <c r="A1557">
        <v>2015</v>
      </c>
      <c r="B1557">
        <v>1</v>
      </c>
      <c r="C1557" s="38" t="s">
        <v>86</v>
      </c>
      <c r="D1557" s="38">
        <f>DATE(План_Факт_Дебіторка[[#This Row],[Рік]],План_Факт_Дебіторка[[#This Row],[МісяцьНом]],1)</f>
        <v>42005</v>
      </c>
      <c r="E1557" s="6" t="s">
        <v>2</v>
      </c>
      <c r="F1557" s="6" t="s">
        <v>58</v>
      </c>
      <c r="G1557" s="6" t="s">
        <v>59</v>
      </c>
      <c r="H1557" s="6" t="s">
        <v>60</v>
      </c>
      <c r="I1557" s="6" t="s">
        <v>61</v>
      </c>
      <c r="J1557" s="6" t="s">
        <v>35</v>
      </c>
      <c r="K1557" s="9">
        <v>3744</v>
      </c>
      <c r="L1557" s="9">
        <v>37522.710000000006</v>
      </c>
      <c r="M1557" s="9">
        <v>57947.749999999985</v>
      </c>
      <c r="N1557" s="9">
        <v>59200</v>
      </c>
      <c r="O1557" s="9">
        <v>31049.67</v>
      </c>
      <c r="P1557" s="9" cm="1">
        <f t="array" ref="P1557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614.65932446160195</v>
      </c>
      <c r="Q1557" s="9" cm="1">
        <f t="array" ref="Q1557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184.39779733848059</v>
      </c>
      <c r="R1557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368.79559467696117</v>
      </c>
      <c r="S1557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1167.8527164770437</v>
      </c>
    </row>
    <row r="1558" spans="1:19" x14ac:dyDescent="0.25">
      <c r="A1558">
        <v>2016</v>
      </c>
      <c r="B1558">
        <v>5</v>
      </c>
      <c r="C1558" s="38" t="s">
        <v>99</v>
      </c>
      <c r="D1558" s="38">
        <f>DATE(План_Факт_Дебіторка[[#This Row],[Рік]],План_Факт_Дебіторка[[#This Row],[МісяцьНом]],1)</f>
        <v>42491</v>
      </c>
      <c r="E1558" s="6" t="s">
        <v>6</v>
      </c>
      <c r="F1558" s="6" t="s">
        <v>22</v>
      </c>
      <c r="G1558" s="6" t="s">
        <v>73</v>
      </c>
      <c r="H1558" s="6" t="s">
        <v>74</v>
      </c>
      <c r="I1558" s="6" t="s">
        <v>75</v>
      </c>
      <c r="J1558" s="6" t="s">
        <v>27</v>
      </c>
      <c r="K1558" s="9">
        <v>20753</v>
      </c>
      <c r="L1558" s="9">
        <v>224283.79000000004</v>
      </c>
      <c r="M1558" s="9">
        <v>349497.96762000013</v>
      </c>
      <c r="N1558" s="9">
        <v>367800</v>
      </c>
      <c r="O1558" s="9">
        <v>122060.28</v>
      </c>
      <c r="P1558" s="9" cm="1">
        <f t="array" ref="P1558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2088.561447599709</v>
      </c>
      <c r="Q1558" s="9" cm="1">
        <f t="array" ref="Q1558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1044.2807237998545</v>
      </c>
      <c r="R1558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0</v>
      </c>
      <c r="S1558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3132.8421713995635</v>
      </c>
    </row>
    <row r="1559" spans="1:19" x14ac:dyDescent="0.25">
      <c r="A1559">
        <v>2016</v>
      </c>
      <c r="B1559">
        <v>6</v>
      </c>
      <c r="C1559" s="38" t="s">
        <v>100</v>
      </c>
      <c r="D1559" s="38">
        <f>DATE(План_Факт_Дебіторка[[#This Row],[Рік]],План_Факт_Дебіторка[[#This Row],[МісяцьНом]],1)</f>
        <v>42522</v>
      </c>
      <c r="E1559" s="6" t="s">
        <v>7</v>
      </c>
      <c r="F1559" s="6" t="s">
        <v>22</v>
      </c>
      <c r="G1559" s="6" t="s">
        <v>73</v>
      </c>
      <c r="H1559" s="6" t="s">
        <v>74</v>
      </c>
      <c r="I1559" s="6" t="s">
        <v>75</v>
      </c>
      <c r="J1559" s="6" t="s">
        <v>27</v>
      </c>
      <c r="K1559" s="9">
        <v>22086</v>
      </c>
      <c r="L1559" s="9">
        <v>243198.73999999996</v>
      </c>
      <c r="M1559" s="9">
        <v>365933.93866000039</v>
      </c>
      <c r="N1559" s="9">
        <v>378400</v>
      </c>
      <c r="O1559" s="9">
        <v>99783.19</v>
      </c>
      <c r="P1559" s="9" cm="1">
        <f t="array" ref="P1559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1908.9432219887365</v>
      </c>
      <c r="Q1559" s="9" cm="1">
        <f t="array" ref="Q1559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0</v>
      </c>
      <c r="R1559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812.31626467605804</v>
      </c>
      <c r="S1559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2721.2594866647946</v>
      </c>
    </row>
    <row r="1560" spans="1:19" x14ac:dyDescent="0.25">
      <c r="A1560">
        <v>2016</v>
      </c>
      <c r="B1560">
        <v>7</v>
      </c>
      <c r="C1560" s="38" t="s">
        <v>101</v>
      </c>
      <c r="D1560" s="38">
        <f>DATE(План_Факт_Дебіторка[[#This Row],[Рік]],План_Факт_Дебіторка[[#This Row],[МісяцьНом]],1)</f>
        <v>42552</v>
      </c>
      <c r="E1560" s="6" t="s">
        <v>8</v>
      </c>
      <c r="F1560" s="6" t="s">
        <v>22</v>
      </c>
      <c r="G1560" s="6" t="s">
        <v>73</v>
      </c>
      <c r="H1560" s="6" t="s">
        <v>74</v>
      </c>
      <c r="I1560" s="6" t="s">
        <v>75</v>
      </c>
      <c r="J1560" s="6" t="s">
        <v>27</v>
      </c>
      <c r="K1560" s="9">
        <v>19390</v>
      </c>
      <c r="L1560" s="9">
        <v>211916.15000000008</v>
      </c>
      <c r="M1560" s="9">
        <v>331554.96997000038</v>
      </c>
      <c r="N1560" s="9">
        <v>325900</v>
      </c>
      <c r="O1560" s="9">
        <v>69669.73</v>
      </c>
      <c r="P1560" s="9" cm="1">
        <f t="array" ref="P1560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2076.170520562041</v>
      </c>
      <c r="Q1560" s="9" cm="1">
        <f t="array" ref="Q1560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1038.0852602810205</v>
      </c>
      <c r="R1560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830.46820822481641</v>
      </c>
      <c r="S1560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3944.7239890678779</v>
      </c>
    </row>
    <row r="1561" spans="1:19" x14ac:dyDescent="0.25">
      <c r="A1561">
        <v>2016</v>
      </c>
      <c r="B1561">
        <v>8</v>
      </c>
      <c r="C1561" s="38" t="s">
        <v>102</v>
      </c>
      <c r="D1561" s="38">
        <f>DATE(План_Факт_Дебіторка[[#This Row],[Рік]],План_Факт_Дебіторка[[#This Row],[МісяцьНом]],1)</f>
        <v>42583</v>
      </c>
      <c r="E1561" s="6" t="s">
        <v>9</v>
      </c>
      <c r="F1561" s="6" t="s">
        <v>22</v>
      </c>
      <c r="G1561" s="6" t="s">
        <v>73</v>
      </c>
      <c r="H1561" s="6" t="s">
        <v>74</v>
      </c>
      <c r="I1561" s="6" t="s">
        <v>75</v>
      </c>
      <c r="J1561" s="6" t="s">
        <v>27</v>
      </c>
      <c r="K1561" s="9">
        <v>24158</v>
      </c>
      <c r="L1561" s="9">
        <v>270615.67999999999</v>
      </c>
      <c r="M1561" s="9">
        <v>423836.99762999971</v>
      </c>
      <c r="N1561" s="9">
        <v>438700</v>
      </c>
      <c r="O1561" s="9">
        <v>55537.21</v>
      </c>
      <c r="P1561" s="9" cm="1">
        <f t="array" ref="P1561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2163.9420630053064</v>
      </c>
      <c r="Q1561" s="9" cm="1">
        <f t="array" ref="Q1561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0</v>
      </c>
      <c r="R1561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1731.1536504042451</v>
      </c>
      <c r="S1561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3895.0957134095515</v>
      </c>
    </row>
    <row r="1562" spans="1:19" x14ac:dyDescent="0.25">
      <c r="A1562">
        <v>2016</v>
      </c>
      <c r="B1562">
        <v>9</v>
      </c>
      <c r="C1562" s="38" t="s">
        <v>103</v>
      </c>
      <c r="D1562" s="38">
        <f>DATE(План_Факт_Дебіторка[[#This Row],[Рік]],План_Факт_Дебіторка[[#This Row],[МісяцьНом]],1)</f>
        <v>42614</v>
      </c>
      <c r="E1562" s="6" t="s">
        <v>10</v>
      </c>
      <c r="F1562" s="6" t="s">
        <v>22</v>
      </c>
      <c r="G1562" s="6" t="s">
        <v>73</v>
      </c>
      <c r="H1562" s="6" t="s">
        <v>74</v>
      </c>
      <c r="I1562" s="6" t="s">
        <v>75</v>
      </c>
      <c r="J1562" s="6" t="s">
        <v>27</v>
      </c>
      <c r="K1562" s="9">
        <v>21080</v>
      </c>
      <c r="L1562" s="9">
        <v>254584.60999999996</v>
      </c>
      <c r="M1562" s="9">
        <v>396813.11585000041</v>
      </c>
      <c r="N1562" s="9">
        <v>397600</v>
      </c>
      <c r="O1562" s="9">
        <v>57084.639999999999</v>
      </c>
      <c r="P1562" s="9" cm="1">
        <f t="array" ref="P1562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2204.3208497166929</v>
      </c>
      <c r="Q1562" s="9" cm="1">
        <f t="array" ref="Q1562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661.29625491500781</v>
      </c>
      <c r="R1562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1763.4566797733542</v>
      </c>
      <c r="S1562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4629.0737844050545</v>
      </c>
    </row>
    <row r="1563" spans="1:19" x14ac:dyDescent="0.25">
      <c r="A1563">
        <v>2016</v>
      </c>
      <c r="B1563">
        <v>10</v>
      </c>
      <c r="C1563" s="38" t="s">
        <v>71</v>
      </c>
      <c r="D1563" s="38">
        <f>DATE(План_Факт_Дебіторка[[#This Row],[Рік]],План_Факт_Дебіторка[[#This Row],[МісяцьНом]],1)</f>
        <v>42644</v>
      </c>
      <c r="E1563" s="6" t="s">
        <v>11</v>
      </c>
      <c r="F1563" s="6" t="s">
        <v>22</v>
      </c>
      <c r="G1563" s="6" t="s">
        <v>73</v>
      </c>
      <c r="H1563" s="6" t="s">
        <v>74</v>
      </c>
      <c r="I1563" s="6" t="s">
        <v>75</v>
      </c>
      <c r="J1563" s="6" t="s">
        <v>27</v>
      </c>
      <c r="K1563" s="9">
        <v>17997</v>
      </c>
      <c r="L1563" s="9">
        <v>217041.80000000002</v>
      </c>
      <c r="M1563" s="9">
        <v>339041.50165000063</v>
      </c>
      <c r="N1563" s="9">
        <v>357900</v>
      </c>
      <c r="O1563" s="9">
        <v>63822.64</v>
      </c>
      <c r="P1563" s="9" cm="1">
        <f t="array" ref="P1563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1731.6958102377894</v>
      </c>
      <c r="Q1563" s="9" cm="1">
        <f t="array" ref="Q1563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0</v>
      </c>
      <c r="R1563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1385.3566481902315</v>
      </c>
      <c r="S1563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3117.0524584280211</v>
      </c>
    </row>
    <row r="1564" spans="1:19" x14ac:dyDescent="0.25">
      <c r="A1564">
        <v>2016</v>
      </c>
      <c r="B1564">
        <v>11</v>
      </c>
      <c r="C1564" s="38" t="s">
        <v>72</v>
      </c>
      <c r="D1564" s="38">
        <f>DATE(План_Факт_Дебіторка[[#This Row],[Рік]],План_Факт_Дебіторка[[#This Row],[МісяцьНом]],1)</f>
        <v>42675</v>
      </c>
      <c r="E1564" s="6" t="s">
        <v>12</v>
      </c>
      <c r="F1564" s="6" t="s">
        <v>22</v>
      </c>
      <c r="G1564" s="6" t="s">
        <v>73</v>
      </c>
      <c r="H1564" s="6" t="s">
        <v>74</v>
      </c>
      <c r="I1564" s="6" t="s">
        <v>75</v>
      </c>
      <c r="J1564" s="6" t="s">
        <v>27</v>
      </c>
      <c r="K1564" s="9">
        <v>30189</v>
      </c>
      <c r="L1564" s="9">
        <v>385297.19</v>
      </c>
      <c r="M1564" s="9">
        <v>573924.51611000043</v>
      </c>
      <c r="N1564" s="9">
        <v>576800</v>
      </c>
      <c r="O1564" s="9">
        <v>110489.19</v>
      </c>
      <c r="P1564" s="9" cm="1">
        <f t="array" ref="P1564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2984.8689650092983</v>
      </c>
      <c r="Q1564" s="9" cm="1">
        <f t="array" ref="Q1564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1492.4344825046492</v>
      </c>
      <c r="R1564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2387.8951720074392</v>
      </c>
      <c r="S1564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6865.1986195213867</v>
      </c>
    </row>
    <row r="1565" spans="1:19" x14ac:dyDescent="0.25">
      <c r="A1565">
        <v>2014</v>
      </c>
      <c r="B1565">
        <v>1</v>
      </c>
      <c r="C1565" s="38" t="s">
        <v>77</v>
      </c>
      <c r="D1565" s="38">
        <f>DATE(План_Факт_Дебіторка[[#This Row],[Рік]],План_Факт_Дебіторка[[#This Row],[МісяцьНом]],1)</f>
        <v>41640</v>
      </c>
      <c r="E1565" s="6" t="s">
        <v>2</v>
      </c>
      <c r="F1565" s="6" t="s">
        <v>22</v>
      </c>
      <c r="G1565" s="6" t="s">
        <v>73</v>
      </c>
      <c r="H1565" s="6" t="s">
        <v>74</v>
      </c>
      <c r="I1565" s="6" t="s">
        <v>75</v>
      </c>
      <c r="J1565" s="6" t="s">
        <v>35</v>
      </c>
      <c r="K1565" s="9">
        <v>11806</v>
      </c>
      <c r="L1565" s="9">
        <v>136002.70000000001</v>
      </c>
      <c r="M1565" s="9">
        <v>203096.0058700002</v>
      </c>
      <c r="N1565" s="9">
        <v>184200</v>
      </c>
      <c r="O1565" s="9">
        <v>220229.99</v>
      </c>
      <c r="P1565" s="9" cm="1">
        <f t="array" ref="P1565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2254.068544040399</v>
      </c>
      <c r="Q1565" s="9" cm="1">
        <f t="array" ref="Q1565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2028.6616896363589</v>
      </c>
      <c r="R1565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0</v>
      </c>
      <c r="S1565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4282.730233676758</v>
      </c>
    </row>
    <row r="1566" spans="1:19" x14ac:dyDescent="0.25">
      <c r="A1566">
        <v>2014</v>
      </c>
      <c r="B1566">
        <v>2</v>
      </c>
      <c r="C1566" s="38" t="s">
        <v>78</v>
      </c>
      <c r="D1566" s="38">
        <f>DATE(План_Факт_Дебіторка[[#This Row],[Рік]],План_Факт_Дебіторка[[#This Row],[МісяцьНом]],1)</f>
        <v>41671</v>
      </c>
      <c r="E1566" s="6" t="s">
        <v>3</v>
      </c>
      <c r="F1566" s="6" t="s">
        <v>22</v>
      </c>
      <c r="G1566" s="6" t="s">
        <v>73</v>
      </c>
      <c r="H1566" s="6" t="s">
        <v>74</v>
      </c>
      <c r="I1566" s="6" t="s">
        <v>75</v>
      </c>
      <c r="J1566" s="6" t="s">
        <v>35</v>
      </c>
      <c r="K1566" s="9">
        <v>18274</v>
      </c>
      <c r="L1566" s="9">
        <v>201810.19999999995</v>
      </c>
      <c r="M1566" s="9">
        <v>299390.76855000044</v>
      </c>
      <c r="N1566" s="9">
        <v>303500</v>
      </c>
      <c r="O1566" s="9">
        <v>314107.86</v>
      </c>
      <c r="P1566" s="9" cm="1">
        <f t="array" ref="P1566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1811.9222410877233</v>
      </c>
      <c r="Q1566" s="9" cm="1">
        <f t="array" ref="Q1566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0</v>
      </c>
      <c r="R1566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421.37726536923793</v>
      </c>
      <c r="S1566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2233.2995064569614</v>
      </c>
    </row>
    <row r="1567" spans="1:19" x14ac:dyDescent="0.25">
      <c r="A1567">
        <v>2014</v>
      </c>
      <c r="B1567">
        <v>3</v>
      </c>
      <c r="C1567" s="38" t="s">
        <v>79</v>
      </c>
      <c r="D1567" s="38">
        <f>DATE(План_Факт_Дебіторка[[#This Row],[Рік]],План_Факт_Дебіторка[[#This Row],[МісяцьНом]],1)</f>
        <v>41699</v>
      </c>
      <c r="E1567" s="6" t="s">
        <v>4</v>
      </c>
      <c r="F1567" s="6" t="s">
        <v>22</v>
      </c>
      <c r="G1567" s="6" t="s">
        <v>73</v>
      </c>
      <c r="H1567" s="6" t="s">
        <v>74</v>
      </c>
      <c r="I1567" s="6" t="s">
        <v>75</v>
      </c>
      <c r="J1567" s="6" t="s">
        <v>35</v>
      </c>
      <c r="K1567" s="9">
        <v>18233</v>
      </c>
      <c r="L1567" s="9">
        <v>218770.51</v>
      </c>
      <c r="M1567" s="9">
        <v>322591.68629999988</v>
      </c>
      <c r="N1567" s="9">
        <v>333900</v>
      </c>
      <c r="O1567" s="9">
        <v>341413.7</v>
      </c>
      <c r="P1567" s="9" cm="1">
        <f t="array" ref="P1567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1629.3340882943905</v>
      </c>
      <c r="Q1567" s="9" cm="1">
        <f t="array" ref="Q1567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488.80022648831721</v>
      </c>
      <c r="R1567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0</v>
      </c>
      <c r="S1567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2118.1343147827079</v>
      </c>
    </row>
    <row r="1568" spans="1:19" x14ac:dyDescent="0.25">
      <c r="A1568">
        <v>2014</v>
      </c>
      <c r="B1568">
        <v>4</v>
      </c>
      <c r="C1568" s="38" t="s">
        <v>80</v>
      </c>
      <c r="D1568" s="38">
        <f>DATE(План_Факт_Дебіторка[[#This Row],[Рік]],План_Факт_Дебіторка[[#This Row],[МісяцьНом]],1)</f>
        <v>41730</v>
      </c>
      <c r="E1568" s="6" t="s">
        <v>5</v>
      </c>
      <c r="F1568" s="6" t="s">
        <v>22</v>
      </c>
      <c r="G1568" s="6" t="s">
        <v>73</v>
      </c>
      <c r="H1568" s="6" t="s">
        <v>74</v>
      </c>
      <c r="I1568" s="6" t="s">
        <v>75</v>
      </c>
      <c r="J1568" s="6" t="s">
        <v>35</v>
      </c>
      <c r="K1568" s="9">
        <v>15626</v>
      </c>
      <c r="L1568" s="9">
        <v>182461.78999999995</v>
      </c>
      <c r="M1568" s="9">
        <v>269879.65444000007</v>
      </c>
      <c r="N1568" s="9">
        <v>256400</v>
      </c>
      <c r="O1568" s="9">
        <v>278185.17</v>
      </c>
      <c r="P1568" s="9" cm="1">
        <f t="array" ref="P1568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1607.2439515667581</v>
      </c>
      <c r="Q1568" s="9" cm="1">
        <f t="array" ref="Q1568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482.17318547002748</v>
      </c>
      <c r="R1568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373.77766315506005</v>
      </c>
      <c r="S1568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2463.1948001918458</v>
      </c>
    </row>
    <row r="1569" spans="1:19" x14ac:dyDescent="0.25">
      <c r="A1569">
        <v>2014</v>
      </c>
      <c r="B1569">
        <v>5</v>
      </c>
      <c r="C1569" s="38" t="s">
        <v>81</v>
      </c>
      <c r="D1569" s="38">
        <f>DATE(План_Факт_Дебіторка[[#This Row],[Рік]],План_Факт_Дебіторка[[#This Row],[МісяцьНом]],1)</f>
        <v>41760</v>
      </c>
      <c r="E1569" s="6" t="s">
        <v>6</v>
      </c>
      <c r="F1569" s="6" t="s">
        <v>22</v>
      </c>
      <c r="G1569" s="6" t="s">
        <v>73</v>
      </c>
      <c r="H1569" s="6" t="s">
        <v>74</v>
      </c>
      <c r="I1569" s="6" t="s">
        <v>75</v>
      </c>
      <c r="J1569" s="6" t="s">
        <v>35</v>
      </c>
      <c r="K1569" s="9">
        <v>17932</v>
      </c>
      <c r="L1569" s="9">
        <v>199816.96000000011</v>
      </c>
      <c r="M1569" s="9">
        <v>295344.90207700024</v>
      </c>
      <c r="N1569" s="9">
        <v>309500</v>
      </c>
      <c r="O1569" s="9">
        <v>299150.63</v>
      </c>
      <c r="P1569" s="9" cm="1">
        <f t="array" ref="P1569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1601.8952319199329</v>
      </c>
      <c r="Q1569" s="9" cm="1">
        <f t="array" ref="Q1569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0</v>
      </c>
      <c r="R1569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372.53377486510067</v>
      </c>
      <c r="S1569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1974.4290067850336</v>
      </c>
    </row>
    <row r="1570" spans="1:19" x14ac:dyDescent="0.25">
      <c r="A1570">
        <v>2014</v>
      </c>
      <c r="B1570">
        <v>6</v>
      </c>
      <c r="C1570" s="38" t="s">
        <v>82</v>
      </c>
      <c r="D1570" s="38">
        <f>DATE(План_Факт_Дебіторка[[#This Row],[Рік]],План_Факт_Дебіторка[[#This Row],[МісяцьНом]],1)</f>
        <v>41791</v>
      </c>
      <c r="E1570" s="6" t="s">
        <v>7</v>
      </c>
      <c r="F1570" s="6" t="s">
        <v>22</v>
      </c>
      <c r="G1570" s="6" t="s">
        <v>73</v>
      </c>
      <c r="H1570" s="6" t="s">
        <v>74</v>
      </c>
      <c r="I1570" s="6" t="s">
        <v>75</v>
      </c>
      <c r="J1570" s="6" t="s">
        <v>35</v>
      </c>
      <c r="K1570" s="9">
        <v>19375</v>
      </c>
      <c r="L1570" s="9">
        <v>214927.7699999999</v>
      </c>
      <c r="M1570" s="9">
        <v>314466.4129000004</v>
      </c>
      <c r="N1570" s="9">
        <v>328000</v>
      </c>
      <c r="O1570" s="9">
        <v>290675.01</v>
      </c>
      <c r="P1570" s="9" cm="1">
        <f t="array" ref="P1570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1658.0289560840256</v>
      </c>
      <c r="Q1570" s="9" cm="1">
        <f t="array" ref="Q1570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0</v>
      </c>
      <c r="R1570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385.5881293218664</v>
      </c>
      <c r="S1570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2043.6170854058919</v>
      </c>
    </row>
    <row r="1571" spans="1:19" x14ac:dyDescent="0.25">
      <c r="A1571">
        <v>2014</v>
      </c>
      <c r="B1571">
        <v>7</v>
      </c>
      <c r="C1571" s="38" t="s">
        <v>83</v>
      </c>
      <c r="D1571" s="38">
        <f>DATE(План_Факт_Дебіторка[[#This Row],[Рік]],План_Факт_Дебіторка[[#This Row],[МісяцьНом]],1)</f>
        <v>41821</v>
      </c>
      <c r="E1571" s="6" t="s">
        <v>8</v>
      </c>
      <c r="F1571" s="6" t="s">
        <v>22</v>
      </c>
      <c r="G1571" s="6" t="s">
        <v>73</v>
      </c>
      <c r="H1571" s="6" t="s">
        <v>74</v>
      </c>
      <c r="I1571" s="6" t="s">
        <v>75</v>
      </c>
      <c r="J1571" s="6" t="s">
        <v>35</v>
      </c>
      <c r="K1571" s="9">
        <v>20363</v>
      </c>
      <c r="L1571" s="9">
        <v>223862.94999999998</v>
      </c>
      <c r="M1571" s="9">
        <v>329709.98036500014</v>
      </c>
      <c r="N1571" s="9">
        <v>350500</v>
      </c>
      <c r="O1571" s="9">
        <v>322933.84000000003</v>
      </c>
      <c r="P1571" s="9" cm="1">
        <f t="array" ref="P1571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1673.9781068362781</v>
      </c>
      <c r="Q1571" s="9" cm="1">
        <f t="array" ref="Q1571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0</v>
      </c>
      <c r="R1571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389.29723414797166</v>
      </c>
      <c r="S1571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2063.2753409842499</v>
      </c>
    </row>
    <row r="1572" spans="1:19" x14ac:dyDescent="0.25">
      <c r="A1572">
        <v>2014</v>
      </c>
      <c r="B1572">
        <v>8</v>
      </c>
      <c r="C1572" s="38" t="s">
        <v>84</v>
      </c>
      <c r="D1572" s="38">
        <f>DATE(План_Факт_Дебіторка[[#This Row],[Рік]],План_Факт_Дебіторка[[#This Row],[МісяцьНом]],1)</f>
        <v>41852</v>
      </c>
      <c r="E1572" s="6" t="s">
        <v>9</v>
      </c>
      <c r="F1572" s="6" t="s">
        <v>22</v>
      </c>
      <c r="G1572" s="6" t="s">
        <v>73</v>
      </c>
      <c r="H1572" s="6" t="s">
        <v>74</v>
      </c>
      <c r="I1572" s="6" t="s">
        <v>75</v>
      </c>
      <c r="J1572" s="6" t="s">
        <v>35</v>
      </c>
      <c r="K1572" s="9">
        <v>20180</v>
      </c>
      <c r="L1572" s="9">
        <v>219976.78999999998</v>
      </c>
      <c r="M1572" s="9">
        <v>321013.93357000075</v>
      </c>
      <c r="N1572" s="9">
        <v>339700</v>
      </c>
      <c r="O1572" s="9">
        <v>294553.82</v>
      </c>
      <c r="P1572" s="9" cm="1">
        <f t="array" ref="P1572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1900.4286625005484</v>
      </c>
      <c r="Q1572" s="9" cm="1">
        <f t="array" ref="Q1572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0</v>
      </c>
      <c r="R1572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441.960154069895</v>
      </c>
      <c r="S1572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2342.3888165704434</v>
      </c>
    </row>
    <row r="1573" spans="1:19" x14ac:dyDescent="0.25">
      <c r="A1573">
        <v>2014</v>
      </c>
      <c r="B1573">
        <v>9</v>
      </c>
      <c r="C1573" s="38" t="s">
        <v>85</v>
      </c>
      <c r="D1573" s="38">
        <f>DATE(План_Факт_Дебіторка[[#This Row],[Рік]],План_Факт_Дебіторка[[#This Row],[МісяцьНом]],1)</f>
        <v>41883</v>
      </c>
      <c r="E1573" s="6" t="s">
        <v>10</v>
      </c>
      <c r="F1573" s="6" t="s">
        <v>22</v>
      </c>
      <c r="G1573" s="6" t="s">
        <v>73</v>
      </c>
      <c r="H1573" s="6" t="s">
        <v>74</v>
      </c>
      <c r="I1573" s="6" t="s">
        <v>75</v>
      </c>
      <c r="J1573" s="6" t="s">
        <v>35</v>
      </c>
      <c r="K1573" s="9">
        <v>13978</v>
      </c>
      <c r="L1573" s="9">
        <v>163372.24000000002</v>
      </c>
      <c r="M1573" s="9">
        <v>240127.47638000068</v>
      </c>
      <c r="N1573" s="9">
        <v>229400</v>
      </c>
      <c r="O1573" s="9">
        <v>207751.65</v>
      </c>
      <c r="P1573" s="9" cm="1">
        <f t="array" ref="P1573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1554.3356616236665</v>
      </c>
      <c r="Q1573" s="9" cm="1">
        <f t="array" ref="Q1573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1165.75174621775</v>
      </c>
      <c r="R1573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361.4734096799225</v>
      </c>
      <c r="S1573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3081.5608175213388</v>
      </c>
    </row>
    <row r="1574" spans="1:19" x14ac:dyDescent="0.25">
      <c r="A1574">
        <v>2015</v>
      </c>
      <c r="B1574">
        <v>2</v>
      </c>
      <c r="C1574" s="38" t="s">
        <v>87</v>
      </c>
      <c r="D1574" s="38">
        <f>DATE(План_Факт_Дебіторка[[#This Row],[Рік]],План_Факт_Дебіторка[[#This Row],[МісяцьНом]],1)</f>
        <v>42036</v>
      </c>
      <c r="E1574" s="6" t="s">
        <v>3</v>
      </c>
      <c r="F1574" s="6" t="s">
        <v>42</v>
      </c>
      <c r="G1574" s="6" t="s">
        <v>49</v>
      </c>
      <c r="H1574" s="6" t="s">
        <v>50</v>
      </c>
      <c r="I1574" s="6" t="s">
        <v>51</v>
      </c>
      <c r="J1574" s="6" t="s">
        <v>26</v>
      </c>
      <c r="K1574" s="9">
        <v>50</v>
      </c>
      <c r="L1574" s="9">
        <v>569.14999999999986</v>
      </c>
      <c r="M1574" s="9">
        <v>948.23</v>
      </c>
      <c r="N1574" s="9">
        <v>900</v>
      </c>
      <c r="O1574" s="9">
        <v>697.5</v>
      </c>
      <c r="P1574" s="9" cm="1">
        <f t="array" ref="P1574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10.073699268792771</v>
      </c>
      <c r="Q1574" s="9" cm="1">
        <f t="array" ref="Q1574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0</v>
      </c>
      <c r="R1574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3.3578997562642567</v>
      </c>
      <c r="S1574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13.431599025057027</v>
      </c>
    </row>
    <row r="1575" spans="1:19" x14ac:dyDescent="0.25">
      <c r="A1575">
        <v>2014</v>
      </c>
      <c r="B1575">
        <v>10</v>
      </c>
      <c r="C1575" s="38" t="s">
        <v>62</v>
      </c>
      <c r="D1575" s="38">
        <f>DATE(План_Факт_Дебіторка[[#This Row],[Рік]],План_Факт_Дебіторка[[#This Row],[МісяцьНом]],1)</f>
        <v>41913</v>
      </c>
      <c r="E1575" s="6" t="s">
        <v>11</v>
      </c>
      <c r="F1575" s="6" t="s">
        <v>22</v>
      </c>
      <c r="G1575" s="6" t="s">
        <v>73</v>
      </c>
      <c r="H1575" s="6" t="s">
        <v>74</v>
      </c>
      <c r="I1575" s="6" t="s">
        <v>75</v>
      </c>
      <c r="J1575" s="6" t="s">
        <v>35</v>
      </c>
      <c r="K1575" s="9">
        <v>14551</v>
      </c>
      <c r="L1575" s="9">
        <v>175938.23</v>
      </c>
      <c r="M1575" s="9">
        <v>259705.60177000091</v>
      </c>
      <c r="N1575" s="9">
        <v>276100</v>
      </c>
      <c r="O1575" s="9">
        <v>233933.43</v>
      </c>
      <c r="P1575" s="9" cm="1">
        <f t="array" ref="P1575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1799.2344599139515</v>
      </c>
      <c r="Q1575" s="9" cm="1">
        <f t="array" ref="Q1575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539.7703379741854</v>
      </c>
      <c r="R1575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418.42661858463987</v>
      </c>
      <c r="S1575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2757.4314164727766</v>
      </c>
    </row>
    <row r="1576" spans="1:19" x14ac:dyDescent="0.25">
      <c r="A1576">
        <v>2014</v>
      </c>
      <c r="B1576">
        <v>11</v>
      </c>
      <c r="C1576" s="38" t="s">
        <v>66</v>
      </c>
      <c r="D1576" s="38">
        <f>DATE(План_Факт_Дебіторка[[#This Row],[Рік]],План_Факт_Дебіторка[[#This Row],[МісяцьНом]],1)</f>
        <v>41944</v>
      </c>
      <c r="E1576" s="6" t="s">
        <v>12</v>
      </c>
      <c r="F1576" s="6" t="s">
        <v>22</v>
      </c>
      <c r="G1576" s="6" t="s">
        <v>73</v>
      </c>
      <c r="H1576" s="6" t="s">
        <v>74</v>
      </c>
      <c r="I1576" s="6" t="s">
        <v>75</v>
      </c>
      <c r="J1576" s="6" t="s">
        <v>35</v>
      </c>
      <c r="K1576" s="9">
        <v>16766</v>
      </c>
      <c r="L1576" s="9">
        <v>198354.56999999992</v>
      </c>
      <c r="M1576" s="9">
        <v>289829.1365400005</v>
      </c>
      <c r="N1576" s="9">
        <v>281600</v>
      </c>
      <c r="O1576" s="9">
        <v>272337.96999999997</v>
      </c>
      <c r="P1576" s="9" cm="1">
        <f t="array" ref="P1576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2264.3527527821675</v>
      </c>
      <c r="Q1576" s="9" cm="1">
        <f t="array" ref="Q1576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1132.1763763910837</v>
      </c>
      <c r="R1576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526.59366343771342</v>
      </c>
      <c r="S1576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3923.1227926109646</v>
      </c>
    </row>
    <row r="1577" spans="1:19" x14ac:dyDescent="0.25">
      <c r="A1577">
        <v>2015</v>
      </c>
      <c r="B1577">
        <v>2</v>
      </c>
      <c r="C1577" s="38" t="s">
        <v>87</v>
      </c>
      <c r="D1577" s="38">
        <f>DATE(План_Факт_Дебіторка[[#This Row],[Рік]],План_Факт_Дебіторка[[#This Row],[МісяцьНом]],1)</f>
        <v>42036</v>
      </c>
      <c r="E1577" s="6" t="s">
        <v>3</v>
      </c>
      <c r="F1577" s="6" t="s">
        <v>42</v>
      </c>
      <c r="G1577" s="6" t="s">
        <v>49</v>
      </c>
      <c r="H1577" s="6" t="s">
        <v>50</v>
      </c>
      <c r="I1577" s="6" t="s">
        <v>51</v>
      </c>
      <c r="J1577" s="6" t="s">
        <v>32</v>
      </c>
      <c r="K1577" s="9">
        <v>599</v>
      </c>
      <c r="L1577" s="9">
        <v>5735.9800000000005</v>
      </c>
      <c r="M1577" s="9">
        <v>8358.8130259999998</v>
      </c>
      <c r="N1577" s="9">
        <v>8900</v>
      </c>
      <c r="O1577" s="9">
        <v>100.08</v>
      </c>
      <c r="P1577" s="9" cm="1">
        <f t="array" ref="P1577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88.801418082102103</v>
      </c>
      <c r="Q1577" s="9" cm="1">
        <f t="array" ref="Q1577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0</v>
      </c>
      <c r="R1577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29.600472694034035</v>
      </c>
      <c r="S1577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118.40189077613614</v>
      </c>
    </row>
    <row r="1578" spans="1:19" x14ac:dyDescent="0.25">
      <c r="A1578">
        <v>2014</v>
      </c>
      <c r="B1578">
        <v>12</v>
      </c>
      <c r="C1578" s="38" t="s">
        <v>67</v>
      </c>
      <c r="D1578" s="38">
        <f>DATE(План_Факт_Дебіторка[[#This Row],[Рік]],План_Факт_Дебіторка[[#This Row],[МісяцьНом]],1)</f>
        <v>41974</v>
      </c>
      <c r="E1578" s="6" t="s">
        <v>13</v>
      </c>
      <c r="F1578" s="6" t="s">
        <v>22</v>
      </c>
      <c r="G1578" s="6" t="s">
        <v>73</v>
      </c>
      <c r="H1578" s="6" t="s">
        <v>74</v>
      </c>
      <c r="I1578" s="6" t="s">
        <v>75</v>
      </c>
      <c r="J1578" s="6" t="s">
        <v>35</v>
      </c>
      <c r="K1578" s="9">
        <v>19801</v>
      </c>
      <c r="L1578" s="9">
        <v>233758.30999999994</v>
      </c>
      <c r="M1578" s="9">
        <v>341953.8929900013</v>
      </c>
      <c r="N1578" s="9">
        <v>314300</v>
      </c>
      <c r="O1578" s="9">
        <v>346674.1</v>
      </c>
      <c r="P1578" s="9" cm="1">
        <f t="array" ref="P1578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1486.0684070795894</v>
      </c>
      <c r="Q1578" s="9" cm="1">
        <f t="array" ref="Q1578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1337.4615663716304</v>
      </c>
      <c r="R1578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0</v>
      </c>
      <c r="S1578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2823.52997345122</v>
      </c>
    </row>
    <row r="1579" spans="1:19" x14ac:dyDescent="0.25">
      <c r="A1579">
        <v>2015</v>
      </c>
      <c r="B1579">
        <v>1</v>
      </c>
      <c r="C1579" s="38" t="s">
        <v>86</v>
      </c>
      <c r="D1579" s="38">
        <f>DATE(План_Факт_Дебіторка[[#This Row],[Рік]],План_Факт_Дебіторка[[#This Row],[МісяцьНом]],1)</f>
        <v>42005</v>
      </c>
      <c r="E1579" s="6" t="s">
        <v>2</v>
      </c>
      <c r="F1579" s="6" t="s">
        <v>22</v>
      </c>
      <c r="G1579" s="6" t="s">
        <v>73</v>
      </c>
      <c r="H1579" s="6" t="s">
        <v>74</v>
      </c>
      <c r="I1579" s="6" t="s">
        <v>75</v>
      </c>
      <c r="J1579" s="6" t="s">
        <v>35</v>
      </c>
      <c r="K1579" s="9">
        <v>15539</v>
      </c>
      <c r="L1579" s="9">
        <v>169131.35</v>
      </c>
      <c r="M1579" s="9">
        <v>257416.3958400008</v>
      </c>
      <c r="N1579" s="9">
        <v>252600</v>
      </c>
      <c r="O1579" s="9">
        <v>167073.06</v>
      </c>
      <c r="P1579" s="9" cm="1">
        <f t="array" ref="P1579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2003.9467041773935</v>
      </c>
      <c r="Q1579" s="9" cm="1">
        <f t="array" ref="Q1579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601.18401125321805</v>
      </c>
      <c r="R1579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667.98223472579787</v>
      </c>
      <c r="S1579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3273.1129501564092</v>
      </c>
    </row>
    <row r="1580" spans="1:19" x14ac:dyDescent="0.25">
      <c r="A1580">
        <v>2015</v>
      </c>
      <c r="B1580">
        <v>2</v>
      </c>
      <c r="C1580" s="38" t="s">
        <v>87</v>
      </c>
      <c r="D1580" s="38">
        <f>DATE(План_Факт_Дебіторка[[#This Row],[Рік]],План_Факт_Дебіторка[[#This Row],[МісяцьНом]],1)</f>
        <v>42036</v>
      </c>
      <c r="E1580" s="6" t="s">
        <v>3</v>
      </c>
      <c r="F1580" s="6" t="s">
        <v>22</v>
      </c>
      <c r="G1580" s="6" t="s">
        <v>73</v>
      </c>
      <c r="H1580" s="6" t="s">
        <v>74</v>
      </c>
      <c r="I1580" s="6" t="s">
        <v>75</v>
      </c>
      <c r="J1580" s="6" t="s">
        <v>35</v>
      </c>
      <c r="K1580" s="9">
        <v>22868</v>
      </c>
      <c r="L1580" s="9">
        <v>234514.12000000002</v>
      </c>
      <c r="M1580" s="9">
        <v>363967.10549999977</v>
      </c>
      <c r="N1580" s="9">
        <v>390700</v>
      </c>
      <c r="O1580" s="9">
        <v>329293.07</v>
      </c>
      <c r="P1580" s="9" cm="1">
        <f t="array" ref="P1580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2062.7607628157134</v>
      </c>
      <c r="Q1580" s="9" cm="1">
        <f t="array" ref="Q1580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0</v>
      </c>
      <c r="R1580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0</v>
      </c>
      <c r="S1580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2062.7607628157134</v>
      </c>
    </row>
    <row r="1581" spans="1:19" x14ac:dyDescent="0.25">
      <c r="A1581">
        <v>2015</v>
      </c>
      <c r="B1581">
        <v>3</v>
      </c>
      <c r="C1581" s="38" t="s">
        <v>88</v>
      </c>
      <c r="D1581" s="38">
        <f>DATE(План_Факт_Дебіторка[[#This Row],[Рік]],План_Факт_Дебіторка[[#This Row],[МісяцьНом]],1)</f>
        <v>42064</v>
      </c>
      <c r="E1581" s="6" t="s">
        <v>4</v>
      </c>
      <c r="F1581" s="6" t="s">
        <v>22</v>
      </c>
      <c r="G1581" s="6" t="s">
        <v>73</v>
      </c>
      <c r="H1581" s="6" t="s">
        <v>74</v>
      </c>
      <c r="I1581" s="6" t="s">
        <v>75</v>
      </c>
      <c r="J1581" s="6" t="s">
        <v>35</v>
      </c>
      <c r="K1581" s="9">
        <v>30135</v>
      </c>
      <c r="L1581" s="9">
        <v>322051.92999999988</v>
      </c>
      <c r="M1581" s="9">
        <v>459891.04542999971</v>
      </c>
      <c r="N1581" s="9">
        <v>488400</v>
      </c>
      <c r="O1581" s="9">
        <v>393014.04</v>
      </c>
      <c r="P1581" s="9" cm="1">
        <f t="array" ref="P1581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2301.7956533538681</v>
      </c>
      <c r="Q1581" s="9" cm="1">
        <f t="array" ref="Q1581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0</v>
      </c>
      <c r="R1581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0</v>
      </c>
      <c r="S1581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2301.7956533538681</v>
      </c>
    </row>
    <row r="1582" spans="1:19" x14ac:dyDescent="0.25">
      <c r="A1582">
        <v>2015</v>
      </c>
      <c r="B1582">
        <v>4</v>
      </c>
      <c r="C1582" s="38" t="s">
        <v>89</v>
      </c>
      <c r="D1582" s="38">
        <f>DATE(План_Факт_Дебіторка[[#This Row],[Рік]],План_Факт_Дебіторка[[#This Row],[МісяцьНом]],1)</f>
        <v>42095</v>
      </c>
      <c r="E1582" s="6" t="s">
        <v>5</v>
      </c>
      <c r="F1582" s="6" t="s">
        <v>22</v>
      </c>
      <c r="G1582" s="6" t="s">
        <v>73</v>
      </c>
      <c r="H1582" s="6" t="s">
        <v>74</v>
      </c>
      <c r="I1582" s="6" t="s">
        <v>75</v>
      </c>
      <c r="J1582" s="6" t="s">
        <v>35</v>
      </c>
      <c r="K1582" s="9">
        <v>9452</v>
      </c>
      <c r="L1582" s="9">
        <v>116095.74999999999</v>
      </c>
      <c r="M1582" s="9">
        <v>178706.26834999994</v>
      </c>
      <c r="N1582" s="9">
        <v>171700</v>
      </c>
      <c r="O1582" s="9">
        <v>133277.76999999999</v>
      </c>
      <c r="P1582" s="9" cm="1">
        <f t="array" ref="P1582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1629.621530941298</v>
      </c>
      <c r="Q1582" s="9" cm="1">
        <f t="array" ref="Q1582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488.88645928238947</v>
      </c>
      <c r="R1582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543.20717698043279</v>
      </c>
      <c r="S1582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2661.7151672041205</v>
      </c>
    </row>
    <row r="1583" spans="1:19" x14ac:dyDescent="0.25">
      <c r="A1583">
        <v>2015</v>
      </c>
      <c r="B1583">
        <v>5</v>
      </c>
      <c r="C1583" s="38" t="s">
        <v>90</v>
      </c>
      <c r="D1583" s="38">
        <f>DATE(План_Факт_Дебіторка[[#This Row],[Рік]],План_Факт_Дебіторка[[#This Row],[МісяцьНом]],1)</f>
        <v>42125</v>
      </c>
      <c r="E1583" s="6" t="s">
        <v>6</v>
      </c>
      <c r="F1583" s="6" t="s">
        <v>22</v>
      </c>
      <c r="G1583" s="6" t="s">
        <v>73</v>
      </c>
      <c r="H1583" s="6" t="s">
        <v>74</v>
      </c>
      <c r="I1583" s="6" t="s">
        <v>75</v>
      </c>
      <c r="J1583" s="6" t="s">
        <v>35</v>
      </c>
      <c r="K1583" s="9">
        <v>25419</v>
      </c>
      <c r="L1583" s="9">
        <v>266364.46999999997</v>
      </c>
      <c r="M1583" s="9">
        <v>330458.30319999973</v>
      </c>
      <c r="N1583" s="9">
        <v>316700</v>
      </c>
      <c r="O1583" s="9">
        <v>274363.3</v>
      </c>
      <c r="P1583" s="9" cm="1">
        <f t="array" ref="P1583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1605.3178527938114</v>
      </c>
      <c r="Q1583" s="9" cm="1">
        <f t="array" ref="Q1583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802.65892639690571</v>
      </c>
      <c r="R1583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0</v>
      </c>
      <c r="S1583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2407.976779190717</v>
      </c>
    </row>
    <row r="1584" spans="1:19" x14ac:dyDescent="0.25">
      <c r="A1584">
        <v>2015</v>
      </c>
      <c r="B1584">
        <v>6</v>
      </c>
      <c r="C1584" s="38" t="s">
        <v>91</v>
      </c>
      <c r="D1584" s="38">
        <f>DATE(План_Факт_Дебіторка[[#This Row],[Рік]],План_Факт_Дебіторка[[#This Row],[МісяцьНом]],1)</f>
        <v>42156</v>
      </c>
      <c r="E1584" s="6" t="s">
        <v>7</v>
      </c>
      <c r="F1584" s="6" t="s">
        <v>22</v>
      </c>
      <c r="G1584" s="6" t="s">
        <v>73</v>
      </c>
      <c r="H1584" s="6" t="s">
        <v>74</v>
      </c>
      <c r="I1584" s="6" t="s">
        <v>75</v>
      </c>
      <c r="J1584" s="6" t="s">
        <v>35</v>
      </c>
      <c r="K1584" s="9">
        <v>9659</v>
      </c>
      <c r="L1584" s="9">
        <v>107996.25000000004</v>
      </c>
      <c r="M1584" s="9">
        <v>161624.10182999985</v>
      </c>
      <c r="N1584" s="9">
        <v>169200</v>
      </c>
      <c r="O1584" s="9">
        <v>128375.64</v>
      </c>
      <c r="P1584" s="9" cm="1">
        <f t="array" ref="P1584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1930.4189930126852</v>
      </c>
      <c r="Q1584" s="9" cm="1">
        <f t="array" ref="Q1584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0</v>
      </c>
      <c r="R1584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643.47299767089498</v>
      </c>
      <c r="S1584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2573.8919906835799</v>
      </c>
    </row>
    <row r="1585" spans="1:19" x14ac:dyDescent="0.25">
      <c r="A1585">
        <v>2015</v>
      </c>
      <c r="B1585">
        <v>2</v>
      </c>
      <c r="C1585" s="38" t="s">
        <v>87</v>
      </c>
      <c r="D1585" s="38">
        <f>DATE(План_Факт_Дебіторка[[#This Row],[Рік]],План_Факт_Дебіторка[[#This Row],[МісяцьНом]],1)</f>
        <v>42036</v>
      </c>
      <c r="E1585" s="6" t="s">
        <v>3</v>
      </c>
      <c r="F1585" s="6" t="s">
        <v>58</v>
      </c>
      <c r="G1585" s="6" t="s">
        <v>59</v>
      </c>
      <c r="H1585" s="6" t="s">
        <v>60</v>
      </c>
      <c r="I1585" s="6" t="s">
        <v>61</v>
      </c>
      <c r="J1585" s="6" t="s">
        <v>26</v>
      </c>
      <c r="K1585" s="9">
        <v>1681</v>
      </c>
      <c r="L1585" s="9">
        <v>17390.820000000003</v>
      </c>
      <c r="M1585" s="9">
        <v>26494.44</v>
      </c>
      <c r="N1585" s="9">
        <v>26000</v>
      </c>
      <c r="O1585" s="9">
        <v>15672.98</v>
      </c>
      <c r="P1585" s="9" cm="1">
        <f t="array" ref="P1585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170.98571580372212</v>
      </c>
      <c r="Q1585" s="9" cm="1">
        <f t="array" ref="Q1585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0</v>
      </c>
      <c r="R1585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102.59142948223327</v>
      </c>
      <c r="S1585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273.5771452859554</v>
      </c>
    </row>
    <row r="1586" spans="1:19" x14ac:dyDescent="0.25">
      <c r="A1586">
        <v>2015</v>
      </c>
      <c r="B1586">
        <v>7</v>
      </c>
      <c r="C1586" s="38" t="s">
        <v>92</v>
      </c>
      <c r="D1586" s="38">
        <f>DATE(План_Факт_Дебіторка[[#This Row],[Рік]],План_Факт_Дебіторка[[#This Row],[МісяцьНом]],1)</f>
        <v>42186</v>
      </c>
      <c r="E1586" s="6" t="s">
        <v>8</v>
      </c>
      <c r="F1586" s="6" t="s">
        <v>22</v>
      </c>
      <c r="G1586" s="6" t="s">
        <v>73</v>
      </c>
      <c r="H1586" s="6" t="s">
        <v>74</v>
      </c>
      <c r="I1586" s="6" t="s">
        <v>75</v>
      </c>
      <c r="J1586" s="6" t="s">
        <v>35</v>
      </c>
      <c r="K1586" s="9">
        <v>36073</v>
      </c>
      <c r="L1586" s="9">
        <v>376623.74</v>
      </c>
      <c r="M1586" s="9">
        <v>475760.33447999897</v>
      </c>
      <c r="N1586" s="9">
        <v>467000</v>
      </c>
      <c r="O1586" s="9">
        <v>338804.98</v>
      </c>
      <c r="P1586" s="9" cm="1">
        <f t="array" ref="P1586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2048.0376025887504</v>
      </c>
      <c r="Q1586" s="9" cm="1">
        <f t="array" ref="Q1586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1024.0188012943752</v>
      </c>
      <c r="R1586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682.67920086291679</v>
      </c>
      <c r="S1586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3754.7356047460421</v>
      </c>
    </row>
    <row r="1587" spans="1:19" x14ac:dyDescent="0.25">
      <c r="A1587">
        <v>2015</v>
      </c>
      <c r="B1587">
        <v>2</v>
      </c>
      <c r="C1587" s="38" t="s">
        <v>87</v>
      </c>
      <c r="D1587" s="38">
        <f>DATE(План_Факт_Дебіторка[[#This Row],[Рік]],План_Факт_Дебіторка[[#This Row],[МісяцьНом]],1)</f>
        <v>42036</v>
      </c>
      <c r="E1587" s="6" t="s">
        <v>3</v>
      </c>
      <c r="F1587" s="6" t="s">
        <v>58</v>
      </c>
      <c r="G1587" s="6" t="s">
        <v>59</v>
      </c>
      <c r="H1587" s="6" t="s">
        <v>60</v>
      </c>
      <c r="I1587" s="6" t="s">
        <v>61</v>
      </c>
      <c r="J1587" s="6" t="s">
        <v>27</v>
      </c>
      <c r="K1587" s="9">
        <v>2802</v>
      </c>
      <c r="L1587" s="9">
        <v>28000.079999999994</v>
      </c>
      <c r="M1587" s="9">
        <v>46021.286669999994</v>
      </c>
      <c r="N1587" s="9">
        <v>43600</v>
      </c>
      <c r="O1587" s="9">
        <v>6980.2</v>
      </c>
      <c r="P1587" s="9" cm="1">
        <f t="array" ref="P1587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297.00505628646027</v>
      </c>
      <c r="Q1587" s="9" cm="1">
        <f t="array" ref="Q1587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0</v>
      </c>
      <c r="R1587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178.20303377187616</v>
      </c>
      <c r="S1587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475.20809005833644</v>
      </c>
    </row>
    <row r="1588" spans="1:19" x14ac:dyDescent="0.25">
      <c r="A1588">
        <v>2015</v>
      </c>
      <c r="B1588">
        <v>8</v>
      </c>
      <c r="C1588" s="38" t="s">
        <v>93</v>
      </c>
      <c r="D1588" s="38">
        <f>DATE(План_Факт_Дебіторка[[#This Row],[Рік]],План_Факт_Дебіторка[[#This Row],[МісяцьНом]],1)</f>
        <v>42217</v>
      </c>
      <c r="E1588" s="6" t="s">
        <v>9</v>
      </c>
      <c r="F1588" s="6" t="s">
        <v>22</v>
      </c>
      <c r="G1588" s="6" t="s">
        <v>73</v>
      </c>
      <c r="H1588" s="6" t="s">
        <v>74</v>
      </c>
      <c r="I1588" s="6" t="s">
        <v>75</v>
      </c>
      <c r="J1588" s="6" t="s">
        <v>35</v>
      </c>
      <c r="K1588" s="9">
        <v>9552</v>
      </c>
      <c r="L1588" s="9">
        <v>104369.61000000003</v>
      </c>
      <c r="M1588" s="9">
        <v>158038.06073</v>
      </c>
      <c r="N1588" s="9">
        <v>165500</v>
      </c>
      <c r="O1588" s="9">
        <v>110782.69</v>
      </c>
      <c r="P1588" s="9" cm="1">
        <f t="array" ref="P1588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1847.3302939012908</v>
      </c>
      <c r="Q1588" s="9" cm="1">
        <f t="array" ref="Q1588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0</v>
      </c>
      <c r="R1588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615.77676463376361</v>
      </c>
      <c r="S1588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2463.1070585350544</v>
      </c>
    </row>
    <row r="1589" spans="1:19" x14ac:dyDescent="0.25">
      <c r="A1589">
        <v>2015</v>
      </c>
      <c r="B1589">
        <v>2</v>
      </c>
      <c r="C1589" s="38" t="s">
        <v>87</v>
      </c>
      <c r="D1589" s="38">
        <f>DATE(План_Факт_Дебіторка[[#This Row],[Рік]],План_Факт_Дебіторка[[#This Row],[МісяцьНом]],1)</f>
        <v>42036</v>
      </c>
      <c r="E1589" s="6" t="s">
        <v>3</v>
      </c>
      <c r="F1589" s="6" t="s">
        <v>58</v>
      </c>
      <c r="G1589" s="6" t="s">
        <v>59</v>
      </c>
      <c r="H1589" s="6" t="s">
        <v>60</v>
      </c>
      <c r="I1589" s="6" t="s">
        <v>61</v>
      </c>
      <c r="J1589" s="6" t="s">
        <v>32</v>
      </c>
      <c r="K1589" s="9">
        <v>14770</v>
      </c>
      <c r="L1589" s="9">
        <v>143308.91</v>
      </c>
      <c r="M1589" s="9">
        <v>212955.23096999995</v>
      </c>
      <c r="N1589" s="9">
        <v>217900</v>
      </c>
      <c r="O1589" s="9">
        <v>39490.93</v>
      </c>
      <c r="P1589" s="9" cm="1">
        <f t="array" ref="P1589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1374.3375063429314</v>
      </c>
      <c r="Q1589" s="9" cm="1">
        <f t="array" ref="Q1589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0</v>
      </c>
      <c r="R1589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824.60250380575883</v>
      </c>
      <c r="S1589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2198.9400101486904</v>
      </c>
    </row>
    <row r="1590" spans="1:19" x14ac:dyDescent="0.25">
      <c r="A1590">
        <v>2015</v>
      </c>
      <c r="B1590">
        <v>9</v>
      </c>
      <c r="C1590" s="38" t="s">
        <v>94</v>
      </c>
      <c r="D1590" s="38">
        <f>DATE(План_Факт_Дебіторка[[#This Row],[Рік]],План_Факт_Дебіторка[[#This Row],[МісяцьНом]],1)</f>
        <v>42248</v>
      </c>
      <c r="E1590" s="6" t="s">
        <v>10</v>
      </c>
      <c r="F1590" s="6" t="s">
        <v>22</v>
      </c>
      <c r="G1590" s="6" t="s">
        <v>73</v>
      </c>
      <c r="H1590" s="6" t="s">
        <v>74</v>
      </c>
      <c r="I1590" s="6" t="s">
        <v>75</v>
      </c>
      <c r="J1590" s="6" t="s">
        <v>35</v>
      </c>
      <c r="K1590" s="9">
        <v>12416</v>
      </c>
      <c r="L1590" s="9">
        <v>132186.13999999998</v>
      </c>
      <c r="M1590" s="9">
        <v>194522.10842999979</v>
      </c>
      <c r="N1590" s="9">
        <v>187300</v>
      </c>
      <c r="O1590" s="9">
        <v>132262.66</v>
      </c>
      <c r="P1590" s="9" cm="1">
        <f t="array" ref="P1590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1894.2671149624389</v>
      </c>
      <c r="Q1590" s="9" cm="1">
        <f t="array" ref="Q1590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568.28013448873162</v>
      </c>
      <c r="R1590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631.42237165414622</v>
      </c>
      <c r="S1590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3093.9696211053169</v>
      </c>
    </row>
    <row r="1591" spans="1:19" x14ac:dyDescent="0.25">
      <c r="A1591">
        <v>2015</v>
      </c>
      <c r="B1591">
        <v>2</v>
      </c>
      <c r="C1591" s="38" t="s">
        <v>87</v>
      </c>
      <c r="D1591" s="38">
        <f>DATE(План_Факт_Дебіторка[[#This Row],[Рік]],План_Факт_Дебіторка[[#This Row],[МісяцьНом]],1)</f>
        <v>42036</v>
      </c>
      <c r="E1591" s="6" t="s">
        <v>3</v>
      </c>
      <c r="F1591" s="6" t="s">
        <v>58</v>
      </c>
      <c r="G1591" s="6" t="s">
        <v>59</v>
      </c>
      <c r="H1591" s="6" t="s">
        <v>60</v>
      </c>
      <c r="I1591" s="6" t="s">
        <v>61</v>
      </c>
      <c r="J1591" s="6" t="s">
        <v>33</v>
      </c>
      <c r="K1591" s="9">
        <v>21521</v>
      </c>
      <c r="L1591" s="9">
        <v>234801.65999999997</v>
      </c>
      <c r="M1591" s="9">
        <v>360672.48836000077</v>
      </c>
      <c r="N1591" s="9">
        <v>368400</v>
      </c>
      <c r="O1591" s="9">
        <v>250378.92</v>
      </c>
      <c r="P1591" s="9" cm="1">
        <f t="array" ref="P1591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2327.6522769661997</v>
      </c>
      <c r="Q1591" s="9" cm="1">
        <f t="array" ref="Q1591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0</v>
      </c>
      <c r="R1591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1396.5913661797199</v>
      </c>
      <c r="S1591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3724.2436431459196</v>
      </c>
    </row>
    <row r="1592" spans="1:19" x14ac:dyDescent="0.25">
      <c r="A1592">
        <v>2015</v>
      </c>
      <c r="B1592">
        <v>10</v>
      </c>
      <c r="C1592" s="38" t="s">
        <v>68</v>
      </c>
      <c r="D1592" s="38">
        <f>DATE(План_Факт_Дебіторка[[#This Row],[Рік]],План_Факт_Дебіторка[[#This Row],[МісяцьНом]],1)</f>
        <v>42278</v>
      </c>
      <c r="E1592" s="6" t="s">
        <v>11</v>
      </c>
      <c r="F1592" s="6" t="s">
        <v>22</v>
      </c>
      <c r="G1592" s="6" t="s">
        <v>73</v>
      </c>
      <c r="H1592" s="6" t="s">
        <v>74</v>
      </c>
      <c r="I1592" s="6" t="s">
        <v>75</v>
      </c>
      <c r="J1592" s="6" t="s">
        <v>35</v>
      </c>
      <c r="K1592" s="9">
        <v>27431</v>
      </c>
      <c r="L1592" s="9">
        <v>292538.65000000014</v>
      </c>
      <c r="M1592" s="9">
        <v>383271.55126000108</v>
      </c>
      <c r="N1592" s="9">
        <v>410700</v>
      </c>
      <c r="O1592" s="9">
        <v>263463.8</v>
      </c>
      <c r="P1592" s="9" cm="1">
        <f t="array" ref="P1592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2055.3603980163548</v>
      </c>
      <c r="Q1592" s="9" cm="1">
        <f t="array" ref="Q1592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0</v>
      </c>
      <c r="R1592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685.12013267211819</v>
      </c>
      <c r="S1592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2740.4805306884728</v>
      </c>
    </row>
    <row r="1593" spans="1:19" x14ac:dyDescent="0.25">
      <c r="A1593">
        <v>2015</v>
      </c>
      <c r="B1593">
        <v>2</v>
      </c>
      <c r="C1593" s="38" t="s">
        <v>87</v>
      </c>
      <c r="D1593" s="38">
        <f>DATE(План_Факт_Дебіторка[[#This Row],[Рік]],План_Факт_Дебіторка[[#This Row],[МісяцьНом]],1)</f>
        <v>42036</v>
      </c>
      <c r="E1593" s="6" t="s">
        <v>3</v>
      </c>
      <c r="F1593" s="6" t="s">
        <v>58</v>
      </c>
      <c r="G1593" s="6" t="s">
        <v>59</v>
      </c>
      <c r="H1593" s="6" t="s">
        <v>60</v>
      </c>
      <c r="I1593" s="6" t="s">
        <v>61</v>
      </c>
      <c r="J1593" s="6" t="s">
        <v>34</v>
      </c>
      <c r="K1593" s="9">
        <v>5296</v>
      </c>
      <c r="L1593" s="9">
        <v>53319.149999999987</v>
      </c>
      <c r="M1593" s="9">
        <v>82590.84</v>
      </c>
      <c r="N1593" s="9">
        <v>82100</v>
      </c>
      <c r="O1593" s="9">
        <v>12028.18</v>
      </c>
      <c r="P1593" s="9" cm="1">
        <f t="array" ref="P1593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533.01197897485986</v>
      </c>
      <c r="Q1593" s="9" cm="1">
        <f t="array" ref="Q1593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0</v>
      </c>
      <c r="R1593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319.80718738491589</v>
      </c>
      <c r="S1593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852.81916635977575</v>
      </c>
    </row>
    <row r="1594" spans="1:19" x14ac:dyDescent="0.25">
      <c r="A1594">
        <v>2015</v>
      </c>
      <c r="B1594">
        <v>11</v>
      </c>
      <c r="C1594" s="38" t="s">
        <v>69</v>
      </c>
      <c r="D1594" s="38">
        <f>DATE(План_Факт_Дебіторка[[#This Row],[Рік]],План_Факт_Дебіторка[[#This Row],[МісяцьНом]],1)</f>
        <v>42309</v>
      </c>
      <c r="E1594" s="6" t="s">
        <v>12</v>
      </c>
      <c r="F1594" s="6" t="s">
        <v>22</v>
      </c>
      <c r="G1594" s="6" t="s">
        <v>73</v>
      </c>
      <c r="H1594" s="6" t="s">
        <v>74</v>
      </c>
      <c r="I1594" s="6" t="s">
        <v>75</v>
      </c>
      <c r="J1594" s="6" t="s">
        <v>35</v>
      </c>
      <c r="K1594" s="9">
        <v>12537</v>
      </c>
      <c r="L1594" s="9">
        <v>124302.01999999996</v>
      </c>
      <c r="M1594" s="9">
        <v>165724.07694999999</v>
      </c>
      <c r="N1594" s="9">
        <v>154200</v>
      </c>
      <c r="O1594" s="9">
        <v>122579.02</v>
      </c>
      <c r="P1594" s="9" cm="1">
        <f t="array" ref="P1594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1878.5145338049913</v>
      </c>
      <c r="Q1594" s="9" cm="1">
        <f t="array" ref="Q1594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563.55436014149734</v>
      </c>
      <c r="R1594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626.17151126833039</v>
      </c>
      <c r="S1594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3068.240405214819</v>
      </c>
    </row>
    <row r="1595" spans="1:19" x14ac:dyDescent="0.25">
      <c r="A1595">
        <v>2015</v>
      </c>
      <c r="B1595">
        <v>2</v>
      </c>
      <c r="C1595" s="38" t="s">
        <v>87</v>
      </c>
      <c r="D1595" s="38">
        <f>DATE(План_Факт_Дебіторка[[#This Row],[Рік]],План_Факт_Дебіторка[[#This Row],[МісяцьНом]],1)</f>
        <v>42036</v>
      </c>
      <c r="E1595" s="6" t="s">
        <v>3</v>
      </c>
      <c r="F1595" s="6" t="s">
        <v>58</v>
      </c>
      <c r="G1595" s="6" t="s">
        <v>59</v>
      </c>
      <c r="H1595" s="6" t="s">
        <v>60</v>
      </c>
      <c r="I1595" s="6" t="s">
        <v>61</v>
      </c>
      <c r="J1595" s="6" t="s">
        <v>35</v>
      </c>
      <c r="K1595" s="9">
        <v>2991</v>
      </c>
      <c r="L1595" s="9">
        <v>29237.55</v>
      </c>
      <c r="M1595" s="9">
        <v>46021.660000000025</v>
      </c>
      <c r="N1595" s="9">
        <v>48100</v>
      </c>
      <c r="O1595" s="9">
        <v>34558.400000000001</v>
      </c>
      <c r="P1595" s="9" cm="1">
        <f t="array" ref="P1595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297.0074656258268</v>
      </c>
      <c r="Q1595" s="9" cm="1">
        <f t="array" ref="Q1595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0</v>
      </c>
      <c r="R1595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178.20447937549611</v>
      </c>
      <c r="S1595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475.21194500132287</v>
      </c>
    </row>
    <row r="1596" spans="1:19" x14ac:dyDescent="0.25">
      <c r="A1596">
        <v>2015</v>
      </c>
      <c r="B1596">
        <v>12</v>
      </c>
      <c r="C1596" s="38" t="s">
        <v>70</v>
      </c>
      <c r="D1596" s="38">
        <f>DATE(План_Факт_Дебіторка[[#This Row],[Рік]],План_Факт_Дебіторка[[#This Row],[МісяцьНом]],1)</f>
        <v>42339</v>
      </c>
      <c r="E1596" s="6" t="s">
        <v>13</v>
      </c>
      <c r="F1596" s="6" t="s">
        <v>22</v>
      </c>
      <c r="G1596" s="6" t="s">
        <v>73</v>
      </c>
      <c r="H1596" s="6" t="s">
        <v>74</v>
      </c>
      <c r="I1596" s="6" t="s">
        <v>75</v>
      </c>
      <c r="J1596" s="6" t="s">
        <v>35</v>
      </c>
      <c r="K1596" s="9">
        <v>22444</v>
      </c>
      <c r="L1596" s="9">
        <v>244862.05999999994</v>
      </c>
      <c r="M1596" s="9">
        <v>348886.19081999955</v>
      </c>
      <c r="N1596" s="9">
        <v>369500</v>
      </c>
      <c r="O1596" s="9">
        <v>275056.65999999997</v>
      </c>
      <c r="P1596" s="9" cm="1">
        <f t="array" ref="P1596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2240.5403558552139</v>
      </c>
      <c r="Q1596" s="9" cm="1">
        <f t="array" ref="Q1596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0</v>
      </c>
      <c r="R1596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0</v>
      </c>
      <c r="S1596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2240.5403558552139</v>
      </c>
    </row>
    <row r="1597" spans="1:19" x14ac:dyDescent="0.25">
      <c r="A1597">
        <v>2016</v>
      </c>
      <c r="B1597">
        <v>1</v>
      </c>
      <c r="C1597" s="38" t="s">
        <v>95</v>
      </c>
      <c r="D1597" s="38">
        <f>DATE(План_Факт_Дебіторка[[#This Row],[Рік]],План_Факт_Дебіторка[[#This Row],[МісяцьНом]],1)</f>
        <v>42370</v>
      </c>
      <c r="E1597" s="6" t="s">
        <v>2</v>
      </c>
      <c r="F1597" s="6" t="s">
        <v>22</v>
      </c>
      <c r="G1597" s="6" t="s">
        <v>73</v>
      </c>
      <c r="H1597" s="6" t="s">
        <v>74</v>
      </c>
      <c r="I1597" s="6" t="s">
        <v>75</v>
      </c>
      <c r="J1597" s="6" t="s">
        <v>35</v>
      </c>
      <c r="K1597" s="9">
        <v>17295</v>
      </c>
      <c r="L1597" s="9">
        <v>178789.28999999998</v>
      </c>
      <c r="M1597" s="9">
        <v>246529.58217999959</v>
      </c>
      <c r="N1597" s="9">
        <v>250000</v>
      </c>
      <c r="O1597" s="9">
        <v>106621.23</v>
      </c>
      <c r="P1597" s="9" cm="1">
        <f t="array" ref="P1597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2598.2607325286326</v>
      </c>
      <c r="Q1597" s="9" cm="1">
        <f t="array" ref="Q1597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0</v>
      </c>
      <c r="R1597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0</v>
      </c>
      <c r="S1597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2598.2607325286326</v>
      </c>
    </row>
    <row r="1598" spans="1:19" x14ac:dyDescent="0.25">
      <c r="A1598">
        <v>2016</v>
      </c>
      <c r="B1598">
        <v>2</v>
      </c>
      <c r="C1598" s="38" t="s">
        <v>96</v>
      </c>
      <c r="D1598" s="38">
        <f>DATE(План_Факт_Дебіторка[[#This Row],[Рік]],План_Факт_Дебіторка[[#This Row],[МісяцьНом]],1)</f>
        <v>42401</v>
      </c>
      <c r="E1598" s="6" t="s">
        <v>3</v>
      </c>
      <c r="F1598" s="6" t="s">
        <v>22</v>
      </c>
      <c r="G1598" s="6" t="s">
        <v>73</v>
      </c>
      <c r="H1598" s="6" t="s">
        <v>74</v>
      </c>
      <c r="I1598" s="6" t="s">
        <v>75</v>
      </c>
      <c r="J1598" s="6" t="s">
        <v>35</v>
      </c>
      <c r="K1598" s="9">
        <v>24480</v>
      </c>
      <c r="L1598" s="9">
        <v>258403.03000000006</v>
      </c>
      <c r="M1598" s="9">
        <v>370668.81062000076</v>
      </c>
      <c r="N1598" s="9">
        <v>402200</v>
      </c>
      <c r="O1598" s="9">
        <v>170887.46</v>
      </c>
      <c r="P1598" s="9" cm="1">
        <f t="array" ref="P1598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3048.142576928667</v>
      </c>
      <c r="Q1598" s="9" cm="1">
        <f t="array" ref="Q1598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0</v>
      </c>
      <c r="R1598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0</v>
      </c>
      <c r="S1598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3048.142576928667</v>
      </c>
    </row>
    <row r="1599" spans="1:19" x14ac:dyDescent="0.25">
      <c r="A1599">
        <v>2016</v>
      </c>
      <c r="B1599">
        <v>3</v>
      </c>
      <c r="C1599" s="38" t="s">
        <v>97</v>
      </c>
      <c r="D1599" s="38">
        <f>DATE(План_Факт_Дебіторка[[#This Row],[Рік]],План_Факт_Дебіторка[[#This Row],[МісяцьНом]],1)</f>
        <v>42430</v>
      </c>
      <c r="E1599" s="6" t="s">
        <v>4</v>
      </c>
      <c r="F1599" s="6" t="s">
        <v>22</v>
      </c>
      <c r="G1599" s="6" t="s">
        <v>73</v>
      </c>
      <c r="H1599" s="6" t="s">
        <v>74</v>
      </c>
      <c r="I1599" s="6" t="s">
        <v>75</v>
      </c>
      <c r="J1599" s="6" t="s">
        <v>35</v>
      </c>
      <c r="K1599" s="9">
        <v>25798</v>
      </c>
      <c r="L1599" s="9">
        <v>272627.10999999987</v>
      </c>
      <c r="M1599" s="9">
        <v>415019.29424999992</v>
      </c>
      <c r="N1599" s="9">
        <v>444100</v>
      </c>
      <c r="O1599" s="9">
        <v>206113.88</v>
      </c>
      <c r="P1599" s="9" cm="1">
        <f t="array" ref="P1599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2504.0679437573981</v>
      </c>
      <c r="Q1599" s="9" cm="1">
        <f t="array" ref="Q1599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0</v>
      </c>
      <c r="R1599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0</v>
      </c>
      <c r="S1599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2504.0679437573981</v>
      </c>
    </row>
    <row r="1600" spans="1:19" x14ac:dyDescent="0.25">
      <c r="A1600">
        <v>2016</v>
      </c>
      <c r="B1600">
        <v>4</v>
      </c>
      <c r="C1600" s="38" t="s">
        <v>98</v>
      </c>
      <c r="D1600" s="38">
        <f>DATE(План_Факт_Дебіторка[[#This Row],[Рік]],План_Факт_Дебіторка[[#This Row],[МісяцьНом]],1)</f>
        <v>42461</v>
      </c>
      <c r="E1600" s="6" t="s">
        <v>5</v>
      </c>
      <c r="F1600" s="6" t="s">
        <v>22</v>
      </c>
      <c r="G1600" s="6" t="s">
        <v>73</v>
      </c>
      <c r="H1600" s="6" t="s">
        <v>74</v>
      </c>
      <c r="I1600" s="6" t="s">
        <v>75</v>
      </c>
      <c r="J1600" s="6" t="s">
        <v>35</v>
      </c>
      <c r="K1600" s="9">
        <v>21325</v>
      </c>
      <c r="L1600" s="9">
        <v>241146.33000000007</v>
      </c>
      <c r="M1600" s="9">
        <v>368044.54293999873</v>
      </c>
      <c r="N1600" s="9">
        <v>351500</v>
      </c>
      <c r="O1600" s="9">
        <v>130798.32</v>
      </c>
      <c r="P1600" s="9" cm="1">
        <f t="array" ref="P1600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2651.7394773574842</v>
      </c>
      <c r="Q1600" s="9" cm="1">
        <f t="array" ref="Q1600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1325.8697386787421</v>
      </c>
      <c r="R1600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1128.3997775989296</v>
      </c>
      <c r="S1600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5106.008993635156</v>
      </c>
    </row>
    <row r="1601" spans="1:19" x14ac:dyDescent="0.25">
      <c r="A1601">
        <v>2016</v>
      </c>
      <c r="B1601">
        <v>5</v>
      </c>
      <c r="C1601" s="38" t="s">
        <v>99</v>
      </c>
      <c r="D1601" s="38">
        <f>DATE(План_Факт_Дебіторка[[#This Row],[Рік]],План_Факт_Дебіторка[[#This Row],[МісяцьНом]],1)</f>
        <v>42491</v>
      </c>
      <c r="E1601" s="6" t="s">
        <v>6</v>
      </c>
      <c r="F1601" s="6" t="s">
        <v>22</v>
      </c>
      <c r="G1601" s="6" t="s">
        <v>73</v>
      </c>
      <c r="H1601" s="6" t="s">
        <v>74</v>
      </c>
      <c r="I1601" s="6" t="s">
        <v>75</v>
      </c>
      <c r="J1601" s="6" t="s">
        <v>35</v>
      </c>
      <c r="K1601" s="9">
        <v>22129</v>
      </c>
      <c r="L1601" s="9">
        <v>248072.48</v>
      </c>
      <c r="M1601" s="9">
        <v>375708.49738999689</v>
      </c>
      <c r="N1601" s="9">
        <v>339900</v>
      </c>
      <c r="O1601" s="9">
        <v>160344.19</v>
      </c>
      <c r="P1601" s="9" cm="1">
        <f t="array" ref="P1601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2245.1926931876651</v>
      </c>
      <c r="Q1601" s="9" cm="1">
        <f t="array" ref="Q1601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1122.5963465938325</v>
      </c>
      <c r="R1601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0</v>
      </c>
      <c r="S1601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3367.7890397814976</v>
      </c>
    </row>
    <row r="1602" spans="1:19" x14ac:dyDescent="0.25">
      <c r="A1602">
        <v>2016</v>
      </c>
      <c r="B1602">
        <v>6</v>
      </c>
      <c r="C1602" s="38" t="s">
        <v>100</v>
      </c>
      <c r="D1602" s="38">
        <f>DATE(План_Факт_Дебіторка[[#This Row],[Рік]],План_Факт_Дебіторка[[#This Row],[МісяцьНом]],1)</f>
        <v>42522</v>
      </c>
      <c r="E1602" s="6" t="s">
        <v>7</v>
      </c>
      <c r="F1602" s="6" t="s">
        <v>22</v>
      </c>
      <c r="G1602" s="6" t="s">
        <v>73</v>
      </c>
      <c r="H1602" s="6" t="s">
        <v>74</v>
      </c>
      <c r="I1602" s="6" t="s">
        <v>75</v>
      </c>
      <c r="J1602" s="6" t="s">
        <v>35</v>
      </c>
      <c r="K1602" s="9">
        <v>25908</v>
      </c>
      <c r="L1602" s="9">
        <v>295197.37</v>
      </c>
      <c r="M1602" s="9">
        <v>456765.61897000019</v>
      </c>
      <c r="N1602" s="9">
        <v>475000</v>
      </c>
      <c r="O1602" s="9">
        <v>162484.95000000001</v>
      </c>
      <c r="P1602" s="9" cm="1">
        <f t="array" ref="P1602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2382.7788030899633</v>
      </c>
      <c r="Q1602" s="9" cm="1">
        <f t="array" ref="Q1602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0</v>
      </c>
      <c r="R1602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1013.9484268467928</v>
      </c>
      <c r="S1602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3396.727229936756</v>
      </c>
    </row>
    <row r="1603" spans="1:19" x14ac:dyDescent="0.25">
      <c r="A1603">
        <v>2016</v>
      </c>
      <c r="B1603">
        <v>7</v>
      </c>
      <c r="C1603" s="38" t="s">
        <v>101</v>
      </c>
      <c r="D1603" s="38">
        <f>DATE(План_Факт_Дебіторка[[#This Row],[Рік]],План_Факт_Дебіторка[[#This Row],[МісяцьНом]],1)</f>
        <v>42552</v>
      </c>
      <c r="E1603" s="6" t="s">
        <v>8</v>
      </c>
      <c r="F1603" s="6" t="s">
        <v>22</v>
      </c>
      <c r="G1603" s="6" t="s">
        <v>73</v>
      </c>
      <c r="H1603" s="6" t="s">
        <v>74</v>
      </c>
      <c r="I1603" s="6" t="s">
        <v>75</v>
      </c>
      <c r="J1603" s="6" t="s">
        <v>35</v>
      </c>
      <c r="K1603" s="9">
        <v>23931</v>
      </c>
      <c r="L1603" s="9">
        <v>269986.91000000003</v>
      </c>
      <c r="M1603" s="9">
        <v>413392.71714999777</v>
      </c>
      <c r="N1603" s="9">
        <v>390500</v>
      </c>
      <c r="O1603" s="9">
        <v>117883.28</v>
      </c>
      <c r="P1603" s="9" cm="1">
        <f t="array" ref="P1603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2588.6319026963324</v>
      </c>
      <c r="Q1603" s="9" cm="1">
        <f t="array" ref="Q1603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1294.3159513481662</v>
      </c>
      <c r="R1603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1035.4527610785331</v>
      </c>
      <c r="S1603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4918.4006151230315</v>
      </c>
    </row>
    <row r="1604" spans="1:19" x14ac:dyDescent="0.25">
      <c r="A1604">
        <v>2016</v>
      </c>
      <c r="B1604">
        <v>8</v>
      </c>
      <c r="C1604" s="38" t="s">
        <v>102</v>
      </c>
      <c r="D1604" s="38">
        <f>DATE(План_Факт_Дебіторка[[#This Row],[Рік]],План_Факт_Дебіторка[[#This Row],[МісяцьНом]],1)</f>
        <v>42583</v>
      </c>
      <c r="E1604" s="6" t="s">
        <v>9</v>
      </c>
      <c r="F1604" s="6" t="s">
        <v>22</v>
      </c>
      <c r="G1604" s="6" t="s">
        <v>73</v>
      </c>
      <c r="H1604" s="6" t="s">
        <v>74</v>
      </c>
      <c r="I1604" s="6" t="s">
        <v>75</v>
      </c>
      <c r="J1604" s="6" t="s">
        <v>35</v>
      </c>
      <c r="K1604" s="9">
        <v>28588</v>
      </c>
      <c r="L1604" s="9">
        <v>319630.17</v>
      </c>
      <c r="M1604" s="9">
        <v>488575.28967999935</v>
      </c>
      <c r="N1604" s="9">
        <v>476800</v>
      </c>
      <c r="O1604" s="9">
        <v>86959.039999999994</v>
      </c>
      <c r="P1604" s="9" cm="1">
        <f t="array" ref="P1604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2494.4698697741051</v>
      </c>
      <c r="Q1604" s="9" cm="1">
        <f t="array" ref="Q1604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0</v>
      </c>
      <c r="R1604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1995.5758958192839</v>
      </c>
      <c r="S1604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4490.0457655933888</v>
      </c>
    </row>
    <row r="1605" spans="1:19" x14ac:dyDescent="0.25">
      <c r="A1605">
        <v>2016</v>
      </c>
      <c r="B1605">
        <v>9</v>
      </c>
      <c r="C1605" s="38" t="s">
        <v>103</v>
      </c>
      <c r="D1605" s="38">
        <f>DATE(План_Факт_Дебіторка[[#This Row],[Рік]],План_Факт_Дебіторка[[#This Row],[МісяцьНом]],1)</f>
        <v>42614</v>
      </c>
      <c r="E1605" s="6" t="s">
        <v>10</v>
      </c>
      <c r="F1605" s="6" t="s">
        <v>22</v>
      </c>
      <c r="G1605" s="6" t="s">
        <v>73</v>
      </c>
      <c r="H1605" s="6" t="s">
        <v>74</v>
      </c>
      <c r="I1605" s="6" t="s">
        <v>75</v>
      </c>
      <c r="J1605" s="6" t="s">
        <v>35</v>
      </c>
      <c r="K1605" s="9">
        <v>23491</v>
      </c>
      <c r="L1605" s="9">
        <v>292950.68</v>
      </c>
      <c r="M1605" s="9">
        <v>445747.3867699994</v>
      </c>
      <c r="N1605" s="9">
        <v>431300</v>
      </c>
      <c r="O1605" s="9">
        <v>88156.38</v>
      </c>
      <c r="P1605" s="9" cm="1">
        <f t="array" ref="P1605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2476.1536832246807</v>
      </c>
      <c r="Q1605" s="9" cm="1">
        <f t="array" ref="Q1605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742.84610496740424</v>
      </c>
      <c r="R1605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1980.9229465797443</v>
      </c>
      <c r="S1605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5199.9227347718297</v>
      </c>
    </row>
    <row r="1606" spans="1:19" x14ac:dyDescent="0.25">
      <c r="A1606">
        <v>2016</v>
      </c>
      <c r="B1606">
        <v>10</v>
      </c>
      <c r="C1606" s="38" t="s">
        <v>71</v>
      </c>
      <c r="D1606" s="38">
        <f>DATE(План_Факт_Дебіторка[[#This Row],[Рік]],План_Факт_Дебіторка[[#This Row],[МісяцьНом]],1)</f>
        <v>42644</v>
      </c>
      <c r="E1606" s="6" t="s">
        <v>11</v>
      </c>
      <c r="F1606" s="6" t="s">
        <v>22</v>
      </c>
      <c r="G1606" s="6" t="s">
        <v>73</v>
      </c>
      <c r="H1606" s="6" t="s">
        <v>74</v>
      </c>
      <c r="I1606" s="6" t="s">
        <v>75</v>
      </c>
      <c r="J1606" s="6" t="s">
        <v>35</v>
      </c>
      <c r="K1606" s="9">
        <v>31810</v>
      </c>
      <c r="L1606" s="9">
        <v>385928.83999999997</v>
      </c>
      <c r="M1606" s="9">
        <v>583960.37162000011</v>
      </c>
      <c r="N1606" s="9">
        <v>604600</v>
      </c>
      <c r="O1606" s="9">
        <v>144421.87</v>
      </c>
      <c r="P1606" s="9" cm="1">
        <f t="array" ref="P1606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2982.6488024559949</v>
      </c>
      <c r="Q1606" s="9" cm="1">
        <f t="array" ref="Q1606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0</v>
      </c>
      <c r="R1606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2386.119041964796</v>
      </c>
      <c r="S1606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5368.7678444207904</v>
      </c>
    </row>
    <row r="1607" spans="1:19" x14ac:dyDescent="0.25">
      <c r="A1607">
        <v>2016</v>
      </c>
      <c r="B1607">
        <v>11</v>
      </c>
      <c r="C1607" s="38" t="s">
        <v>72</v>
      </c>
      <c r="D1607" s="38">
        <f>DATE(План_Факт_Дебіторка[[#This Row],[Рік]],План_Факт_Дебіторка[[#This Row],[МісяцьНом]],1)</f>
        <v>42675</v>
      </c>
      <c r="E1607" s="6" t="s">
        <v>12</v>
      </c>
      <c r="F1607" s="6" t="s">
        <v>22</v>
      </c>
      <c r="G1607" s="6" t="s">
        <v>73</v>
      </c>
      <c r="H1607" s="6" t="s">
        <v>74</v>
      </c>
      <c r="I1607" s="6" t="s">
        <v>75</v>
      </c>
      <c r="J1607" s="6" t="s">
        <v>35</v>
      </c>
      <c r="K1607" s="9">
        <v>17989</v>
      </c>
      <c r="L1607" s="9">
        <v>229412.94</v>
      </c>
      <c r="M1607" s="9">
        <v>349275.55867999903</v>
      </c>
      <c r="N1607" s="9">
        <v>319500</v>
      </c>
      <c r="O1607" s="9">
        <v>86568.63</v>
      </c>
      <c r="P1607" s="9" cm="1">
        <f t="array" ref="P1607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1816.5137506347539</v>
      </c>
      <c r="Q1607" s="9" cm="1">
        <f t="array" ref="Q1607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908.25687531737697</v>
      </c>
      <c r="R1607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1453.2110005078034</v>
      </c>
      <c r="S1607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4177.981626459934</v>
      </c>
    </row>
    <row r="1608" spans="1:19" x14ac:dyDescent="0.25">
      <c r="A1608">
        <v>2015</v>
      </c>
      <c r="B1608">
        <v>3</v>
      </c>
      <c r="C1608" s="38" t="s">
        <v>88</v>
      </c>
      <c r="D1608" s="38">
        <f>DATE(План_Факт_Дебіторка[[#This Row],[Рік]],План_Факт_Дебіторка[[#This Row],[МісяцьНом]],1)</f>
        <v>42064</v>
      </c>
      <c r="E1608" s="6" t="s">
        <v>4</v>
      </c>
      <c r="F1608" s="6" t="s">
        <v>58</v>
      </c>
      <c r="G1608" s="6" t="s">
        <v>59</v>
      </c>
      <c r="H1608" s="6" t="s">
        <v>60</v>
      </c>
      <c r="I1608" s="6" t="s">
        <v>61</v>
      </c>
      <c r="J1608" s="6" t="s">
        <v>26</v>
      </c>
      <c r="K1608" s="9">
        <v>1365</v>
      </c>
      <c r="L1608" s="9">
        <v>13914.829999999998</v>
      </c>
      <c r="M1608" s="9">
        <v>19217.079999999998</v>
      </c>
      <c r="N1608" s="9">
        <v>19100</v>
      </c>
      <c r="O1608" s="9">
        <v>11267.43</v>
      </c>
      <c r="P1608" s="9" cm="1">
        <f t="array" ref="P1608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73.812790622639739</v>
      </c>
      <c r="Q1608" s="9" cm="1">
        <f t="array" ref="Q1608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55.359592966979811</v>
      </c>
      <c r="R1608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44.28767437358384</v>
      </c>
      <c r="S1608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173.46005796320338</v>
      </c>
    </row>
    <row r="1609" spans="1:19" x14ac:dyDescent="0.25">
      <c r="A1609">
        <v>2015</v>
      </c>
      <c r="B1609">
        <v>3</v>
      </c>
      <c r="C1609" s="38" t="s">
        <v>88</v>
      </c>
      <c r="D1609" s="38">
        <f>DATE(План_Факт_Дебіторка[[#This Row],[Рік]],План_Факт_Дебіторка[[#This Row],[МісяцьНом]],1)</f>
        <v>42064</v>
      </c>
      <c r="E1609" s="6" t="s">
        <v>4</v>
      </c>
      <c r="F1609" s="6" t="s">
        <v>58</v>
      </c>
      <c r="G1609" s="6" t="s">
        <v>59</v>
      </c>
      <c r="H1609" s="6" t="s">
        <v>60</v>
      </c>
      <c r="I1609" s="6" t="s">
        <v>61</v>
      </c>
      <c r="J1609" s="6" t="s">
        <v>32</v>
      </c>
      <c r="K1609" s="9">
        <v>33690</v>
      </c>
      <c r="L1609" s="9">
        <v>339825.55000000005</v>
      </c>
      <c r="M1609" s="9">
        <v>415893.27824000007</v>
      </c>
      <c r="N1609" s="9">
        <v>395000</v>
      </c>
      <c r="O1609" s="9">
        <v>45923.14</v>
      </c>
      <c r="P1609" s="9" cm="1">
        <f t="array" ref="P1609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1597.4457861492162</v>
      </c>
      <c r="Q1609" s="9" cm="1">
        <f t="array" ref="Q1609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1198.0843396119121</v>
      </c>
      <c r="R1609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958.46747168952982</v>
      </c>
      <c r="S1609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3753.9975974506578</v>
      </c>
    </row>
    <row r="1610" spans="1:19" x14ac:dyDescent="0.25">
      <c r="A1610">
        <v>2015</v>
      </c>
      <c r="B1610">
        <v>3</v>
      </c>
      <c r="C1610" s="38" t="s">
        <v>88</v>
      </c>
      <c r="D1610" s="38">
        <f>DATE(План_Факт_Дебіторка[[#This Row],[Рік]],План_Факт_Дебіторка[[#This Row],[МісяцьНом]],1)</f>
        <v>42064</v>
      </c>
      <c r="E1610" s="6" t="s">
        <v>4</v>
      </c>
      <c r="F1610" s="6" t="s">
        <v>58</v>
      </c>
      <c r="G1610" s="6" t="s">
        <v>59</v>
      </c>
      <c r="H1610" s="6" t="s">
        <v>60</v>
      </c>
      <c r="I1610" s="6" t="s">
        <v>61</v>
      </c>
      <c r="J1610" s="6" t="s">
        <v>33</v>
      </c>
      <c r="K1610" s="9">
        <v>32828</v>
      </c>
      <c r="L1610" s="9">
        <v>349932.95</v>
      </c>
      <c r="M1610" s="9">
        <v>485103.40003999998</v>
      </c>
      <c r="N1610" s="9">
        <v>448100</v>
      </c>
      <c r="O1610" s="9">
        <v>313715.21000000002</v>
      </c>
      <c r="P1610" s="9" cm="1">
        <f t="array" ref="P1610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1863.2818147961691</v>
      </c>
      <c r="Q1610" s="9" cm="1">
        <f t="array" ref="Q1610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1397.4613610971269</v>
      </c>
      <c r="R1610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1117.9690888777016</v>
      </c>
      <c r="S1610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4378.7122647709975</v>
      </c>
    </row>
    <row r="1611" spans="1:19" x14ac:dyDescent="0.25">
      <c r="A1611">
        <v>2015</v>
      </c>
      <c r="B1611">
        <v>3</v>
      </c>
      <c r="C1611" s="38" t="s">
        <v>88</v>
      </c>
      <c r="D1611" s="38">
        <f>DATE(План_Факт_Дебіторка[[#This Row],[Рік]],План_Факт_Дебіторка[[#This Row],[МісяцьНом]],1)</f>
        <v>42064</v>
      </c>
      <c r="E1611" s="6" t="s">
        <v>4</v>
      </c>
      <c r="F1611" s="6" t="s">
        <v>58</v>
      </c>
      <c r="G1611" s="6" t="s">
        <v>59</v>
      </c>
      <c r="H1611" s="6" t="s">
        <v>60</v>
      </c>
      <c r="I1611" s="6" t="s">
        <v>61</v>
      </c>
      <c r="J1611" s="6" t="s">
        <v>34</v>
      </c>
      <c r="K1611" s="9">
        <v>6710</v>
      </c>
      <c r="L1611" s="9">
        <v>71005.160000000018</v>
      </c>
      <c r="M1611" s="9">
        <v>94769.549989999985</v>
      </c>
      <c r="N1611" s="9">
        <v>91600</v>
      </c>
      <c r="O1611" s="9">
        <v>15162.08</v>
      </c>
      <c r="P1611" s="9" cm="1">
        <f t="array" ref="P1611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364.00977415994834</v>
      </c>
      <c r="Q1611" s="9" cm="1">
        <f t="array" ref="Q1611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273.00733061996124</v>
      </c>
      <c r="R1611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218.40586449596901</v>
      </c>
      <c r="S1611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855.42296927587859</v>
      </c>
    </row>
    <row r="1612" spans="1:19" x14ac:dyDescent="0.25">
      <c r="A1612">
        <v>2015</v>
      </c>
      <c r="B1612">
        <v>3</v>
      </c>
      <c r="C1612" s="38" t="s">
        <v>88</v>
      </c>
      <c r="D1612" s="38">
        <f>DATE(План_Факт_Дебіторка[[#This Row],[Рік]],План_Факт_Дебіторка[[#This Row],[МісяцьНом]],1)</f>
        <v>42064</v>
      </c>
      <c r="E1612" s="6" t="s">
        <v>4</v>
      </c>
      <c r="F1612" s="6" t="s">
        <v>58</v>
      </c>
      <c r="G1612" s="6" t="s">
        <v>59</v>
      </c>
      <c r="H1612" s="6" t="s">
        <v>60</v>
      </c>
      <c r="I1612" s="6" t="s">
        <v>61</v>
      </c>
      <c r="J1612" s="6" t="s">
        <v>27</v>
      </c>
      <c r="K1612" s="9">
        <v>14496</v>
      </c>
      <c r="L1612" s="9">
        <v>152607.37000000002</v>
      </c>
      <c r="M1612" s="9">
        <v>211628.47000000009</v>
      </c>
      <c r="N1612" s="9">
        <v>195700</v>
      </c>
      <c r="O1612" s="9">
        <v>73832.41</v>
      </c>
      <c r="P1612" s="9" cm="1">
        <f t="array" ref="P1612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812.86480286805295</v>
      </c>
      <c r="Q1612" s="9" cm="1">
        <f t="array" ref="Q1612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609.64860215103977</v>
      </c>
      <c r="R1612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487.71888172083175</v>
      </c>
      <c r="S1612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1910.2322867399243</v>
      </c>
    </row>
    <row r="1613" spans="1:19" x14ac:dyDescent="0.25">
      <c r="A1613">
        <v>2015</v>
      </c>
      <c r="B1613">
        <v>3</v>
      </c>
      <c r="C1613" s="38" t="s">
        <v>88</v>
      </c>
      <c r="D1613" s="38">
        <f>DATE(План_Факт_Дебіторка[[#This Row],[Рік]],План_Факт_Дебіторка[[#This Row],[МісяцьНом]],1)</f>
        <v>42064</v>
      </c>
      <c r="E1613" s="6" t="s">
        <v>4</v>
      </c>
      <c r="F1613" s="6" t="s">
        <v>58</v>
      </c>
      <c r="G1613" s="6" t="s">
        <v>59</v>
      </c>
      <c r="H1613" s="6" t="s">
        <v>60</v>
      </c>
      <c r="I1613" s="6" t="s">
        <v>61</v>
      </c>
      <c r="J1613" s="6" t="s">
        <v>35</v>
      </c>
      <c r="K1613" s="9">
        <v>5201</v>
      </c>
      <c r="L1613" s="9">
        <v>52019.77</v>
      </c>
      <c r="M1613" s="9">
        <v>75132.799999999988</v>
      </c>
      <c r="N1613" s="9">
        <v>76100</v>
      </c>
      <c r="O1613" s="9">
        <v>55951.56</v>
      </c>
      <c r="P1613" s="9" cm="1">
        <f t="array" ref="P1613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288.58503140397329</v>
      </c>
      <c r="Q1613" s="9" cm="1">
        <f t="array" ref="Q1613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216.43877355297994</v>
      </c>
      <c r="R1613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173.15101884238396</v>
      </c>
      <c r="S1613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678.17482379933722</v>
      </c>
    </row>
    <row r="1614" spans="1:19" x14ac:dyDescent="0.25">
      <c r="A1614">
        <v>2015</v>
      </c>
      <c r="B1614">
        <v>4</v>
      </c>
      <c r="C1614" s="38" t="s">
        <v>89</v>
      </c>
      <c r="D1614" s="38">
        <f>DATE(План_Факт_Дебіторка[[#This Row],[Рік]],План_Факт_Дебіторка[[#This Row],[МісяцьНом]],1)</f>
        <v>42095</v>
      </c>
      <c r="E1614" s="6" t="s">
        <v>5</v>
      </c>
      <c r="F1614" s="6" t="s">
        <v>58</v>
      </c>
      <c r="G1614" s="6" t="s">
        <v>59</v>
      </c>
      <c r="H1614" s="6" t="s">
        <v>60</v>
      </c>
      <c r="I1614" s="6" t="s">
        <v>61</v>
      </c>
      <c r="J1614" s="6" t="s">
        <v>26</v>
      </c>
      <c r="K1614" s="9">
        <v>3257</v>
      </c>
      <c r="L1614" s="9">
        <v>36420.83</v>
      </c>
      <c r="M1614" s="9">
        <v>46373.510000000009</v>
      </c>
      <c r="N1614" s="9">
        <v>48300</v>
      </c>
      <c r="O1614" s="9">
        <v>23292.799999999999</v>
      </c>
      <c r="P1614" s="9" cm="1">
        <f t="array" ref="P1614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395.24282175708839</v>
      </c>
      <c r="Q1614" s="9" cm="1">
        <f t="array" ref="Q1614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197.6214108785442</v>
      </c>
      <c r="R1614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237.145693054253</v>
      </c>
      <c r="S1614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830.00992568988556</v>
      </c>
    </row>
    <row r="1615" spans="1:19" x14ac:dyDescent="0.25">
      <c r="A1615">
        <v>2015</v>
      </c>
      <c r="B1615">
        <v>4</v>
      </c>
      <c r="C1615" s="38" t="s">
        <v>89</v>
      </c>
      <c r="D1615" s="38">
        <f>DATE(План_Факт_Дебіторка[[#This Row],[Рік]],План_Факт_Дебіторка[[#This Row],[МісяцьНом]],1)</f>
        <v>42095</v>
      </c>
      <c r="E1615" s="6" t="s">
        <v>5</v>
      </c>
      <c r="F1615" s="6" t="s">
        <v>58</v>
      </c>
      <c r="G1615" s="6" t="s">
        <v>59</v>
      </c>
      <c r="H1615" s="6" t="s">
        <v>60</v>
      </c>
      <c r="I1615" s="6" t="s">
        <v>61</v>
      </c>
      <c r="J1615" s="6" t="s">
        <v>32</v>
      </c>
      <c r="K1615" s="9">
        <v>6328</v>
      </c>
      <c r="L1615" s="9">
        <v>64552.87</v>
      </c>
      <c r="M1615" s="9">
        <v>93065.771850000019</v>
      </c>
      <c r="N1615" s="9">
        <v>90600</v>
      </c>
      <c r="O1615" s="9">
        <v>12025.37</v>
      </c>
      <c r="P1615" s="9" cm="1">
        <f t="array" ref="P1615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793.20237512742517</v>
      </c>
      <c r="Q1615" s="9" cm="1">
        <f t="array" ref="Q1615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396.60118756371259</v>
      </c>
      <c r="R1615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475.92142507645514</v>
      </c>
      <c r="S1615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1665.7249877675929</v>
      </c>
    </row>
    <row r="1616" spans="1:19" x14ac:dyDescent="0.25">
      <c r="A1616">
        <v>2015</v>
      </c>
      <c r="B1616">
        <v>4</v>
      </c>
      <c r="C1616" s="38" t="s">
        <v>89</v>
      </c>
      <c r="D1616" s="38">
        <f>DATE(План_Факт_Дебіторка[[#This Row],[Рік]],План_Факт_Дебіторка[[#This Row],[МісяцьНом]],1)</f>
        <v>42095</v>
      </c>
      <c r="E1616" s="6" t="s">
        <v>5</v>
      </c>
      <c r="F1616" s="6" t="s">
        <v>58</v>
      </c>
      <c r="G1616" s="6" t="s">
        <v>59</v>
      </c>
      <c r="H1616" s="6" t="s">
        <v>60</v>
      </c>
      <c r="I1616" s="6" t="s">
        <v>61</v>
      </c>
      <c r="J1616" s="6" t="s">
        <v>33</v>
      </c>
      <c r="K1616" s="9">
        <v>16069</v>
      </c>
      <c r="L1616" s="9">
        <v>178481.04999999996</v>
      </c>
      <c r="M1616" s="9">
        <v>273872.5499999997</v>
      </c>
      <c r="N1616" s="9">
        <v>260000</v>
      </c>
      <c r="O1616" s="9">
        <v>155064.20000000001</v>
      </c>
      <c r="P1616" s="9" cm="1">
        <f t="array" ref="P1616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2334.2239883030015</v>
      </c>
      <c r="Q1616" s="9" cm="1">
        <f t="array" ref="Q1616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1167.1119941515008</v>
      </c>
      <c r="R1616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1400.5343929818009</v>
      </c>
      <c r="S1616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4901.8703754363032</v>
      </c>
    </row>
    <row r="1617" spans="1:19" x14ac:dyDescent="0.25">
      <c r="A1617">
        <v>2015</v>
      </c>
      <c r="B1617">
        <v>4</v>
      </c>
      <c r="C1617" s="38" t="s">
        <v>89</v>
      </c>
      <c r="D1617" s="38">
        <f>DATE(План_Факт_Дебіторка[[#This Row],[Рік]],План_Факт_Дебіторка[[#This Row],[МісяцьНом]],1)</f>
        <v>42095</v>
      </c>
      <c r="E1617" s="6" t="s">
        <v>5</v>
      </c>
      <c r="F1617" s="6" t="s">
        <v>58</v>
      </c>
      <c r="G1617" s="6" t="s">
        <v>59</v>
      </c>
      <c r="H1617" s="6" t="s">
        <v>60</v>
      </c>
      <c r="I1617" s="6" t="s">
        <v>61</v>
      </c>
      <c r="J1617" s="6" t="s">
        <v>34</v>
      </c>
      <c r="K1617" s="9">
        <v>4271</v>
      </c>
      <c r="L1617" s="9">
        <v>43210.310000000005</v>
      </c>
      <c r="M1617" s="9">
        <v>67495.789999999994</v>
      </c>
      <c r="N1617" s="9">
        <v>66800</v>
      </c>
      <c r="O1617" s="9">
        <v>10020.74</v>
      </c>
      <c r="P1617" s="9" cm="1">
        <f t="array" ref="P1617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575.26865006172397</v>
      </c>
      <c r="Q1617" s="9" cm="1">
        <f t="array" ref="Q1617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287.63432503086199</v>
      </c>
      <c r="R1617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345.16119003703437</v>
      </c>
      <c r="S1617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1208.0641651296203</v>
      </c>
    </row>
    <row r="1618" spans="1:19" x14ac:dyDescent="0.25">
      <c r="A1618">
        <v>2015</v>
      </c>
      <c r="B1618">
        <v>4</v>
      </c>
      <c r="C1618" s="38" t="s">
        <v>89</v>
      </c>
      <c r="D1618" s="38">
        <f>DATE(План_Факт_Дебіторка[[#This Row],[Рік]],План_Факт_Дебіторка[[#This Row],[МісяцьНом]],1)</f>
        <v>42095</v>
      </c>
      <c r="E1618" s="6" t="s">
        <v>5</v>
      </c>
      <c r="F1618" s="6" t="s">
        <v>58</v>
      </c>
      <c r="G1618" s="6" t="s">
        <v>59</v>
      </c>
      <c r="H1618" s="6" t="s">
        <v>60</v>
      </c>
      <c r="I1618" s="6" t="s">
        <v>61</v>
      </c>
      <c r="J1618" s="6" t="s">
        <v>27</v>
      </c>
      <c r="K1618" s="9">
        <v>3228</v>
      </c>
      <c r="L1618" s="9">
        <v>33343.209999999992</v>
      </c>
      <c r="M1618" s="9">
        <v>54729.919999999998</v>
      </c>
      <c r="N1618" s="9">
        <v>54800</v>
      </c>
      <c r="O1618" s="9">
        <v>6374.74</v>
      </c>
      <c r="P1618" s="9" cm="1">
        <f t="array" ref="P1618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466.46475574826451</v>
      </c>
      <c r="Q1618" s="9" cm="1">
        <f t="array" ref="Q1618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233.23237787413225</v>
      </c>
      <c r="R1618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279.87885344895869</v>
      </c>
      <c r="S1618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979.57598707135548</v>
      </c>
    </row>
    <row r="1619" spans="1:19" x14ac:dyDescent="0.25">
      <c r="A1619">
        <v>2015</v>
      </c>
      <c r="B1619">
        <v>3</v>
      </c>
      <c r="C1619" s="38" t="s">
        <v>88</v>
      </c>
      <c r="D1619" s="38">
        <f>DATE(План_Факт_Дебіторка[[#This Row],[Рік]],План_Факт_Дебіторка[[#This Row],[МісяцьНом]],1)</f>
        <v>42064</v>
      </c>
      <c r="E1619" s="6" t="s">
        <v>4</v>
      </c>
      <c r="F1619" s="6" t="s">
        <v>42</v>
      </c>
      <c r="G1619" s="6" t="s">
        <v>49</v>
      </c>
      <c r="H1619" s="6" t="s">
        <v>50</v>
      </c>
      <c r="I1619" s="6" t="s">
        <v>51</v>
      </c>
      <c r="J1619" s="6" t="s">
        <v>26</v>
      </c>
      <c r="K1619" s="9">
        <v>19</v>
      </c>
      <c r="L1619" s="9">
        <v>167.91000000000003</v>
      </c>
      <c r="M1619" s="9">
        <v>296.24</v>
      </c>
      <c r="N1619" s="9">
        <v>200</v>
      </c>
      <c r="O1619" s="9">
        <v>199.07</v>
      </c>
      <c r="P1619" s="9" cm="1">
        <f t="array" ref="P1619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2.428712162735319</v>
      </c>
      <c r="Q1619" s="9" cm="1">
        <f t="array" ref="Q1619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0</v>
      </c>
      <c r="R1619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0.80957072091177296</v>
      </c>
      <c r="S1619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3.2382828836470918</v>
      </c>
    </row>
    <row r="1620" spans="1:19" x14ac:dyDescent="0.25">
      <c r="A1620">
        <v>2015</v>
      </c>
      <c r="B1620">
        <v>5</v>
      </c>
      <c r="C1620" s="38" t="s">
        <v>90</v>
      </c>
      <c r="D1620" s="38">
        <f>DATE(План_Факт_Дебіторка[[#This Row],[Рік]],План_Факт_Дебіторка[[#This Row],[МісяцьНом]],1)</f>
        <v>42125</v>
      </c>
      <c r="E1620" s="6" t="s">
        <v>6</v>
      </c>
      <c r="F1620" s="6" t="s">
        <v>58</v>
      </c>
      <c r="G1620" s="6" t="s">
        <v>59</v>
      </c>
      <c r="H1620" s="6" t="s">
        <v>60</v>
      </c>
      <c r="I1620" s="6" t="s">
        <v>61</v>
      </c>
      <c r="J1620" s="6" t="s">
        <v>26</v>
      </c>
      <c r="K1620" s="9">
        <v>1414</v>
      </c>
      <c r="L1620" s="9">
        <v>14642.019999999999</v>
      </c>
      <c r="M1620" s="9">
        <v>19620.479999999996</v>
      </c>
      <c r="N1620" s="9">
        <v>20100</v>
      </c>
      <c r="O1620" s="9">
        <v>10968.97</v>
      </c>
      <c r="P1620" s="9" cm="1">
        <f t="array" ref="P1620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79.314258297299546</v>
      </c>
      <c r="Q1620" s="9" cm="1">
        <f t="array" ref="Q1620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23.794277489189863</v>
      </c>
      <c r="R1620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47.588554978379726</v>
      </c>
      <c r="S1620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150.69709076486913</v>
      </c>
    </row>
    <row r="1621" spans="1:19" x14ac:dyDescent="0.25">
      <c r="A1621">
        <v>2015</v>
      </c>
      <c r="B1621">
        <v>4</v>
      </c>
      <c r="C1621" s="38" t="s">
        <v>89</v>
      </c>
      <c r="D1621" s="38">
        <f>DATE(План_Факт_Дебіторка[[#This Row],[Рік]],План_Факт_Дебіторка[[#This Row],[МісяцьНом]],1)</f>
        <v>42095</v>
      </c>
      <c r="E1621" s="6" t="s">
        <v>5</v>
      </c>
      <c r="F1621" s="6" t="s">
        <v>58</v>
      </c>
      <c r="G1621" s="6" t="s">
        <v>59</v>
      </c>
      <c r="H1621" s="6" t="s">
        <v>60</v>
      </c>
      <c r="I1621" s="6" t="s">
        <v>61</v>
      </c>
      <c r="J1621" s="6" t="s">
        <v>35</v>
      </c>
      <c r="K1621" s="9">
        <v>3353</v>
      </c>
      <c r="L1621" s="9">
        <v>32509.999999999993</v>
      </c>
      <c r="M1621" s="9">
        <v>51108.28</v>
      </c>
      <c r="N1621" s="9">
        <v>52100</v>
      </c>
      <c r="O1621" s="9">
        <v>33211.440000000002</v>
      </c>
      <c r="P1621" s="9" cm="1">
        <f t="array" ref="P1621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435.59740900249648</v>
      </c>
      <c r="Q1621" s="9" cm="1">
        <f t="array" ref="Q1621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217.79870450124824</v>
      </c>
      <c r="R1621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261.35844540149787</v>
      </c>
      <c r="S1621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914.75455890524256</v>
      </c>
    </row>
    <row r="1622" spans="1:19" x14ac:dyDescent="0.25">
      <c r="A1622">
        <v>2015</v>
      </c>
      <c r="B1622">
        <v>6</v>
      </c>
      <c r="C1622" s="38" t="s">
        <v>91</v>
      </c>
      <c r="D1622" s="38">
        <f>DATE(План_Факт_Дебіторка[[#This Row],[Рік]],План_Факт_Дебіторка[[#This Row],[МісяцьНом]],1)</f>
        <v>42156</v>
      </c>
      <c r="E1622" s="6" t="s">
        <v>7</v>
      </c>
      <c r="F1622" s="6" t="s">
        <v>58</v>
      </c>
      <c r="G1622" s="6" t="s">
        <v>59</v>
      </c>
      <c r="H1622" s="6" t="s">
        <v>60</v>
      </c>
      <c r="I1622" s="6" t="s">
        <v>61</v>
      </c>
      <c r="J1622" s="6" t="s">
        <v>26</v>
      </c>
      <c r="K1622" s="9">
        <v>782</v>
      </c>
      <c r="L1622" s="9">
        <v>8128.8100000000013</v>
      </c>
      <c r="M1622" s="9">
        <v>12721.07</v>
      </c>
      <c r="N1622" s="9">
        <v>12900</v>
      </c>
      <c r="O1622" s="9">
        <v>6681.38</v>
      </c>
      <c r="P1622" s="9" cm="1">
        <f t="array" ref="P1622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121.52583332100986</v>
      </c>
      <c r="Q1622" s="9" cm="1">
        <f t="array" ref="Q1622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0</v>
      </c>
      <c r="R1622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72.915499992605916</v>
      </c>
      <c r="S1622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194.44133331361576</v>
      </c>
    </row>
    <row r="1623" spans="1:19" x14ac:dyDescent="0.25">
      <c r="A1623">
        <v>2015</v>
      </c>
      <c r="B1623">
        <v>7</v>
      </c>
      <c r="C1623" s="38" t="s">
        <v>92</v>
      </c>
      <c r="D1623" s="38">
        <f>DATE(План_Факт_Дебіторка[[#This Row],[Рік]],План_Факт_Дебіторка[[#This Row],[МісяцьНом]],1)</f>
        <v>42186</v>
      </c>
      <c r="E1623" s="6" t="s">
        <v>8</v>
      </c>
      <c r="F1623" s="6" t="s">
        <v>58</v>
      </c>
      <c r="G1623" s="6" t="s">
        <v>59</v>
      </c>
      <c r="H1623" s="6" t="s">
        <v>60</v>
      </c>
      <c r="I1623" s="6" t="s">
        <v>61</v>
      </c>
      <c r="J1623" s="6" t="s">
        <v>26</v>
      </c>
      <c r="K1623" s="9">
        <v>1588</v>
      </c>
      <c r="L1623" s="9">
        <v>15708.78</v>
      </c>
      <c r="M1623" s="9">
        <v>22153.050000000014</v>
      </c>
      <c r="N1623" s="9">
        <v>20600</v>
      </c>
      <c r="O1623" s="9">
        <v>10839.19</v>
      </c>
      <c r="P1623" s="9" cm="1">
        <f t="array" ref="P1623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84.343347184704783</v>
      </c>
      <c r="Q1623" s="9" cm="1">
        <f t="array" ref="Q1623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0</v>
      </c>
      <c r="R1623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50.606008310822872</v>
      </c>
      <c r="S1623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134.94935549552764</v>
      </c>
    </row>
    <row r="1624" spans="1:19" x14ac:dyDescent="0.25">
      <c r="A1624">
        <v>2015</v>
      </c>
      <c r="B1624">
        <v>8</v>
      </c>
      <c r="C1624" s="38" t="s">
        <v>93</v>
      </c>
      <c r="D1624" s="38">
        <f>DATE(План_Факт_Дебіторка[[#This Row],[Рік]],План_Факт_Дебіторка[[#This Row],[МісяцьНом]],1)</f>
        <v>42217</v>
      </c>
      <c r="E1624" s="6" t="s">
        <v>9</v>
      </c>
      <c r="F1624" s="6" t="s">
        <v>58</v>
      </c>
      <c r="G1624" s="6" t="s">
        <v>59</v>
      </c>
      <c r="H1624" s="6" t="s">
        <v>60</v>
      </c>
      <c r="I1624" s="6" t="s">
        <v>61</v>
      </c>
      <c r="J1624" s="6" t="s">
        <v>26</v>
      </c>
      <c r="K1624" s="9">
        <v>701</v>
      </c>
      <c r="L1624" s="9">
        <v>7104.8</v>
      </c>
      <c r="M1624" s="9">
        <v>10969</v>
      </c>
      <c r="N1624" s="9">
        <v>10900</v>
      </c>
      <c r="O1624" s="9">
        <v>5578.05</v>
      </c>
      <c r="P1624" s="9" cm="1">
        <f t="array" ref="P1624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123.84187087824611</v>
      </c>
      <c r="Q1624" s="9" cm="1">
        <f t="array" ref="Q1624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37.152561263473835</v>
      </c>
      <c r="R1624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74.30512252694767</v>
      </c>
      <c r="S1624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235.29955466866761</v>
      </c>
    </row>
    <row r="1625" spans="1:19" x14ac:dyDescent="0.25">
      <c r="A1625">
        <v>2015</v>
      </c>
      <c r="B1625">
        <v>3</v>
      </c>
      <c r="C1625" s="38" t="s">
        <v>88</v>
      </c>
      <c r="D1625" s="38">
        <f>DATE(План_Факт_Дебіторка[[#This Row],[Рік]],План_Факт_Дебіторка[[#This Row],[МісяцьНом]],1)</f>
        <v>42064</v>
      </c>
      <c r="E1625" s="6" t="s">
        <v>4</v>
      </c>
      <c r="F1625" s="6" t="s">
        <v>42</v>
      </c>
      <c r="G1625" s="6" t="s">
        <v>49</v>
      </c>
      <c r="H1625" s="6" t="s">
        <v>50</v>
      </c>
      <c r="I1625" s="6" t="s">
        <v>51</v>
      </c>
      <c r="J1625" s="6" t="s">
        <v>32</v>
      </c>
      <c r="K1625" s="9">
        <v>2039</v>
      </c>
      <c r="L1625" s="9">
        <v>20948.23</v>
      </c>
      <c r="M1625" s="9">
        <v>26045.546860000002</v>
      </c>
      <c r="N1625" s="9">
        <v>27700</v>
      </c>
      <c r="O1625" s="9">
        <v>321.77</v>
      </c>
      <c r="P1625" s="9" cm="1">
        <f t="array" ref="P1625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213.53340684571529</v>
      </c>
      <c r="Q1625" s="9" cm="1">
        <f t="array" ref="Q1625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0</v>
      </c>
      <c r="R1625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71.177802281905102</v>
      </c>
      <c r="S1625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284.71120912762041</v>
      </c>
    </row>
    <row r="1626" spans="1:19" x14ac:dyDescent="0.25">
      <c r="A1626">
        <v>2015</v>
      </c>
      <c r="B1626">
        <v>9</v>
      </c>
      <c r="C1626" s="38" t="s">
        <v>94</v>
      </c>
      <c r="D1626" s="38">
        <f>DATE(План_Факт_Дебіторка[[#This Row],[Рік]],План_Факт_Дебіторка[[#This Row],[МісяцьНом]],1)</f>
        <v>42248</v>
      </c>
      <c r="E1626" s="6" t="s">
        <v>10</v>
      </c>
      <c r="F1626" s="6" t="s">
        <v>58</v>
      </c>
      <c r="G1626" s="6" t="s">
        <v>59</v>
      </c>
      <c r="H1626" s="6" t="s">
        <v>60</v>
      </c>
      <c r="I1626" s="6" t="s">
        <v>61</v>
      </c>
      <c r="J1626" s="6" t="s">
        <v>26</v>
      </c>
      <c r="K1626" s="9">
        <v>3664</v>
      </c>
      <c r="L1626" s="9">
        <v>37204.21</v>
      </c>
      <c r="M1626" s="9">
        <v>53954.010000000009</v>
      </c>
      <c r="N1626" s="9">
        <v>52700</v>
      </c>
      <c r="O1626" s="9">
        <v>23981.78</v>
      </c>
      <c r="P1626" s="9" cm="1">
        <f t="array" ref="P1626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476.83324736791417</v>
      </c>
      <c r="Q1626" s="9" cm="1">
        <f t="array" ref="Q1626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0</v>
      </c>
      <c r="R1626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286.09994842074849</v>
      </c>
      <c r="S1626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762.93319578866272</v>
      </c>
    </row>
    <row r="1627" spans="1:19" x14ac:dyDescent="0.25">
      <c r="A1627">
        <v>2015</v>
      </c>
      <c r="B1627">
        <v>5</v>
      </c>
      <c r="C1627" s="38" t="s">
        <v>90</v>
      </c>
      <c r="D1627" s="38">
        <f>DATE(План_Факт_Дебіторка[[#This Row],[Рік]],План_Факт_Дебіторка[[#This Row],[МісяцьНом]],1)</f>
        <v>42125</v>
      </c>
      <c r="E1627" s="6" t="s">
        <v>6</v>
      </c>
      <c r="F1627" s="6" t="s">
        <v>58</v>
      </c>
      <c r="G1627" s="6" t="s">
        <v>59</v>
      </c>
      <c r="H1627" s="6" t="s">
        <v>60</v>
      </c>
      <c r="I1627" s="6" t="s">
        <v>61</v>
      </c>
      <c r="J1627" s="6" t="s">
        <v>32</v>
      </c>
      <c r="K1627" s="9">
        <v>38717</v>
      </c>
      <c r="L1627" s="9">
        <v>387101.57000000007</v>
      </c>
      <c r="M1627" s="9">
        <v>460191.59528999979</v>
      </c>
      <c r="N1627" s="9">
        <v>443700</v>
      </c>
      <c r="O1627" s="9">
        <v>82882.070000000007</v>
      </c>
      <c r="P1627" s="9" cm="1">
        <f t="array" ref="P1627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1860.2885890190958</v>
      </c>
      <c r="Q1627" s="9" cm="1">
        <f t="array" ref="Q1627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558.0865767057287</v>
      </c>
      <c r="R1627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1116.1731534114574</v>
      </c>
      <c r="S1627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3534.5483191362819</v>
      </c>
    </row>
    <row r="1628" spans="1:19" x14ac:dyDescent="0.25">
      <c r="A1628">
        <v>2015</v>
      </c>
      <c r="B1628">
        <v>10</v>
      </c>
      <c r="C1628" s="38" t="s">
        <v>68</v>
      </c>
      <c r="D1628" s="38">
        <f>DATE(План_Факт_Дебіторка[[#This Row],[Рік]],План_Факт_Дебіторка[[#This Row],[МісяцьНом]],1)</f>
        <v>42278</v>
      </c>
      <c r="E1628" s="6" t="s">
        <v>11</v>
      </c>
      <c r="F1628" s="6" t="s">
        <v>58</v>
      </c>
      <c r="G1628" s="6" t="s">
        <v>59</v>
      </c>
      <c r="H1628" s="6" t="s">
        <v>60</v>
      </c>
      <c r="I1628" s="6" t="s">
        <v>61</v>
      </c>
      <c r="J1628" s="6" t="s">
        <v>26</v>
      </c>
      <c r="K1628" s="9">
        <v>15465</v>
      </c>
      <c r="L1628" s="9">
        <v>159955.19000000006</v>
      </c>
      <c r="M1628" s="9">
        <v>244886.27000000002</v>
      </c>
      <c r="N1628" s="9">
        <v>233600</v>
      </c>
      <c r="O1628" s="9">
        <v>113441.59</v>
      </c>
      <c r="P1628" s="9" cm="1">
        <f t="array" ref="P1628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920.14318301661172</v>
      </c>
      <c r="Q1628" s="9" cm="1">
        <f t="array" ref="Q1628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460.07159150830586</v>
      </c>
      <c r="R1628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552.08590980996701</v>
      </c>
      <c r="S1628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1932.3006843348846</v>
      </c>
    </row>
    <row r="1629" spans="1:19" x14ac:dyDescent="0.25">
      <c r="A1629">
        <v>2015</v>
      </c>
      <c r="B1629">
        <v>11</v>
      </c>
      <c r="C1629" s="38" t="s">
        <v>69</v>
      </c>
      <c r="D1629" s="38">
        <f>DATE(План_Факт_Дебіторка[[#This Row],[Рік]],План_Факт_Дебіторка[[#This Row],[МісяцьНом]],1)</f>
        <v>42309</v>
      </c>
      <c r="E1629" s="6" t="s">
        <v>12</v>
      </c>
      <c r="F1629" s="6" t="s">
        <v>58</v>
      </c>
      <c r="G1629" s="6" t="s">
        <v>59</v>
      </c>
      <c r="H1629" s="6" t="s">
        <v>60</v>
      </c>
      <c r="I1629" s="6" t="s">
        <v>61</v>
      </c>
      <c r="J1629" s="6" t="s">
        <v>26</v>
      </c>
      <c r="K1629" s="9">
        <v>810</v>
      </c>
      <c r="L1629" s="9">
        <v>8111.869999999999</v>
      </c>
      <c r="M1629" s="9">
        <v>11960.969999999998</v>
      </c>
      <c r="N1629" s="9">
        <v>12000</v>
      </c>
      <c r="O1629" s="9">
        <v>5589.92</v>
      </c>
      <c r="P1629" s="9" cm="1">
        <f t="array" ref="P1629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164.86136522447217</v>
      </c>
      <c r="Q1629" s="9" cm="1">
        <f t="array" ref="Q1629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49.458409567341654</v>
      </c>
      <c r="R1629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98.916819134683308</v>
      </c>
      <c r="S1629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313.23659392649711</v>
      </c>
    </row>
    <row r="1630" spans="1:19" x14ac:dyDescent="0.25">
      <c r="A1630">
        <v>2015</v>
      </c>
      <c r="B1630">
        <v>5</v>
      </c>
      <c r="C1630" s="38" t="s">
        <v>90</v>
      </c>
      <c r="D1630" s="38">
        <f>DATE(План_Факт_Дебіторка[[#This Row],[Рік]],План_Факт_Дебіторка[[#This Row],[МісяцьНом]],1)</f>
        <v>42125</v>
      </c>
      <c r="E1630" s="6" t="s">
        <v>6</v>
      </c>
      <c r="F1630" s="6" t="s">
        <v>58</v>
      </c>
      <c r="G1630" s="6" t="s">
        <v>59</v>
      </c>
      <c r="H1630" s="6" t="s">
        <v>60</v>
      </c>
      <c r="I1630" s="6" t="s">
        <v>61</v>
      </c>
      <c r="J1630" s="6" t="s">
        <v>33</v>
      </c>
      <c r="K1630" s="9">
        <v>28369</v>
      </c>
      <c r="L1630" s="9">
        <v>301021.31</v>
      </c>
      <c r="M1630" s="9">
        <v>426874.4966600014</v>
      </c>
      <c r="N1630" s="9">
        <v>423200</v>
      </c>
      <c r="O1630" s="9">
        <v>265222.3</v>
      </c>
      <c r="P1630" s="9" cm="1">
        <f t="array" ref="P1630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1725.6068194366851</v>
      </c>
      <c r="Q1630" s="9" cm="1">
        <f t="array" ref="Q1630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517.68204583100555</v>
      </c>
      <c r="R1630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1035.3640916620111</v>
      </c>
      <c r="S1630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3278.6529569297018</v>
      </c>
    </row>
    <row r="1631" spans="1:19" x14ac:dyDescent="0.25">
      <c r="A1631">
        <v>2015</v>
      </c>
      <c r="B1631">
        <v>12</v>
      </c>
      <c r="C1631" s="38" t="s">
        <v>70</v>
      </c>
      <c r="D1631" s="38">
        <f>DATE(План_Факт_Дебіторка[[#This Row],[Рік]],План_Факт_Дебіторка[[#This Row],[МісяцьНом]],1)</f>
        <v>42339</v>
      </c>
      <c r="E1631" s="6" t="s">
        <v>13</v>
      </c>
      <c r="F1631" s="6" t="s">
        <v>58</v>
      </c>
      <c r="G1631" s="6" t="s">
        <v>59</v>
      </c>
      <c r="H1631" s="6" t="s">
        <v>60</v>
      </c>
      <c r="I1631" s="6" t="s">
        <v>61</v>
      </c>
      <c r="J1631" s="6" t="s">
        <v>26</v>
      </c>
      <c r="K1631" s="9">
        <v>1210</v>
      </c>
      <c r="L1631" s="9">
        <v>12880.220000000001</v>
      </c>
      <c r="M1631" s="9">
        <v>20159.079999999998</v>
      </c>
      <c r="N1631" s="9">
        <v>20900</v>
      </c>
      <c r="O1631" s="9">
        <v>11169.2</v>
      </c>
      <c r="P1631" s="9" cm="1">
        <f t="array" ref="P1631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142.09671853560545</v>
      </c>
      <c r="Q1631" s="9" cm="1">
        <f t="array" ref="Q1631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0</v>
      </c>
      <c r="R1631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85.258031121363274</v>
      </c>
      <c r="S1631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227.35474965696872</v>
      </c>
    </row>
    <row r="1632" spans="1:19" x14ac:dyDescent="0.25">
      <c r="A1632">
        <v>2016</v>
      </c>
      <c r="B1632">
        <v>1</v>
      </c>
      <c r="C1632" s="38" t="s">
        <v>95</v>
      </c>
      <c r="D1632" s="38">
        <f>DATE(План_Факт_Дебіторка[[#This Row],[Рік]],План_Факт_Дебіторка[[#This Row],[МісяцьНом]],1)</f>
        <v>42370</v>
      </c>
      <c r="E1632" s="6" t="s">
        <v>2</v>
      </c>
      <c r="F1632" s="6" t="s">
        <v>58</v>
      </c>
      <c r="G1632" s="6" t="s">
        <v>59</v>
      </c>
      <c r="H1632" s="6" t="s">
        <v>60</v>
      </c>
      <c r="I1632" s="6" t="s">
        <v>61</v>
      </c>
      <c r="J1632" s="6" t="s">
        <v>26</v>
      </c>
      <c r="K1632" s="9">
        <v>728</v>
      </c>
      <c r="L1632" s="9">
        <v>6974.1</v>
      </c>
      <c r="M1632" s="9">
        <v>11195.53</v>
      </c>
      <c r="N1632" s="9">
        <v>11000</v>
      </c>
      <c r="O1632" s="9">
        <v>3060.41</v>
      </c>
      <c r="P1632" s="9" cm="1">
        <f t="array" ref="P1632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130.36113738224748</v>
      </c>
      <c r="Q1632" s="9" cm="1">
        <f t="array" ref="Q1632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0</v>
      </c>
      <c r="R1632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98.385764062073562</v>
      </c>
      <c r="S1632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228.74690144432105</v>
      </c>
    </row>
    <row r="1633" spans="1:19" x14ac:dyDescent="0.25">
      <c r="A1633">
        <v>2015</v>
      </c>
      <c r="B1633">
        <v>5</v>
      </c>
      <c r="C1633" s="38" t="s">
        <v>90</v>
      </c>
      <c r="D1633" s="38">
        <f>DATE(План_Факт_Дебіторка[[#This Row],[Рік]],План_Факт_Дебіторка[[#This Row],[МісяцьНом]],1)</f>
        <v>42125</v>
      </c>
      <c r="E1633" s="6" t="s">
        <v>6</v>
      </c>
      <c r="F1633" s="6" t="s">
        <v>58</v>
      </c>
      <c r="G1633" s="6" t="s">
        <v>59</v>
      </c>
      <c r="H1633" s="6" t="s">
        <v>60</v>
      </c>
      <c r="I1633" s="6" t="s">
        <v>61</v>
      </c>
      <c r="J1633" s="6" t="s">
        <v>34</v>
      </c>
      <c r="K1633" s="9">
        <v>10468</v>
      </c>
      <c r="L1633" s="9">
        <v>103317.25000000001</v>
      </c>
      <c r="M1633" s="9">
        <v>130749.89000000029</v>
      </c>
      <c r="N1633" s="9">
        <v>134500</v>
      </c>
      <c r="O1633" s="9">
        <v>19112.2</v>
      </c>
      <c r="P1633" s="9" cm="1">
        <f t="array" ref="P1633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528.54622046981149</v>
      </c>
      <c r="Q1633" s="9" cm="1">
        <f t="array" ref="Q1633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158.56386614094347</v>
      </c>
      <c r="R1633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317.12773228188695</v>
      </c>
      <c r="S1633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1004.2378188926418</v>
      </c>
    </row>
    <row r="1634" spans="1:19" x14ac:dyDescent="0.25">
      <c r="A1634">
        <v>2016</v>
      </c>
      <c r="B1634">
        <v>2</v>
      </c>
      <c r="C1634" s="38" t="s">
        <v>96</v>
      </c>
      <c r="D1634" s="38">
        <f>DATE(План_Факт_Дебіторка[[#This Row],[Рік]],План_Факт_Дебіторка[[#This Row],[МісяцьНом]],1)</f>
        <v>42401</v>
      </c>
      <c r="E1634" s="6" t="s">
        <v>3</v>
      </c>
      <c r="F1634" s="6" t="s">
        <v>58</v>
      </c>
      <c r="G1634" s="6" t="s">
        <v>59</v>
      </c>
      <c r="H1634" s="6" t="s">
        <v>60</v>
      </c>
      <c r="I1634" s="6" t="s">
        <v>61</v>
      </c>
      <c r="J1634" s="6" t="s">
        <v>26</v>
      </c>
      <c r="K1634" s="9">
        <v>1010</v>
      </c>
      <c r="L1634" s="9">
        <v>10273.000000000004</v>
      </c>
      <c r="M1634" s="9">
        <v>15201.080000000002</v>
      </c>
      <c r="N1634" s="9">
        <v>14900</v>
      </c>
      <c r="O1634" s="9">
        <v>4463.67</v>
      </c>
      <c r="P1634" s="9" cm="1">
        <f t="array" ref="P1634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204.10797994211441</v>
      </c>
      <c r="Q1634" s="9" cm="1">
        <f t="array" ref="Q1634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102.05398997105721</v>
      </c>
      <c r="R1634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77.021879223439399</v>
      </c>
      <c r="S1634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383.183849136611</v>
      </c>
    </row>
    <row r="1635" spans="1:19" x14ac:dyDescent="0.25">
      <c r="A1635">
        <v>2016</v>
      </c>
      <c r="B1635">
        <v>3</v>
      </c>
      <c r="C1635" s="38" t="s">
        <v>97</v>
      </c>
      <c r="D1635" s="38">
        <f>DATE(План_Факт_Дебіторка[[#This Row],[Рік]],План_Факт_Дебіторка[[#This Row],[МісяцьНом]],1)</f>
        <v>42430</v>
      </c>
      <c r="E1635" s="6" t="s">
        <v>4</v>
      </c>
      <c r="F1635" s="6" t="s">
        <v>58</v>
      </c>
      <c r="G1635" s="6" t="s">
        <v>59</v>
      </c>
      <c r="H1635" s="6" t="s">
        <v>60</v>
      </c>
      <c r="I1635" s="6" t="s">
        <v>61</v>
      </c>
      <c r="J1635" s="6" t="s">
        <v>26</v>
      </c>
      <c r="K1635" s="9">
        <v>118</v>
      </c>
      <c r="L1635" s="9">
        <v>1151.3499999999999</v>
      </c>
      <c r="M1635" s="9">
        <v>1854.68</v>
      </c>
      <c r="N1635" s="9">
        <v>2000</v>
      </c>
      <c r="O1635" s="9">
        <v>817.91</v>
      </c>
      <c r="P1635" s="9" cm="1">
        <f t="array" ref="P1635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12.391106660860686</v>
      </c>
      <c r="Q1635" s="9" cm="1">
        <f t="array" ref="Q1635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3.7173319982582056</v>
      </c>
      <c r="R1635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4.6758893059851641</v>
      </c>
      <c r="S1635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20.784327965104055</v>
      </c>
    </row>
    <row r="1636" spans="1:19" x14ac:dyDescent="0.25">
      <c r="A1636">
        <v>2015</v>
      </c>
      <c r="B1636">
        <v>5</v>
      </c>
      <c r="C1636" s="38" t="s">
        <v>90</v>
      </c>
      <c r="D1636" s="38">
        <f>DATE(План_Факт_Дебіторка[[#This Row],[Рік]],План_Факт_Дебіторка[[#This Row],[МісяцьНом]],1)</f>
        <v>42125</v>
      </c>
      <c r="E1636" s="6" t="s">
        <v>6</v>
      </c>
      <c r="F1636" s="6" t="s">
        <v>58</v>
      </c>
      <c r="G1636" s="6" t="s">
        <v>59</v>
      </c>
      <c r="H1636" s="6" t="s">
        <v>60</v>
      </c>
      <c r="I1636" s="6" t="s">
        <v>61</v>
      </c>
      <c r="J1636" s="6" t="s">
        <v>27</v>
      </c>
      <c r="K1636" s="9">
        <v>8902</v>
      </c>
      <c r="L1636" s="9">
        <v>90234.780000000028</v>
      </c>
      <c r="M1636" s="9">
        <v>117792.02000000012</v>
      </c>
      <c r="N1636" s="9">
        <v>119300</v>
      </c>
      <c r="O1636" s="9">
        <v>29079.62</v>
      </c>
      <c r="P1636" s="9" cm="1">
        <f t="array" ref="P1636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476.16504283486876</v>
      </c>
      <c r="Q1636" s="9" cm="1">
        <f t="array" ref="Q1636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142.84951285046063</v>
      </c>
      <c r="R1636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285.69902570092125</v>
      </c>
      <c r="S1636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904.71358138625055</v>
      </c>
    </row>
    <row r="1637" spans="1:19" x14ac:dyDescent="0.25">
      <c r="A1637">
        <v>2016</v>
      </c>
      <c r="B1637">
        <v>4</v>
      </c>
      <c r="C1637" s="38" t="s">
        <v>98</v>
      </c>
      <c r="D1637" s="38">
        <f>DATE(План_Факт_Дебіторка[[#This Row],[Рік]],План_Факт_Дебіторка[[#This Row],[МісяцьНом]],1)</f>
        <v>42461</v>
      </c>
      <c r="E1637" s="6" t="s">
        <v>5</v>
      </c>
      <c r="F1637" s="6" t="s">
        <v>58</v>
      </c>
      <c r="G1637" s="6" t="s">
        <v>59</v>
      </c>
      <c r="H1637" s="6" t="s">
        <v>60</v>
      </c>
      <c r="I1637" s="6" t="s">
        <v>61</v>
      </c>
      <c r="J1637" s="6" t="s">
        <v>26</v>
      </c>
      <c r="K1637" s="9">
        <v>35</v>
      </c>
      <c r="L1637" s="9">
        <v>28.190000000000119</v>
      </c>
      <c r="M1637" s="9">
        <v>307.63999999999993</v>
      </c>
      <c r="N1637" s="9">
        <v>300</v>
      </c>
      <c r="O1637" s="9">
        <v>96.91</v>
      </c>
      <c r="P1637" s="9" cm="1">
        <f t="array" ref="P1637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3.0894265001529178</v>
      </c>
      <c r="Q1637" s="9" cm="1">
        <f t="array" ref="Q1637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2.3170698751146883</v>
      </c>
      <c r="R1637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2.3316426416248435</v>
      </c>
      <c r="S1637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7.7381390168924495</v>
      </c>
    </row>
    <row r="1638" spans="1:19" x14ac:dyDescent="0.25">
      <c r="A1638">
        <v>2016</v>
      </c>
      <c r="B1638">
        <v>5</v>
      </c>
      <c r="C1638" s="38" t="s">
        <v>99</v>
      </c>
      <c r="D1638" s="38">
        <f>DATE(План_Факт_Дебіторка[[#This Row],[Рік]],План_Факт_Дебіторка[[#This Row],[МісяцьНом]],1)</f>
        <v>42491</v>
      </c>
      <c r="E1638" s="6" t="s">
        <v>6</v>
      </c>
      <c r="F1638" s="6" t="s">
        <v>58</v>
      </c>
      <c r="G1638" s="6" t="s">
        <v>59</v>
      </c>
      <c r="H1638" s="6" t="s">
        <v>60</v>
      </c>
      <c r="I1638" s="6" t="s">
        <v>61</v>
      </c>
      <c r="J1638" s="6" t="s">
        <v>26</v>
      </c>
      <c r="K1638" s="9">
        <v>118</v>
      </c>
      <c r="L1638" s="9">
        <v>1154.1600000000001</v>
      </c>
      <c r="M1638" s="9">
        <v>1868.17</v>
      </c>
      <c r="N1638" s="9">
        <v>1900</v>
      </c>
      <c r="O1638" s="9">
        <v>706.17</v>
      </c>
      <c r="P1638" s="9" cm="1">
        <f t="array" ref="P1638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18.227043481836585</v>
      </c>
      <c r="Q1638" s="9" cm="1">
        <f t="array" ref="Q1638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0</v>
      </c>
      <c r="R1638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6.8781296157873903</v>
      </c>
      <c r="S1638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25.105173097623975</v>
      </c>
    </row>
    <row r="1639" spans="1:19" x14ac:dyDescent="0.25">
      <c r="A1639">
        <v>2015</v>
      </c>
      <c r="B1639">
        <v>5</v>
      </c>
      <c r="C1639" s="38" t="s">
        <v>90</v>
      </c>
      <c r="D1639" s="38">
        <f>DATE(План_Факт_Дебіторка[[#This Row],[Рік]],План_Факт_Дебіторка[[#This Row],[МісяцьНом]],1)</f>
        <v>42125</v>
      </c>
      <c r="E1639" s="6" t="s">
        <v>6</v>
      </c>
      <c r="F1639" s="6" t="s">
        <v>58</v>
      </c>
      <c r="G1639" s="6" t="s">
        <v>59</v>
      </c>
      <c r="H1639" s="6" t="s">
        <v>60</v>
      </c>
      <c r="I1639" s="6" t="s">
        <v>61</v>
      </c>
      <c r="J1639" s="6" t="s">
        <v>35</v>
      </c>
      <c r="K1639" s="9">
        <v>6151</v>
      </c>
      <c r="L1639" s="9">
        <v>61217.130000000012</v>
      </c>
      <c r="M1639" s="9">
        <v>81653.78998999999</v>
      </c>
      <c r="N1639" s="9">
        <v>79300</v>
      </c>
      <c r="O1639" s="9">
        <v>55127.83</v>
      </c>
      <c r="P1639" s="9" cm="1">
        <f t="array" ref="P1639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330.07906994223958</v>
      </c>
      <c r="Q1639" s="9" cm="1">
        <f t="array" ref="Q1639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99.023720982671875</v>
      </c>
      <c r="R1639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198.04744196534375</v>
      </c>
      <c r="S1639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627.15023289025521</v>
      </c>
    </row>
    <row r="1640" spans="1:19" x14ac:dyDescent="0.25">
      <c r="A1640">
        <v>2016</v>
      </c>
      <c r="B1640">
        <v>6</v>
      </c>
      <c r="C1640" s="38" t="s">
        <v>100</v>
      </c>
      <c r="D1640" s="38">
        <f>DATE(План_Факт_Дебіторка[[#This Row],[Рік]],План_Факт_Дебіторка[[#This Row],[МісяцьНом]],1)</f>
        <v>42522</v>
      </c>
      <c r="E1640" s="6" t="s">
        <v>7</v>
      </c>
      <c r="F1640" s="6" t="s">
        <v>58</v>
      </c>
      <c r="G1640" s="6" t="s">
        <v>59</v>
      </c>
      <c r="H1640" s="6" t="s">
        <v>60</v>
      </c>
      <c r="I1640" s="6" t="s">
        <v>61</v>
      </c>
      <c r="J1640" s="6" t="s">
        <v>26</v>
      </c>
      <c r="K1640" s="9">
        <v>44</v>
      </c>
      <c r="L1640" s="9">
        <v>456.72</v>
      </c>
      <c r="M1640" s="9">
        <v>752.06</v>
      </c>
      <c r="N1640" s="9">
        <v>700</v>
      </c>
      <c r="O1640" s="9">
        <v>236.9</v>
      </c>
      <c r="P1640" s="9" cm="1">
        <f t="array" ref="P1640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4.2055770442614078</v>
      </c>
      <c r="Q1640" s="9" cm="1">
        <f t="array" ref="Q1640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0</v>
      </c>
      <c r="R1640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3.1740204107633265</v>
      </c>
      <c r="S1640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7.3795974550247347</v>
      </c>
    </row>
    <row r="1641" spans="1:19" x14ac:dyDescent="0.25">
      <c r="A1641">
        <v>2016</v>
      </c>
      <c r="B1641">
        <v>7</v>
      </c>
      <c r="C1641" s="38" t="s">
        <v>101</v>
      </c>
      <c r="D1641" s="38">
        <f>DATE(План_Факт_Дебіторка[[#This Row],[Рік]],План_Факт_Дебіторка[[#This Row],[МісяцьНом]],1)</f>
        <v>42552</v>
      </c>
      <c r="E1641" s="6" t="s">
        <v>8</v>
      </c>
      <c r="F1641" s="6" t="s">
        <v>58</v>
      </c>
      <c r="G1641" s="6" t="s">
        <v>59</v>
      </c>
      <c r="H1641" s="6" t="s">
        <v>60</v>
      </c>
      <c r="I1641" s="6" t="s">
        <v>61</v>
      </c>
      <c r="J1641" s="6" t="s">
        <v>26</v>
      </c>
      <c r="K1641" s="9">
        <v>162</v>
      </c>
      <c r="L1641" s="9">
        <v>1642.1100000000004</v>
      </c>
      <c r="M1641" s="9">
        <v>2703.4700000000003</v>
      </c>
      <c r="N1641" s="9">
        <v>2400</v>
      </c>
      <c r="O1641" s="9">
        <v>681.27</v>
      </c>
      <c r="P1641" s="9" cm="1">
        <f t="array" ref="P1641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21.215638085146782</v>
      </c>
      <c r="Q1641" s="9" cm="1">
        <f t="array" ref="Q1641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0</v>
      </c>
      <c r="R1641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14.631474541480541</v>
      </c>
      <c r="S1641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35.847112626627322</v>
      </c>
    </row>
    <row r="1642" spans="1:19" x14ac:dyDescent="0.25">
      <c r="A1642">
        <v>2016</v>
      </c>
      <c r="B1642">
        <v>8</v>
      </c>
      <c r="C1642" s="38" t="s">
        <v>102</v>
      </c>
      <c r="D1642" s="38">
        <f>DATE(План_Факт_Дебіторка[[#This Row],[Рік]],План_Факт_Дебіторка[[#This Row],[МісяцьНом]],1)</f>
        <v>42583</v>
      </c>
      <c r="E1642" s="6" t="s">
        <v>9</v>
      </c>
      <c r="F1642" s="6" t="s">
        <v>58</v>
      </c>
      <c r="G1642" s="6" t="s">
        <v>59</v>
      </c>
      <c r="H1642" s="6" t="s">
        <v>60</v>
      </c>
      <c r="I1642" s="6" t="s">
        <v>61</v>
      </c>
      <c r="J1642" s="6" t="s">
        <v>26</v>
      </c>
      <c r="K1642" s="9">
        <v>51</v>
      </c>
      <c r="L1642" s="9">
        <v>535.89</v>
      </c>
      <c r="M1642" s="9">
        <v>882.04999999999984</v>
      </c>
      <c r="N1642" s="9">
        <v>900</v>
      </c>
      <c r="O1642" s="9">
        <v>138.91999999999999</v>
      </c>
      <c r="P1642" s="9" cm="1">
        <f t="array" ref="P1642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7.5324337607653256</v>
      </c>
      <c r="Q1642" s="9" cm="1">
        <f t="array" ref="Q1642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0</v>
      </c>
      <c r="R1642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5.1947819039760867</v>
      </c>
      <c r="S1642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12.727215664741411</v>
      </c>
    </row>
    <row r="1643" spans="1:19" x14ac:dyDescent="0.25">
      <c r="A1643">
        <v>2016</v>
      </c>
      <c r="B1643">
        <v>9</v>
      </c>
      <c r="C1643" s="38" t="s">
        <v>103</v>
      </c>
      <c r="D1643" s="38">
        <f>DATE(План_Факт_Дебіторка[[#This Row],[Рік]],План_Факт_Дебіторка[[#This Row],[МісяцьНом]],1)</f>
        <v>42614</v>
      </c>
      <c r="E1643" s="6" t="s">
        <v>10</v>
      </c>
      <c r="F1643" s="6" t="s">
        <v>58</v>
      </c>
      <c r="G1643" s="6" t="s">
        <v>59</v>
      </c>
      <c r="H1643" s="6" t="s">
        <v>60</v>
      </c>
      <c r="I1643" s="6" t="s">
        <v>61</v>
      </c>
      <c r="J1643" s="6" t="s">
        <v>26</v>
      </c>
      <c r="K1643" s="9">
        <v>65</v>
      </c>
      <c r="L1643" s="9">
        <v>743.26</v>
      </c>
      <c r="M1643" s="9">
        <v>1240.27</v>
      </c>
      <c r="N1643" s="9">
        <v>1200</v>
      </c>
      <c r="O1643" s="9">
        <v>210.97</v>
      </c>
      <c r="P1643" s="9" cm="1">
        <f t="array" ref="P1643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8.1252958559852022</v>
      </c>
      <c r="Q1643" s="9" cm="1">
        <f t="array" ref="Q1643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0</v>
      </c>
      <c r="R1643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8.4054784717088289</v>
      </c>
      <c r="S1643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16.530774327694033</v>
      </c>
    </row>
    <row r="1644" spans="1:19" x14ac:dyDescent="0.25">
      <c r="A1644">
        <v>2015</v>
      </c>
      <c r="B1644">
        <v>6</v>
      </c>
      <c r="C1644" s="38" t="s">
        <v>91</v>
      </c>
      <c r="D1644" s="38">
        <f>DATE(План_Факт_Дебіторка[[#This Row],[Рік]],План_Факт_Дебіторка[[#This Row],[МісяцьНом]],1)</f>
        <v>42156</v>
      </c>
      <c r="E1644" s="6" t="s">
        <v>7</v>
      </c>
      <c r="F1644" s="6" t="s">
        <v>58</v>
      </c>
      <c r="G1644" s="6" t="s">
        <v>59</v>
      </c>
      <c r="H1644" s="6" t="s">
        <v>60</v>
      </c>
      <c r="I1644" s="6" t="s">
        <v>61</v>
      </c>
      <c r="J1644" s="6" t="s">
        <v>32</v>
      </c>
      <c r="K1644" s="9">
        <v>6806</v>
      </c>
      <c r="L1644" s="9">
        <v>65917.219999999987</v>
      </c>
      <c r="M1644" s="9">
        <v>95107.87999999999</v>
      </c>
      <c r="N1644" s="9">
        <v>96100</v>
      </c>
      <c r="O1644" s="9">
        <v>5932.58</v>
      </c>
      <c r="P1644" s="9" cm="1">
        <f t="array" ref="P1644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908.57643047279873</v>
      </c>
      <c r="Q1644" s="9" cm="1">
        <f t="array" ref="Q1644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0</v>
      </c>
      <c r="R1644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545.14585828367933</v>
      </c>
      <c r="S1644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1453.7222887564781</v>
      </c>
    </row>
    <row r="1645" spans="1:19" x14ac:dyDescent="0.25">
      <c r="A1645">
        <v>2016</v>
      </c>
      <c r="B1645">
        <v>10</v>
      </c>
      <c r="C1645" s="38" t="s">
        <v>71</v>
      </c>
      <c r="D1645" s="38">
        <f>DATE(План_Факт_Дебіторка[[#This Row],[Рік]],План_Факт_Дебіторка[[#This Row],[МісяцьНом]],1)</f>
        <v>42644</v>
      </c>
      <c r="E1645" s="6" t="s">
        <v>11</v>
      </c>
      <c r="F1645" s="6" t="s">
        <v>58</v>
      </c>
      <c r="G1645" s="6" t="s">
        <v>59</v>
      </c>
      <c r="H1645" s="6" t="s">
        <v>60</v>
      </c>
      <c r="I1645" s="6" t="s">
        <v>61</v>
      </c>
      <c r="J1645" s="6" t="s">
        <v>26</v>
      </c>
      <c r="K1645" s="9">
        <v>23</v>
      </c>
      <c r="L1645" s="9">
        <v>170.52999999999997</v>
      </c>
      <c r="M1645" s="9">
        <v>684.73</v>
      </c>
      <c r="N1645" s="9">
        <v>700</v>
      </c>
      <c r="O1645" s="9">
        <v>150.97999999999999</v>
      </c>
      <c r="P1645" s="9" cm="1">
        <f t="array" ref="P1645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5.5651877194476302</v>
      </c>
      <c r="Q1645" s="9" cm="1">
        <f t="array" ref="Q1645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2.7825938597238151</v>
      </c>
      <c r="R1645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3.8380604961707796</v>
      </c>
      <c r="S1645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12.185842075342226</v>
      </c>
    </row>
    <row r="1646" spans="1:19" x14ac:dyDescent="0.25">
      <c r="A1646">
        <v>2015</v>
      </c>
      <c r="B1646">
        <v>6</v>
      </c>
      <c r="C1646" s="38" t="s">
        <v>91</v>
      </c>
      <c r="D1646" s="38">
        <f>DATE(План_Факт_Дебіторка[[#This Row],[Рік]],План_Факт_Дебіторка[[#This Row],[МісяцьНом]],1)</f>
        <v>42156</v>
      </c>
      <c r="E1646" s="6" t="s">
        <v>7</v>
      </c>
      <c r="F1646" s="6" t="s">
        <v>58</v>
      </c>
      <c r="G1646" s="6" t="s">
        <v>59</v>
      </c>
      <c r="H1646" s="6" t="s">
        <v>60</v>
      </c>
      <c r="I1646" s="6" t="s">
        <v>61</v>
      </c>
      <c r="J1646" s="6" t="s">
        <v>33</v>
      </c>
      <c r="K1646" s="9">
        <v>12618</v>
      </c>
      <c r="L1646" s="9">
        <v>136394.84999999998</v>
      </c>
      <c r="M1646" s="9">
        <v>211325.76999999981</v>
      </c>
      <c r="N1646" s="9">
        <v>212600</v>
      </c>
      <c r="O1646" s="9">
        <v>130116.72</v>
      </c>
      <c r="P1646" s="9" cm="1">
        <f t="array" ref="P1646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2018.8191953549538</v>
      </c>
      <c r="Q1646" s="9" cm="1">
        <f t="array" ref="Q1646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0</v>
      </c>
      <c r="R1646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1211.2915172129722</v>
      </c>
      <c r="S1646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3230.1107125679259</v>
      </c>
    </row>
    <row r="1647" spans="1:19" x14ac:dyDescent="0.25">
      <c r="A1647">
        <v>2016</v>
      </c>
      <c r="B1647">
        <v>11</v>
      </c>
      <c r="C1647" s="38" t="s">
        <v>72</v>
      </c>
      <c r="D1647" s="38">
        <f>DATE(План_Факт_Дебіторка[[#This Row],[Рік]],План_Факт_Дебіторка[[#This Row],[МісяцьНом]],1)</f>
        <v>42675</v>
      </c>
      <c r="E1647" s="6" t="s">
        <v>12</v>
      </c>
      <c r="F1647" s="6" t="s">
        <v>58</v>
      </c>
      <c r="G1647" s="6" t="s">
        <v>59</v>
      </c>
      <c r="H1647" s="6" t="s">
        <v>60</v>
      </c>
      <c r="I1647" s="6" t="s">
        <v>61</v>
      </c>
      <c r="J1647" s="6" t="s">
        <v>26</v>
      </c>
      <c r="K1647" s="9">
        <v>60</v>
      </c>
      <c r="L1647" s="9">
        <v>728.68999999999994</v>
      </c>
      <c r="M1647" s="9">
        <v>1252.0099999999998</v>
      </c>
      <c r="N1647" s="9">
        <v>1200</v>
      </c>
      <c r="O1647" s="9">
        <v>276.07</v>
      </c>
      <c r="P1647" s="9" cm="1">
        <f t="array" ref="P1647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10.272268535347552</v>
      </c>
      <c r="Q1647" s="9" cm="1">
        <f t="array" ref="Q1647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0</v>
      </c>
      <c r="R1647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7.0843231278258969</v>
      </c>
      <c r="S1647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17.356591663173447</v>
      </c>
    </row>
    <row r="1648" spans="1:19" x14ac:dyDescent="0.25">
      <c r="A1648">
        <v>2015</v>
      </c>
      <c r="B1648">
        <v>6</v>
      </c>
      <c r="C1648" s="38" t="s">
        <v>91</v>
      </c>
      <c r="D1648" s="38">
        <f>DATE(План_Факт_Дебіторка[[#This Row],[Рік]],План_Факт_Дебіторка[[#This Row],[МісяцьНом]],1)</f>
        <v>42156</v>
      </c>
      <c r="E1648" s="6" t="s">
        <v>7</v>
      </c>
      <c r="F1648" s="6" t="s">
        <v>58</v>
      </c>
      <c r="G1648" s="6" t="s">
        <v>59</v>
      </c>
      <c r="H1648" s="6" t="s">
        <v>60</v>
      </c>
      <c r="I1648" s="6" t="s">
        <v>61</v>
      </c>
      <c r="J1648" s="6" t="s">
        <v>34</v>
      </c>
      <c r="K1648" s="9">
        <v>6599</v>
      </c>
      <c r="L1648" s="9">
        <v>66859.58</v>
      </c>
      <c r="M1648" s="9">
        <v>102372.41</v>
      </c>
      <c r="N1648" s="9">
        <v>102300</v>
      </c>
      <c r="O1648" s="9">
        <v>7726.48</v>
      </c>
      <c r="P1648" s="9" cm="1">
        <f t="array" ref="P1648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977.9753145238634</v>
      </c>
      <c r="Q1648" s="9" cm="1">
        <f t="array" ref="Q1648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0</v>
      </c>
      <c r="R1648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586.785188714318</v>
      </c>
      <c r="S1648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1564.7605032381814</v>
      </c>
    </row>
    <row r="1649" spans="1:19" x14ac:dyDescent="0.25">
      <c r="A1649">
        <v>2015</v>
      </c>
      <c r="B1649">
        <v>6</v>
      </c>
      <c r="C1649" s="38" t="s">
        <v>91</v>
      </c>
      <c r="D1649" s="38">
        <f>DATE(План_Факт_Дебіторка[[#This Row],[Рік]],План_Факт_Дебіторка[[#This Row],[МісяцьНом]],1)</f>
        <v>42156</v>
      </c>
      <c r="E1649" s="6" t="s">
        <v>7</v>
      </c>
      <c r="F1649" s="6" t="s">
        <v>58</v>
      </c>
      <c r="G1649" s="6" t="s">
        <v>59</v>
      </c>
      <c r="H1649" s="6" t="s">
        <v>60</v>
      </c>
      <c r="I1649" s="6" t="s">
        <v>61</v>
      </c>
      <c r="J1649" s="6" t="s">
        <v>27</v>
      </c>
      <c r="K1649" s="9">
        <v>2948</v>
      </c>
      <c r="L1649" s="9">
        <v>29908.25</v>
      </c>
      <c r="M1649" s="9">
        <v>49327.540000000008</v>
      </c>
      <c r="N1649" s="9">
        <v>48700</v>
      </c>
      <c r="O1649" s="9">
        <v>6512.15</v>
      </c>
      <c r="P1649" s="9" cm="1">
        <f t="array" ref="P1649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471.23161842324959</v>
      </c>
      <c r="Q1649" s="9" cm="1">
        <f t="array" ref="Q1649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0</v>
      </c>
      <c r="R1649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282.7389710539498</v>
      </c>
      <c r="S1649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753.97058947719938</v>
      </c>
    </row>
    <row r="1650" spans="1:19" x14ac:dyDescent="0.25">
      <c r="A1650">
        <v>2015</v>
      </c>
      <c r="B1650">
        <v>6</v>
      </c>
      <c r="C1650" s="38" t="s">
        <v>91</v>
      </c>
      <c r="D1650" s="38">
        <f>DATE(План_Факт_Дебіторка[[#This Row],[Рік]],План_Факт_Дебіторка[[#This Row],[МісяцьНом]],1)</f>
        <v>42156</v>
      </c>
      <c r="E1650" s="6" t="s">
        <v>7</v>
      </c>
      <c r="F1650" s="6" t="s">
        <v>58</v>
      </c>
      <c r="G1650" s="6" t="s">
        <v>59</v>
      </c>
      <c r="H1650" s="6" t="s">
        <v>60</v>
      </c>
      <c r="I1650" s="6" t="s">
        <v>61</v>
      </c>
      <c r="J1650" s="6" t="s">
        <v>35</v>
      </c>
      <c r="K1650" s="9">
        <v>3533</v>
      </c>
      <c r="L1650" s="9">
        <v>33985.05999999999</v>
      </c>
      <c r="M1650" s="9">
        <v>52534.869999999981</v>
      </c>
      <c r="N1650" s="9">
        <v>51100</v>
      </c>
      <c r="O1650" s="9">
        <v>35426.959999999999</v>
      </c>
      <c r="P1650" s="9" cm="1">
        <f t="array" ref="P1650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501.87160790412435</v>
      </c>
      <c r="Q1650" s="9" cm="1">
        <f t="array" ref="Q1650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0</v>
      </c>
      <c r="R1650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301.12296474247461</v>
      </c>
      <c r="S1650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802.99457264659895</v>
      </c>
    </row>
    <row r="1651" spans="1:19" x14ac:dyDescent="0.25">
      <c r="A1651">
        <v>2015</v>
      </c>
      <c r="B1651">
        <v>7</v>
      </c>
      <c r="C1651" s="38" t="s">
        <v>92</v>
      </c>
      <c r="D1651" s="38">
        <f>DATE(План_Факт_Дебіторка[[#This Row],[Рік]],План_Факт_Дебіторка[[#This Row],[МісяцьНом]],1)</f>
        <v>42186</v>
      </c>
      <c r="E1651" s="6" t="s">
        <v>8</v>
      </c>
      <c r="F1651" s="6" t="s">
        <v>58</v>
      </c>
      <c r="G1651" s="6" t="s">
        <v>59</v>
      </c>
      <c r="H1651" s="6" t="s">
        <v>60</v>
      </c>
      <c r="I1651" s="6" t="s">
        <v>61</v>
      </c>
      <c r="J1651" s="6" t="s">
        <v>32</v>
      </c>
      <c r="K1651" s="9">
        <v>49075</v>
      </c>
      <c r="L1651" s="9">
        <v>504170.9800000001</v>
      </c>
      <c r="M1651" s="9">
        <v>602029.49950000003</v>
      </c>
      <c r="N1651" s="9">
        <v>637100</v>
      </c>
      <c r="O1651" s="9">
        <v>80667.47</v>
      </c>
      <c r="P1651" s="9" cm="1">
        <f t="array" ref="P1651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2292.107998301025</v>
      </c>
      <c r="Q1651" s="9" cm="1">
        <f t="array" ref="Q1651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0</v>
      </c>
      <c r="R1651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1375.2647989806151</v>
      </c>
      <c r="S1651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3667.37279728164</v>
      </c>
    </row>
    <row r="1652" spans="1:19" x14ac:dyDescent="0.25">
      <c r="A1652">
        <v>2015</v>
      </c>
      <c r="B1652">
        <v>7</v>
      </c>
      <c r="C1652" s="38" t="s">
        <v>92</v>
      </c>
      <c r="D1652" s="38">
        <f>DATE(План_Факт_Дебіторка[[#This Row],[Рік]],План_Факт_Дебіторка[[#This Row],[МісяцьНом]],1)</f>
        <v>42186</v>
      </c>
      <c r="E1652" s="6" t="s">
        <v>8</v>
      </c>
      <c r="F1652" s="6" t="s">
        <v>58</v>
      </c>
      <c r="G1652" s="6" t="s">
        <v>59</v>
      </c>
      <c r="H1652" s="6" t="s">
        <v>60</v>
      </c>
      <c r="I1652" s="6" t="s">
        <v>61</v>
      </c>
      <c r="J1652" s="6" t="s">
        <v>33</v>
      </c>
      <c r="K1652" s="9">
        <v>22973</v>
      </c>
      <c r="L1652" s="9">
        <v>244005.53999999998</v>
      </c>
      <c r="M1652" s="9">
        <v>340338.29167999991</v>
      </c>
      <c r="N1652" s="9">
        <v>331600</v>
      </c>
      <c r="O1652" s="9">
        <v>185146.33</v>
      </c>
      <c r="P1652" s="9" cm="1">
        <f t="array" ref="P1652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1295.7705912014617</v>
      </c>
      <c r="Q1652" s="9" cm="1">
        <f t="array" ref="Q1652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0</v>
      </c>
      <c r="R1652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777.46235472087699</v>
      </c>
      <c r="S1652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2073.2329459223388</v>
      </c>
    </row>
    <row r="1653" spans="1:19" x14ac:dyDescent="0.25">
      <c r="A1653">
        <v>2015</v>
      </c>
      <c r="B1653">
        <v>7</v>
      </c>
      <c r="C1653" s="38" t="s">
        <v>92</v>
      </c>
      <c r="D1653" s="38">
        <f>DATE(План_Факт_Дебіторка[[#This Row],[Рік]],План_Факт_Дебіторка[[#This Row],[МісяцьНом]],1)</f>
        <v>42186</v>
      </c>
      <c r="E1653" s="6" t="s">
        <v>8</v>
      </c>
      <c r="F1653" s="6" t="s">
        <v>58</v>
      </c>
      <c r="G1653" s="6" t="s">
        <v>59</v>
      </c>
      <c r="H1653" s="6" t="s">
        <v>60</v>
      </c>
      <c r="I1653" s="6" t="s">
        <v>61</v>
      </c>
      <c r="J1653" s="6" t="s">
        <v>34</v>
      </c>
      <c r="K1653" s="9">
        <v>14218</v>
      </c>
      <c r="L1653" s="9">
        <v>142458.43</v>
      </c>
      <c r="M1653" s="9">
        <v>175895.11000000054</v>
      </c>
      <c r="N1653" s="9">
        <v>190300</v>
      </c>
      <c r="O1653" s="9">
        <v>16450.88</v>
      </c>
      <c r="P1653" s="9" cm="1">
        <f t="array" ref="P1653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669.68576926526487</v>
      </c>
      <c r="Q1653" s="9" cm="1">
        <f t="array" ref="Q1653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0</v>
      </c>
      <c r="R1653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401.81146155915889</v>
      </c>
      <c r="S1653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1071.4972308244237</v>
      </c>
    </row>
    <row r="1654" spans="1:19" x14ac:dyDescent="0.25">
      <c r="A1654">
        <v>2015</v>
      </c>
      <c r="B1654">
        <v>7</v>
      </c>
      <c r="C1654" s="38" t="s">
        <v>92</v>
      </c>
      <c r="D1654" s="38">
        <f>DATE(План_Факт_Дебіторка[[#This Row],[Рік]],План_Факт_Дебіторка[[#This Row],[МісяцьНом]],1)</f>
        <v>42186</v>
      </c>
      <c r="E1654" s="6" t="s">
        <v>8</v>
      </c>
      <c r="F1654" s="6" t="s">
        <v>58</v>
      </c>
      <c r="G1654" s="6" t="s">
        <v>59</v>
      </c>
      <c r="H1654" s="6" t="s">
        <v>60</v>
      </c>
      <c r="I1654" s="6" t="s">
        <v>61</v>
      </c>
      <c r="J1654" s="6" t="s">
        <v>27</v>
      </c>
      <c r="K1654" s="9">
        <v>6799</v>
      </c>
      <c r="L1654" s="9">
        <v>67569.679999999993</v>
      </c>
      <c r="M1654" s="9">
        <v>94567.226670000106</v>
      </c>
      <c r="N1654" s="9">
        <v>94000</v>
      </c>
      <c r="O1654" s="9">
        <v>12157.78</v>
      </c>
      <c r="P1654" s="9" cm="1">
        <f t="array" ref="P1654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360.04597251044379</v>
      </c>
      <c r="Q1654" s="9" cm="1">
        <f t="array" ref="Q1654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0</v>
      </c>
      <c r="R1654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216.02758350626627</v>
      </c>
      <c r="S1654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576.07355601671009</v>
      </c>
    </row>
    <row r="1655" spans="1:19" x14ac:dyDescent="0.25">
      <c r="A1655">
        <v>2015</v>
      </c>
      <c r="B1655">
        <v>7</v>
      </c>
      <c r="C1655" s="38" t="s">
        <v>92</v>
      </c>
      <c r="D1655" s="38">
        <f>DATE(План_Факт_Дебіторка[[#This Row],[Рік]],План_Факт_Дебіторка[[#This Row],[МісяцьНом]],1)</f>
        <v>42186</v>
      </c>
      <c r="E1655" s="6" t="s">
        <v>8</v>
      </c>
      <c r="F1655" s="6" t="s">
        <v>58</v>
      </c>
      <c r="G1655" s="6" t="s">
        <v>59</v>
      </c>
      <c r="H1655" s="6" t="s">
        <v>60</v>
      </c>
      <c r="I1655" s="6" t="s">
        <v>61</v>
      </c>
      <c r="J1655" s="6" t="s">
        <v>35</v>
      </c>
      <c r="K1655" s="9">
        <v>5566</v>
      </c>
      <c r="L1655" s="9">
        <v>55601.520000000004</v>
      </c>
      <c r="M1655" s="9">
        <v>78282.819969999997</v>
      </c>
      <c r="N1655" s="9">
        <v>75400</v>
      </c>
      <c r="O1655" s="9">
        <v>47687.17</v>
      </c>
      <c r="P1655" s="9" cm="1">
        <f t="array" ref="P1655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298.04632153709969</v>
      </c>
      <c r="Q1655" s="9" cm="1">
        <f t="array" ref="Q1655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0</v>
      </c>
      <c r="R1655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178.82779292225982</v>
      </c>
      <c r="S1655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476.87411445935948</v>
      </c>
    </row>
    <row r="1656" spans="1:19" x14ac:dyDescent="0.25">
      <c r="A1656">
        <v>2015</v>
      </c>
      <c r="B1656">
        <v>8</v>
      </c>
      <c r="C1656" s="38" t="s">
        <v>93</v>
      </c>
      <c r="D1656" s="38">
        <f>DATE(План_Факт_Дебіторка[[#This Row],[Рік]],План_Факт_Дебіторка[[#This Row],[МісяцьНом]],1)</f>
        <v>42217</v>
      </c>
      <c r="E1656" s="6" t="s">
        <v>9</v>
      </c>
      <c r="F1656" s="6" t="s">
        <v>58</v>
      </c>
      <c r="G1656" s="6" t="s">
        <v>59</v>
      </c>
      <c r="H1656" s="6" t="s">
        <v>60</v>
      </c>
      <c r="I1656" s="6" t="s">
        <v>61</v>
      </c>
      <c r="J1656" s="6" t="s">
        <v>32</v>
      </c>
      <c r="K1656" s="9">
        <v>3620</v>
      </c>
      <c r="L1656" s="9">
        <v>37098.74</v>
      </c>
      <c r="M1656" s="9">
        <v>55626.799959999997</v>
      </c>
      <c r="N1656" s="9">
        <v>56700</v>
      </c>
      <c r="O1656" s="9">
        <v>5586.09</v>
      </c>
      <c r="P1656" s="9" cm="1">
        <f t="array" ref="P1656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628.03600857109552</v>
      </c>
      <c r="Q1656" s="9" cm="1">
        <f t="array" ref="Q1656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188.41080257132865</v>
      </c>
      <c r="R1656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376.82160514265729</v>
      </c>
      <c r="S1656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1193.2684162850815</v>
      </c>
    </row>
    <row r="1657" spans="1:19" x14ac:dyDescent="0.25">
      <c r="A1657">
        <v>2015</v>
      </c>
      <c r="B1657">
        <v>8</v>
      </c>
      <c r="C1657" s="38" t="s">
        <v>93</v>
      </c>
      <c r="D1657" s="38">
        <f>DATE(План_Факт_Дебіторка[[#This Row],[Рік]],План_Факт_Дебіторка[[#This Row],[МісяцьНом]],1)</f>
        <v>42217</v>
      </c>
      <c r="E1657" s="6" t="s">
        <v>9</v>
      </c>
      <c r="F1657" s="6" t="s">
        <v>58</v>
      </c>
      <c r="G1657" s="6" t="s">
        <v>59</v>
      </c>
      <c r="H1657" s="6" t="s">
        <v>60</v>
      </c>
      <c r="I1657" s="6" t="s">
        <v>61</v>
      </c>
      <c r="J1657" s="6" t="s">
        <v>33</v>
      </c>
      <c r="K1657" s="9">
        <v>9024</v>
      </c>
      <c r="L1657" s="9">
        <v>102969.41000000003</v>
      </c>
      <c r="M1657" s="9">
        <v>162062.19164999976</v>
      </c>
      <c r="N1657" s="9">
        <v>149600</v>
      </c>
      <c r="O1657" s="9">
        <v>86495.84</v>
      </c>
      <c r="P1657" s="9" cm="1">
        <f t="array" ref="P1657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1829.7096373930938</v>
      </c>
      <c r="Q1657" s="9" cm="1">
        <f t="array" ref="Q1657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548.91289121792818</v>
      </c>
      <c r="R1657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1097.8257824358564</v>
      </c>
      <c r="S1657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3476.4483110468782</v>
      </c>
    </row>
    <row r="1658" spans="1:19" x14ac:dyDescent="0.25">
      <c r="A1658">
        <v>2015</v>
      </c>
      <c r="B1658">
        <v>8</v>
      </c>
      <c r="C1658" s="38" t="s">
        <v>93</v>
      </c>
      <c r="D1658" s="38">
        <f>DATE(План_Факт_Дебіторка[[#This Row],[Рік]],План_Факт_Дебіторка[[#This Row],[МісяцьНом]],1)</f>
        <v>42217</v>
      </c>
      <c r="E1658" s="6" t="s">
        <v>9</v>
      </c>
      <c r="F1658" s="6" t="s">
        <v>58</v>
      </c>
      <c r="G1658" s="6" t="s">
        <v>59</v>
      </c>
      <c r="H1658" s="6" t="s">
        <v>60</v>
      </c>
      <c r="I1658" s="6" t="s">
        <v>61</v>
      </c>
      <c r="J1658" s="6" t="s">
        <v>34</v>
      </c>
      <c r="K1658" s="9">
        <v>4239</v>
      </c>
      <c r="L1658" s="9">
        <v>44348.749999999993</v>
      </c>
      <c r="M1658" s="9">
        <v>69596.479999999894</v>
      </c>
      <c r="N1658" s="9">
        <v>71800</v>
      </c>
      <c r="O1658" s="9">
        <v>7061.11</v>
      </c>
      <c r="P1658" s="9" cm="1">
        <f t="array" ref="P1658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785.7560661628612</v>
      </c>
      <c r="Q1658" s="9" cm="1">
        <f t="array" ref="Q1658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235.72681984885836</v>
      </c>
      <c r="R1658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471.45363969771671</v>
      </c>
      <c r="S1658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1492.9365257094362</v>
      </c>
    </row>
    <row r="1659" spans="1:19" x14ac:dyDescent="0.25">
      <c r="A1659">
        <v>2015</v>
      </c>
      <c r="B1659">
        <v>8</v>
      </c>
      <c r="C1659" s="38" t="s">
        <v>93</v>
      </c>
      <c r="D1659" s="38">
        <f>DATE(План_Факт_Дебіторка[[#This Row],[Рік]],План_Факт_Дебіторка[[#This Row],[МісяцьНом]],1)</f>
        <v>42217</v>
      </c>
      <c r="E1659" s="6" t="s">
        <v>9</v>
      </c>
      <c r="F1659" s="6" t="s">
        <v>58</v>
      </c>
      <c r="G1659" s="6" t="s">
        <v>59</v>
      </c>
      <c r="H1659" s="6" t="s">
        <v>60</v>
      </c>
      <c r="I1659" s="6" t="s">
        <v>61</v>
      </c>
      <c r="J1659" s="6" t="s">
        <v>27</v>
      </c>
      <c r="K1659" s="9">
        <v>2975</v>
      </c>
      <c r="L1659" s="9">
        <v>30938.650000000009</v>
      </c>
      <c r="M1659" s="9">
        <v>50913.37000000001</v>
      </c>
      <c r="N1659" s="9">
        <v>51600</v>
      </c>
      <c r="O1659" s="9">
        <v>5495.19</v>
      </c>
      <c r="P1659" s="9" cm="1">
        <f t="array" ref="P1659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574.82058469471883</v>
      </c>
      <c r="Q1659" s="9" cm="1">
        <f t="array" ref="Q1659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172.44617540841566</v>
      </c>
      <c r="R1659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344.89235081683131</v>
      </c>
      <c r="S1659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1092.1591109199658</v>
      </c>
    </row>
    <row r="1660" spans="1:19" x14ac:dyDescent="0.25">
      <c r="A1660">
        <v>2015</v>
      </c>
      <c r="B1660">
        <v>8</v>
      </c>
      <c r="C1660" s="38" t="s">
        <v>93</v>
      </c>
      <c r="D1660" s="38">
        <f>DATE(План_Факт_Дебіторка[[#This Row],[Рік]],План_Факт_Дебіторка[[#This Row],[МісяцьНом]],1)</f>
        <v>42217</v>
      </c>
      <c r="E1660" s="6" t="s">
        <v>9</v>
      </c>
      <c r="F1660" s="6" t="s">
        <v>58</v>
      </c>
      <c r="G1660" s="6" t="s">
        <v>59</v>
      </c>
      <c r="H1660" s="6" t="s">
        <v>60</v>
      </c>
      <c r="I1660" s="6" t="s">
        <v>61</v>
      </c>
      <c r="J1660" s="6" t="s">
        <v>35</v>
      </c>
      <c r="K1660" s="9">
        <v>6233</v>
      </c>
      <c r="L1660" s="9">
        <v>61146.05999999999</v>
      </c>
      <c r="M1660" s="9">
        <v>93695.3</v>
      </c>
      <c r="N1660" s="9">
        <v>94600</v>
      </c>
      <c r="O1660" s="9">
        <v>54392.81</v>
      </c>
      <c r="P1660" s="9" cm="1">
        <f t="array" ref="P1660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1057.8358322999848</v>
      </c>
      <c r="Q1660" s="9" cm="1">
        <f t="array" ref="Q1660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317.35074968999544</v>
      </c>
      <c r="R1660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634.70149937999088</v>
      </c>
      <c r="S1660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2009.8880813699711</v>
      </c>
    </row>
    <row r="1661" spans="1:19" x14ac:dyDescent="0.25">
      <c r="A1661">
        <v>2015</v>
      </c>
      <c r="B1661">
        <v>9</v>
      </c>
      <c r="C1661" s="38" t="s">
        <v>94</v>
      </c>
      <c r="D1661" s="38">
        <f>DATE(План_Факт_Дебіторка[[#This Row],[Рік]],План_Факт_Дебіторка[[#This Row],[МісяцьНом]],1)</f>
        <v>42248</v>
      </c>
      <c r="E1661" s="6" t="s">
        <v>10</v>
      </c>
      <c r="F1661" s="6" t="s">
        <v>58</v>
      </c>
      <c r="G1661" s="6" t="s">
        <v>59</v>
      </c>
      <c r="H1661" s="6" t="s">
        <v>60</v>
      </c>
      <c r="I1661" s="6" t="s">
        <v>61</v>
      </c>
      <c r="J1661" s="6" t="s">
        <v>32</v>
      </c>
      <c r="K1661" s="9">
        <v>9789</v>
      </c>
      <c r="L1661" s="9">
        <v>90048.849999999991</v>
      </c>
      <c r="M1661" s="9">
        <v>120054.45832999998</v>
      </c>
      <c r="N1661" s="9">
        <v>121900</v>
      </c>
      <c r="O1661" s="9">
        <v>14683.71</v>
      </c>
      <c r="P1661" s="9" cm="1">
        <f t="array" ref="P1661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1061.0139492224916</v>
      </c>
      <c r="Q1661" s="9" cm="1">
        <f t="array" ref="Q1661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0</v>
      </c>
      <c r="R1661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636.60836953349508</v>
      </c>
      <c r="S1661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1697.6223187559867</v>
      </c>
    </row>
    <row r="1662" spans="1:19" x14ac:dyDescent="0.25">
      <c r="A1662">
        <v>2015</v>
      </c>
      <c r="B1662">
        <v>9</v>
      </c>
      <c r="C1662" s="38" t="s">
        <v>94</v>
      </c>
      <c r="D1662" s="38">
        <f>DATE(План_Факт_Дебіторка[[#This Row],[Рік]],План_Факт_Дебіторка[[#This Row],[МісяцьНом]],1)</f>
        <v>42248</v>
      </c>
      <c r="E1662" s="6" t="s">
        <v>10</v>
      </c>
      <c r="F1662" s="6" t="s">
        <v>58</v>
      </c>
      <c r="G1662" s="6" t="s">
        <v>59</v>
      </c>
      <c r="H1662" s="6" t="s">
        <v>60</v>
      </c>
      <c r="I1662" s="6" t="s">
        <v>61</v>
      </c>
      <c r="J1662" s="6" t="s">
        <v>33</v>
      </c>
      <c r="K1662" s="9">
        <v>12960</v>
      </c>
      <c r="L1662" s="9">
        <v>137735.88000000003</v>
      </c>
      <c r="M1662" s="9">
        <v>209218.19</v>
      </c>
      <c r="N1662" s="9">
        <v>209400</v>
      </c>
      <c r="O1662" s="9">
        <v>106023.06</v>
      </c>
      <c r="P1662" s="9" cm="1">
        <f t="array" ref="P1662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1849.0226944417523</v>
      </c>
      <c r="Q1662" s="9" cm="1">
        <f t="array" ref="Q1662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0</v>
      </c>
      <c r="R1662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1109.4136166650514</v>
      </c>
      <c r="S1662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2958.4363111068037</v>
      </c>
    </row>
    <row r="1663" spans="1:19" x14ac:dyDescent="0.25">
      <c r="A1663">
        <v>2015</v>
      </c>
      <c r="B1663">
        <v>9</v>
      </c>
      <c r="C1663" s="38" t="s">
        <v>94</v>
      </c>
      <c r="D1663" s="38">
        <f>DATE(План_Факт_Дебіторка[[#This Row],[Рік]],План_Факт_Дебіторка[[#This Row],[МісяцьНом]],1)</f>
        <v>42248</v>
      </c>
      <c r="E1663" s="6" t="s">
        <v>10</v>
      </c>
      <c r="F1663" s="6" t="s">
        <v>58</v>
      </c>
      <c r="G1663" s="6" t="s">
        <v>59</v>
      </c>
      <c r="H1663" s="6" t="s">
        <v>60</v>
      </c>
      <c r="I1663" s="6" t="s">
        <v>61</v>
      </c>
      <c r="J1663" s="6" t="s">
        <v>34</v>
      </c>
      <c r="K1663" s="9">
        <v>3807</v>
      </c>
      <c r="L1663" s="9">
        <v>37921.880000000012</v>
      </c>
      <c r="M1663" s="9">
        <v>55629.11</v>
      </c>
      <c r="N1663" s="9">
        <v>55800</v>
      </c>
      <c r="O1663" s="9">
        <v>6295.06</v>
      </c>
      <c r="P1663" s="9" cm="1">
        <f t="array" ref="P1663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491.63739950908013</v>
      </c>
      <c r="Q1663" s="9" cm="1">
        <f t="array" ref="Q1663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0</v>
      </c>
      <c r="R1663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294.98243970544809</v>
      </c>
      <c r="S1663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786.61983921452816</v>
      </c>
    </row>
    <row r="1664" spans="1:19" x14ac:dyDescent="0.25">
      <c r="A1664">
        <v>2015</v>
      </c>
      <c r="B1664">
        <v>9</v>
      </c>
      <c r="C1664" s="38" t="s">
        <v>94</v>
      </c>
      <c r="D1664" s="38">
        <f>DATE(План_Факт_Дебіторка[[#This Row],[Рік]],План_Факт_Дебіторка[[#This Row],[МісяцьНом]],1)</f>
        <v>42248</v>
      </c>
      <c r="E1664" s="6" t="s">
        <v>10</v>
      </c>
      <c r="F1664" s="6" t="s">
        <v>58</v>
      </c>
      <c r="G1664" s="6" t="s">
        <v>59</v>
      </c>
      <c r="H1664" s="6" t="s">
        <v>60</v>
      </c>
      <c r="I1664" s="6" t="s">
        <v>61</v>
      </c>
      <c r="J1664" s="6" t="s">
        <v>27</v>
      </c>
      <c r="K1664" s="9">
        <v>4538</v>
      </c>
      <c r="L1664" s="9">
        <v>46323.759999999987</v>
      </c>
      <c r="M1664" s="9">
        <v>71933.19</v>
      </c>
      <c r="N1664" s="9">
        <v>68400</v>
      </c>
      <c r="O1664" s="9">
        <v>10106.83</v>
      </c>
      <c r="P1664" s="9" cm="1">
        <f t="array" ref="P1664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635.72914378807366</v>
      </c>
      <c r="Q1664" s="9" cm="1">
        <f t="array" ref="Q1664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0</v>
      </c>
      <c r="R1664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381.43748627284418</v>
      </c>
      <c r="S1664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1017.1666300609179</v>
      </c>
    </row>
    <row r="1665" spans="1:19" x14ac:dyDescent="0.25">
      <c r="A1665">
        <v>2015</v>
      </c>
      <c r="B1665">
        <v>9</v>
      </c>
      <c r="C1665" s="38" t="s">
        <v>94</v>
      </c>
      <c r="D1665" s="38">
        <f>DATE(План_Факт_Дебіторка[[#This Row],[Рік]],План_Факт_Дебіторка[[#This Row],[МісяцьНом]],1)</f>
        <v>42248</v>
      </c>
      <c r="E1665" s="6" t="s">
        <v>10</v>
      </c>
      <c r="F1665" s="6" t="s">
        <v>58</v>
      </c>
      <c r="G1665" s="6" t="s">
        <v>59</v>
      </c>
      <c r="H1665" s="6" t="s">
        <v>60</v>
      </c>
      <c r="I1665" s="6" t="s">
        <v>61</v>
      </c>
      <c r="J1665" s="6" t="s">
        <v>35</v>
      </c>
      <c r="K1665" s="9">
        <v>3572</v>
      </c>
      <c r="L1665" s="9">
        <v>36127.130000000005</v>
      </c>
      <c r="M1665" s="9">
        <v>54964.48165999999</v>
      </c>
      <c r="N1665" s="9">
        <v>57800</v>
      </c>
      <c r="O1665" s="9">
        <v>28773.65</v>
      </c>
      <c r="P1665" s="9" cm="1">
        <f t="array" ref="P1665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485.76356567068791</v>
      </c>
      <c r="Q1665" s="9" cm="1">
        <f t="array" ref="Q1665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0</v>
      </c>
      <c r="R1665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291.45813940241271</v>
      </c>
      <c r="S1665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777.22170507310057</v>
      </c>
    </row>
    <row r="1666" spans="1:19" x14ac:dyDescent="0.25">
      <c r="A1666">
        <v>2015</v>
      </c>
      <c r="B1666">
        <v>10</v>
      </c>
      <c r="C1666" s="38" t="s">
        <v>68</v>
      </c>
      <c r="D1666" s="38">
        <f>DATE(План_Факт_Дебіторка[[#This Row],[Рік]],План_Факт_Дебіторка[[#This Row],[МісяцьНом]],1)</f>
        <v>42278</v>
      </c>
      <c r="E1666" s="6" t="s">
        <v>11</v>
      </c>
      <c r="F1666" s="6" t="s">
        <v>58</v>
      </c>
      <c r="G1666" s="6" t="s">
        <v>59</v>
      </c>
      <c r="H1666" s="6" t="s">
        <v>60</v>
      </c>
      <c r="I1666" s="6" t="s">
        <v>61</v>
      </c>
      <c r="J1666" s="6" t="s">
        <v>32</v>
      </c>
      <c r="K1666" s="9">
        <v>15950</v>
      </c>
      <c r="L1666" s="9">
        <v>165258.49000000005</v>
      </c>
      <c r="M1666" s="9">
        <v>221142.21000000002</v>
      </c>
      <c r="N1666" s="9">
        <v>200500</v>
      </c>
      <c r="O1666" s="9">
        <v>33805.910000000003</v>
      </c>
      <c r="P1666" s="9" cm="1">
        <f t="array" ref="P1666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830.92652360104955</v>
      </c>
      <c r="Q1666" s="9" cm="1">
        <f t="array" ref="Q1666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415.46326180052478</v>
      </c>
      <c r="R1666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498.55591416062981</v>
      </c>
      <c r="S1666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1744.945699562204</v>
      </c>
    </row>
    <row r="1667" spans="1:19" x14ac:dyDescent="0.25">
      <c r="A1667">
        <v>2015</v>
      </c>
      <c r="B1667">
        <v>11</v>
      </c>
      <c r="C1667" s="38" t="s">
        <v>69</v>
      </c>
      <c r="D1667" s="38">
        <f>DATE(План_Факт_Дебіторка[[#This Row],[Рік]],План_Факт_Дебіторка[[#This Row],[МісяцьНом]],1)</f>
        <v>42309</v>
      </c>
      <c r="E1667" s="6" t="s">
        <v>12</v>
      </c>
      <c r="F1667" s="6" t="s">
        <v>58</v>
      </c>
      <c r="G1667" s="6" t="s">
        <v>59</v>
      </c>
      <c r="H1667" s="6" t="s">
        <v>60</v>
      </c>
      <c r="I1667" s="6" t="s">
        <v>61</v>
      </c>
      <c r="J1667" s="6" t="s">
        <v>32</v>
      </c>
      <c r="K1667" s="9">
        <v>3131</v>
      </c>
      <c r="L1667" s="9">
        <v>27924.379999999997</v>
      </c>
      <c r="M1667" s="9">
        <v>35879.860000000008</v>
      </c>
      <c r="N1667" s="9">
        <v>35900</v>
      </c>
      <c r="O1667" s="9">
        <v>6283.35</v>
      </c>
      <c r="P1667" s="9" cm="1">
        <f t="array" ref="P1667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494.54205667792269</v>
      </c>
      <c r="Q1667" s="9" cm="1">
        <f t="array" ref="Q1667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148.36261700337681</v>
      </c>
      <c r="R1667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296.72523400675362</v>
      </c>
      <c r="S1667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939.62990768805321</v>
      </c>
    </row>
    <row r="1668" spans="1:19" x14ac:dyDescent="0.25">
      <c r="A1668">
        <v>2015</v>
      </c>
      <c r="B1668">
        <v>12</v>
      </c>
      <c r="C1668" s="38" t="s">
        <v>70</v>
      </c>
      <c r="D1668" s="38">
        <f>DATE(План_Факт_Дебіторка[[#This Row],[Рік]],План_Факт_Дебіторка[[#This Row],[МісяцьНом]],1)</f>
        <v>42339</v>
      </c>
      <c r="E1668" s="6" t="s">
        <v>13</v>
      </c>
      <c r="F1668" s="6" t="s">
        <v>58</v>
      </c>
      <c r="G1668" s="6" t="s">
        <v>59</v>
      </c>
      <c r="H1668" s="6" t="s">
        <v>60</v>
      </c>
      <c r="I1668" s="6" t="s">
        <v>61</v>
      </c>
      <c r="J1668" s="6" t="s">
        <v>32</v>
      </c>
      <c r="K1668" s="9">
        <v>13430</v>
      </c>
      <c r="L1668" s="9">
        <v>138373.83000000002</v>
      </c>
      <c r="M1668" s="9">
        <v>189029.77999999997</v>
      </c>
      <c r="N1668" s="9">
        <v>203100</v>
      </c>
      <c r="O1668" s="9">
        <v>20850.36</v>
      </c>
      <c r="P1668" s="9" cm="1">
        <f t="array" ref="P1668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1332.4274442835399</v>
      </c>
      <c r="Q1668" s="9" cm="1">
        <f t="array" ref="Q1668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0</v>
      </c>
      <c r="R1668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799.45646657012389</v>
      </c>
      <c r="S1668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2131.883910853664</v>
      </c>
    </row>
    <row r="1669" spans="1:19" x14ac:dyDescent="0.25">
      <c r="A1669">
        <v>2016</v>
      </c>
      <c r="B1669">
        <v>1</v>
      </c>
      <c r="C1669" s="38" t="s">
        <v>95</v>
      </c>
      <c r="D1669" s="38">
        <f>DATE(План_Факт_Дебіторка[[#This Row],[Рік]],План_Факт_Дебіторка[[#This Row],[МісяцьНом]],1)</f>
        <v>42370</v>
      </c>
      <c r="E1669" s="6" t="s">
        <v>2</v>
      </c>
      <c r="F1669" s="6" t="s">
        <v>58</v>
      </c>
      <c r="G1669" s="6" t="s">
        <v>59</v>
      </c>
      <c r="H1669" s="6" t="s">
        <v>60</v>
      </c>
      <c r="I1669" s="6" t="s">
        <v>61</v>
      </c>
      <c r="J1669" s="6" t="s">
        <v>32</v>
      </c>
      <c r="K1669" s="9">
        <v>4690</v>
      </c>
      <c r="L1669" s="9">
        <v>45790.69</v>
      </c>
      <c r="M1669" s="9">
        <v>64239.1899999999</v>
      </c>
      <c r="N1669" s="9">
        <v>65500</v>
      </c>
      <c r="O1669" s="9">
        <v>5035.8900000000003</v>
      </c>
      <c r="P1669" s="9" cm="1">
        <f t="array" ref="P1669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748.00334355892801</v>
      </c>
      <c r="Q1669" s="9" cm="1">
        <f t="array" ref="Q1669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0</v>
      </c>
      <c r="R1669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564.53082532749283</v>
      </c>
      <c r="S1669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1312.534168886421</v>
      </c>
    </row>
    <row r="1670" spans="1:19" x14ac:dyDescent="0.25">
      <c r="A1670">
        <v>2016</v>
      </c>
      <c r="B1670">
        <v>2</v>
      </c>
      <c r="C1670" s="38" t="s">
        <v>96</v>
      </c>
      <c r="D1670" s="38">
        <f>DATE(План_Факт_Дебіторка[[#This Row],[Рік]],План_Факт_Дебіторка[[#This Row],[МісяцьНом]],1)</f>
        <v>42401</v>
      </c>
      <c r="E1670" s="6" t="s">
        <v>3</v>
      </c>
      <c r="F1670" s="6" t="s">
        <v>58</v>
      </c>
      <c r="G1670" s="6" t="s">
        <v>59</v>
      </c>
      <c r="H1670" s="6" t="s">
        <v>60</v>
      </c>
      <c r="I1670" s="6" t="s">
        <v>61</v>
      </c>
      <c r="J1670" s="6" t="s">
        <v>32</v>
      </c>
      <c r="K1670" s="9">
        <v>2131</v>
      </c>
      <c r="L1670" s="9">
        <v>25055.41</v>
      </c>
      <c r="M1670" s="9">
        <v>33106.350000000006</v>
      </c>
      <c r="N1670" s="9">
        <v>32300</v>
      </c>
      <c r="O1670" s="9">
        <v>3066.48</v>
      </c>
      <c r="P1670" s="9" cm="1">
        <f t="array" ref="P1670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444.52566671293221</v>
      </c>
      <c r="Q1670" s="9" cm="1">
        <f t="array" ref="Q1670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222.2628333564661</v>
      </c>
      <c r="R1670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167.74553460865368</v>
      </c>
      <c r="S1670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834.53403467805197</v>
      </c>
    </row>
    <row r="1671" spans="1:19" x14ac:dyDescent="0.25">
      <c r="A1671">
        <v>2015</v>
      </c>
      <c r="B1671">
        <v>10</v>
      </c>
      <c r="C1671" s="38" t="s">
        <v>68</v>
      </c>
      <c r="D1671" s="38">
        <f>DATE(План_Факт_Дебіторка[[#This Row],[Рік]],План_Факт_Дебіторка[[#This Row],[МісяцьНом]],1)</f>
        <v>42278</v>
      </c>
      <c r="E1671" s="6" t="s">
        <v>11</v>
      </c>
      <c r="F1671" s="6" t="s">
        <v>58</v>
      </c>
      <c r="G1671" s="6" t="s">
        <v>59</v>
      </c>
      <c r="H1671" s="6" t="s">
        <v>60</v>
      </c>
      <c r="I1671" s="6" t="s">
        <v>61</v>
      </c>
      <c r="J1671" s="6" t="s">
        <v>33</v>
      </c>
      <c r="K1671" s="9">
        <v>21389</v>
      </c>
      <c r="L1671" s="9">
        <v>233739.64999999991</v>
      </c>
      <c r="M1671" s="9">
        <v>345192.89005999966</v>
      </c>
      <c r="N1671" s="9">
        <v>343600</v>
      </c>
      <c r="O1671" s="9">
        <v>176117.56</v>
      </c>
      <c r="P1671" s="9" cm="1">
        <f t="array" ref="P1671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1297.0383542307677</v>
      </c>
      <c r="Q1671" s="9" cm="1">
        <f t="array" ref="Q1671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648.51917711538385</v>
      </c>
      <c r="R1671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778.22301253846058</v>
      </c>
      <c r="S1671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2723.7805438846121</v>
      </c>
    </row>
    <row r="1672" spans="1:19" x14ac:dyDescent="0.25">
      <c r="A1672">
        <v>2016</v>
      </c>
      <c r="B1672">
        <v>3</v>
      </c>
      <c r="C1672" s="38" t="s">
        <v>97</v>
      </c>
      <c r="D1672" s="38">
        <f>DATE(План_Факт_Дебіторка[[#This Row],[Рік]],План_Факт_Дебіторка[[#This Row],[МісяцьНом]],1)</f>
        <v>42430</v>
      </c>
      <c r="E1672" s="6" t="s">
        <v>4</v>
      </c>
      <c r="F1672" s="6" t="s">
        <v>58</v>
      </c>
      <c r="G1672" s="6" t="s">
        <v>59</v>
      </c>
      <c r="H1672" s="6" t="s">
        <v>60</v>
      </c>
      <c r="I1672" s="6" t="s">
        <v>61</v>
      </c>
      <c r="J1672" s="6" t="s">
        <v>32</v>
      </c>
      <c r="K1672" s="9">
        <v>2830</v>
      </c>
      <c r="L1672" s="9">
        <v>29013.360000000001</v>
      </c>
      <c r="M1672" s="9">
        <v>43599.409999999996</v>
      </c>
      <c r="N1672" s="9">
        <v>47000</v>
      </c>
      <c r="O1672" s="9">
        <v>0</v>
      </c>
      <c r="P1672" s="9" cm="1">
        <f t="array" ref="P1672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291.28741327916185</v>
      </c>
      <c r="Q1672" s="9" cm="1">
        <f t="array" ref="Q1672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87.38622398374855</v>
      </c>
      <c r="R1672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109.91977859591013</v>
      </c>
      <c r="S1672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488.59341585882055</v>
      </c>
    </row>
    <row r="1673" spans="1:19" x14ac:dyDescent="0.25">
      <c r="A1673">
        <v>2016</v>
      </c>
      <c r="B1673">
        <v>4</v>
      </c>
      <c r="C1673" s="38" t="s">
        <v>98</v>
      </c>
      <c r="D1673" s="38">
        <f>DATE(План_Факт_Дебіторка[[#This Row],[Рік]],План_Факт_Дебіторка[[#This Row],[МісяцьНом]],1)</f>
        <v>42461</v>
      </c>
      <c r="E1673" s="6" t="s">
        <v>5</v>
      </c>
      <c r="F1673" s="6" t="s">
        <v>58</v>
      </c>
      <c r="G1673" s="6" t="s">
        <v>59</v>
      </c>
      <c r="H1673" s="6" t="s">
        <v>60</v>
      </c>
      <c r="I1673" s="6" t="s">
        <v>61</v>
      </c>
      <c r="J1673" s="6" t="s">
        <v>32</v>
      </c>
      <c r="K1673" s="9">
        <v>4678</v>
      </c>
      <c r="L1673" s="9">
        <v>48905.8</v>
      </c>
      <c r="M1673" s="9">
        <v>70643.64</v>
      </c>
      <c r="N1673" s="9">
        <v>69200</v>
      </c>
      <c r="O1673" s="9">
        <v>0</v>
      </c>
      <c r="P1673" s="9" cm="1">
        <f t="array" ref="P1673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709.42768652731343</v>
      </c>
      <c r="Q1673" s="9" cm="1">
        <f t="array" ref="Q1673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532.07076489548513</v>
      </c>
      <c r="R1673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535.41712190740634</v>
      </c>
      <c r="S1673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1776.915573330205</v>
      </c>
    </row>
    <row r="1674" spans="1:19" x14ac:dyDescent="0.25">
      <c r="A1674">
        <v>2015</v>
      </c>
      <c r="B1674">
        <v>10</v>
      </c>
      <c r="C1674" s="38" t="s">
        <v>68</v>
      </c>
      <c r="D1674" s="38">
        <f>DATE(План_Факт_Дебіторка[[#This Row],[Рік]],План_Факт_Дебіторка[[#This Row],[МісяцьНом]],1)</f>
        <v>42278</v>
      </c>
      <c r="E1674" s="6" t="s">
        <v>11</v>
      </c>
      <c r="F1674" s="6" t="s">
        <v>58</v>
      </c>
      <c r="G1674" s="6" t="s">
        <v>59</v>
      </c>
      <c r="H1674" s="6" t="s">
        <v>60</v>
      </c>
      <c r="I1674" s="6" t="s">
        <v>61</v>
      </c>
      <c r="J1674" s="6" t="s">
        <v>34</v>
      </c>
      <c r="K1674" s="9">
        <v>14599</v>
      </c>
      <c r="L1674" s="9">
        <v>151414.26999999999</v>
      </c>
      <c r="M1674" s="9">
        <v>203136.74999999983</v>
      </c>
      <c r="N1674" s="9">
        <v>216900</v>
      </c>
      <c r="O1674" s="9">
        <v>14312.73</v>
      </c>
      <c r="P1674" s="9" cm="1">
        <f t="array" ref="P1674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763.27225586248483</v>
      </c>
      <c r="Q1674" s="9" cm="1">
        <f t="array" ref="Q1674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381.63612793124241</v>
      </c>
      <c r="R1674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457.96335351749093</v>
      </c>
      <c r="S1674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1602.8717373112183</v>
      </c>
    </row>
    <row r="1675" spans="1:19" x14ac:dyDescent="0.25">
      <c r="A1675">
        <v>2016</v>
      </c>
      <c r="B1675">
        <v>5</v>
      </c>
      <c r="C1675" s="38" t="s">
        <v>99</v>
      </c>
      <c r="D1675" s="38">
        <f>DATE(План_Факт_Дебіторка[[#This Row],[Рік]],План_Факт_Дебіторка[[#This Row],[МісяцьНом]],1)</f>
        <v>42491</v>
      </c>
      <c r="E1675" s="6" t="s">
        <v>6</v>
      </c>
      <c r="F1675" s="6" t="s">
        <v>58</v>
      </c>
      <c r="G1675" s="6" t="s">
        <v>59</v>
      </c>
      <c r="H1675" s="6" t="s">
        <v>60</v>
      </c>
      <c r="I1675" s="6" t="s">
        <v>61</v>
      </c>
      <c r="J1675" s="6" t="s">
        <v>32</v>
      </c>
      <c r="K1675" s="9">
        <v>1878</v>
      </c>
      <c r="L1675" s="9">
        <v>19924.780000000002</v>
      </c>
      <c r="M1675" s="9">
        <v>30468.989999999998</v>
      </c>
      <c r="N1675" s="9">
        <v>27500</v>
      </c>
      <c r="O1675" s="9">
        <v>0</v>
      </c>
      <c r="P1675" s="9" cm="1">
        <f t="array" ref="P1675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297.27466214404689</v>
      </c>
      <c r="Q1675" s="9" cm="1">
        <f t="array" ref="Q1675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0</v>
      </c>
      <c r="R1675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112.17911779020635</v>
      </c>
      <c r="S1675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409.45377993425325</v>
      </c>
    </row>
    <row r="1676" spans="1:19" x14ac:dyDescent="0.25">
      <c r="A1676">
        <v>2016</v>
      </c>
      <c r="B1676">
        <v>6</v>
      </c>
      <c r="C1676" s="38" t="s">
        <v>100</v>
      </c>
      <c r="D1676" s="38">
        <f>DATE(План_Факт_Дебіторка[[#This Row],[Рік]],План_Факт_Дебіторка[[#This Row],[МісяцьНом]],1)</f>
        <v>42522</v>
      </c>
      <c r="E1676" s="6" t="s">
        <v>7</v>
      </c>
      <c r="F1676" s="6" t="s">
        <v>58</v>
      </c>
      <c r="G1676" s="6" t="s">
        <v>59</v>
      </c>
      <c r="H1676" s="6" t="s">
        <v>60</v>
      </c>
      <c r="I1676" s="6" t="s">
        <v>61</v>
      </c>
      <c r="J1676" s="6" t="s">
        <v>32</v>
      </c>
      <c r="K1676" s="9">
        <v>4163</v>
      </c>
      <c r="L1676" s="9">
        <v>45545.799999999996</v>
      </c>
      <c r="M1676" s="9">
        <v>65660.33</v>
      </c>
      <c r="N1676" s="9">
        <v>60500</v>
      </c>
      <c r="O1676" s="9">
        <v>0</v>
      </c>
      <c r="P1676" s="9" cm="1">
        <f t="array" ref="P1676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367.1775876480981</v>
      </c>
      <c r="Q1676" s="9" cm="1">
        <f t="array" ref="Q1676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0</v>
      </c>
      <c r="R1676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277.11516048913063</v>
      </c>
      <c r="S1676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644.29274813722873</v>
      </c>
    </row>
    <row r="1677" spans="1:19" x14ac:dyDescent="0.25">
      <c r="A1677">
        <v>2015</v>
      </c>
      <c r="B1677">
        <v>10</v>
      </c>
      <c r="C1677" s="38" t="s">
        <v>68</v>
      </c>
      <c r="D1677" s="38">
        <f>DATE(План_Факт_Дебіторка[[#This Row],[Рік]],План_Факт_Дебіторка[[#This Row],[МісяцьНом]],1)</f>
        <v>42278</v>
      </c>
      <c r="E1677" s="6" t="s">
        <v>11</v>
      </c>
      <c r="F1677" s="6" t="s">
        <v>58</v>
      </c>
      <c r="G1677" s="6" t="s">
        <v>59</v>
      </c>
      <c r="H1677" s="6" t="s">
        <v>60</v>
      </c>
      <c r="I1677" s="6" t="s">
        <v>61</v>
      </c>
      <c r="J1677" s="6" t="s">
        <v>27</v>
      </c>
      <c r="K1677" s="9">
        <v>4284</v>
      </c>
      <c r="L1677" s="9">
        <v>44377.880000000012</v>
      </c>
      <c r="M1677" s="9">
        <v>69482.699999999881</v>
      </c>
      <c r="N1677" s="9">
        <v>71000</v>
      </c>
      <c r="O1677" s="9">
        <v>7947.05</v>
      </c>
      <c r="P1677" s="9" cm="1">
        <f t="array" ref="P1677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261.07642842772776</v>
      </c>
      <c r="Q1677" s="9" cm="1">
        <f t="array" ref="Q1677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130.53821421386388</v>
      </c>
      <c r="R1677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156.64585705663666</v>
      </c>
      <c r="S1677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548.26049969822839</v>
      </c>
    </row>
    <row r="1678" spans="1:19" x14ac:dyDescent="0.25">
      <c r="A1678">
        <v>2016</v>
      </c>
      <c r="B1678">
        <v>7</v>
      </c>
      <c r="C1678" s="38" t="s">
        <v>101</v>
      </c>
      <c r="D1678" s="38">
        <f>DATE(План_Факт_Дебіторка[[#This Row],[Рік]],План_Факт_Дебіторка[[#This Row],[МісяцьНом]],1)</f>
        <v>42552</v>
      </c>
      <c r="E1678" s="6" t="s">
        <v>8</v>
      </c>
      <c r="F1678" s="6" t="s">
        <v>58</v>
      </c>
      <c r="G1678" s="6" t="s">
        <v>59</v>
      </c>
      <c r="H1678" s="6" t="s">
        <v>60</v>
      </c>
      <c r="I1678" s="6" t="s">
        <v>61</v>
      </c>
      <c r="J1678" s="6" t="s">
        <v>32</v>
      </c>
      <c r="K1678" s="9">
        <v>4092</v>
      </c>
      <c r="L1678" s="9">
        <v>40793.96</v>
      </c>
      <c r="M1678" s="9">
        <v>61318.65</v>
      </c>
      <c r="N1678" s="9">
        <v>66100</v>
      </c>
      <c r="O1678" s="9">
        <v>0</v>
      </c>
      <c r="P1678" s="9" cm="1">
        <f t="array" ref="P1678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481.20167276492271</v>
      </c>
      <c r="Q1678" s="9" cm="1">
        <f t="array" ref="Q1678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0</v>
      </c>
      <c r="R1678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331.86322259649842</v>
      </c>
      <c r="S1678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813.06489536142112</v>
      </c>
    </row>
    <row r="1679" spans="1:19" x14ac:dyDescent="0.25">
      <c r="A1679">
        <v>2016</v>
      </c>
      <c r="B1679">
        <v>8</v>
      </c>
      <c r="C1679" s="38" t="s">
        <v>102</v>
      </c>
      <c r="D1679" s="38">
        <f>DATE(План_Факт_Дебіторка[[#This Row],[Рік]],План_Факт_Дебіторка[[#This Row],[МісяцьНом]],1)</f>
        <v>42583</v>
      </c>
      <c r="E1679" s="6" t="s">
        <v>9</v>
      </c>
      <c r="F1679" s="6" t="s">
        <v>58</v>
      </c>
      <c r="G1679" s="6" t="s">
        <v>59</v>
      </c>
      <c r="H1679" s="6" t="s">
        <v>60</v>
      </c>
      <c r="I1679" s="6" t="s">
        <v>61</v>
      </c>
      <c r="J1679" s="6" t="s">
        <v>32</v>
      </c>
      <c r="K1679" s="9">
        <v>2192</v>
      </c>
      <c r="L1679" s="9">
        <v>23579.149999999998</v>
      </c>
      <c r="M1679" s="9">
        <v>35374.910000000003</v>
      </c>
      <c r="N1679" s="9">
        <v>35400</v>
      </c>
      <c r="O1679" s="9">
        <v>0</v>
      </c>
      <c r="P1679" s="9" cm="1">
        <f t="array" ref="P1679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302.09077304918657</v>
      </c>
      <c r="Q1679" s="9" cm="1">
        <f t="array" ref="Q1679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0</v>
      </c>
      <c r="R1679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208.33846417185276</v>
      </c>
      <c r="S1679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510.42923722103933</v>
      </c>
    </row>
    <row r="1680" spans="1:19" x14ac:dyDescent="0.25">
      <c r="A1680">
        <v>2015</v>
      </c>
      <c r="B1680">
        <v>10</v>
      </c>
      <c r="C1680" s="38" t="s">
        <v>68</v>
      </c>
      <c r="D1680" s="38">
        <f>DATE(План_Факт_Дебіторка[[#This Row],[Рік]],План_Факт_Дебіторка[[#This Row],[МісяцьНом]],1)</f>
        <v>42278</v>
      </c>
      <c r="E1680" s="6" t="s">
        <v>11</v>
      </c>
      <c r="F1680" s="6" t="s">
        <v>58</v>
      </c>
      <c r="G1680" s="6" t="s">
        <v>59</v>
      </c>
      <c r="H1680" s="6" t="s">
        <v>60</v>
      </c>
      <c r="I1680" s="6" t="s">
        <v>61</v>
      </c>
      <c r="J1680" s="6" t="s">
        <v>35</v>
      </c>
      <c r="K1680" s="9">
        <v>16113</v>
      </c>
      <c r="L1680" s="9">
        <v>164315.82999999999</v>
      </c>
      <c r="M1680" s="9">
        <v>246855.72</v>
      </c>
      <c r="N1680" s="9">
        <v>236100</v>
      </c>
      <c r="O1680" s="9">
        <v>123638.02</v>
      </c>
      <c r="P1680" s="9" cm="1">
        <f t="array" ref="P1680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927.54325486135861</v>
      </c>
      <c r="Q1680" s="9" cm="1">
        <f t="array" ref="Q1680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463.7716274306793</v>
      </c>
      <c r="R1680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556.52595291681519</v>
      </c>
      <c r="S1680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1947.8408352088532</v>
      </c>
    </row>
    <row r="1681" spans="1:19" x14ac:dyDescent="0.25">
      <c r="A1681">
        <v>2016</v>
      </c>
      <c r="B1681">
        <v>9</v>
      </c>
      <c r="C1681" s="38" t="s">
        <v>103</v>
      </c>
      <c r="D1681" s="38">
        <f>DATE(План_Факт_Дебіторка[[#This Row],[Рік]],План_Факт_Дебіторка[[#This Row],[МісяцьНом]],1)</f>
        <v>42614</v>
      </c>
      <c r="E1681" s="6" t="s">
        <v>10</v>
      </c>
      <c r="F1681" s="6" t="s">
        <v>58</v>
      </c>
      <c r="G1681" s="6" t="s">
        <v>59</v>
      </c>
      <c r="H1681" s="6" t="s">
        <v>60</v>
      </c>
      <c r="I1681" s="6" t="s">
        <v>61</v>
      </c>
      <c r="J1681" s="6" t="s">
        <v>32</v>
      </c>
      <c r="K1681" s="9">
        <v>9193</v>
      </c>
      <c r="L1681" s="9">
        <v>108567.09</v>
      </c>
      <c r="M1681" s="9">
        <v>162799.23000000001</v>
      </c>
      <c r="N1681" s="9">
        <v>149900</v>
      </c>
      <c r="O1681" s="9">
        <v>0</v>
      </c>
      <c r="P1681" s="9" cm="1">
        <f t="array" ref="P1681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1066.5354389581155</v>
      </c>
      <c r="Q1681" s="9" cm="1">
        <f t="array" ref="Q1681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0</v>
      </c>
      <c r="R1681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1103.3125230601195</v>
      </c>
      <c r="S1681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2169.8479620182352</v>
      </c>
    </row>
    <row r="1682" spans="1:19" x14ac:dyDescent="0.25">
      <c r="A1682">
        <v>2016</v>
      </c>
      <c r="B1682">
        <v>10</v>
      </c>
      <c r="C1682" s="38" t="s">
        <v>71</v>
      </c>
      <c r="D1682" s="38">
        <f>DATE(План_Факт_Дебіторка[[#This Row],[Рік]],План_Факт_Дебіторка[[#This Row],[МісяцьНом]],1)</f>
        <v>42644</v>
      </c>
      <c r="E1682" s="6" t="s">
        <v>11</v>
      </c>
      <c r="F1682" s="6" t="s">
        <v>58</v>
      </c>
      <c r="G1682" s="6" t="s">
        <v>59</v>
      </c>
      <c r="H1682" s="6" t="s">
        <v>60</v>
      </c>
      <c r="I1682" s="6" t="s">
        <v>61</v>
      </c>
      <c r="J1682" s="6" t="s">
        <v>32</v>
      </c>
      <c r="K1682" s="9">
        <v>6205</v>
      </c>
      <c r="L1682" s="9">
        <v>74230.55</v>
      </c>
      <c r="M1682" s="9">
        <v>111045.01</v>
      </c>
      <c r="N1682" s="9">
        <v>104200</v>
      </c>
      <c r="O1682" s="9">
        <v>0</v>
      </c>
      <c r="P1682" s="9" cm="1">
        <f t="array" ref="P1682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902.52555891802513</v>
      </c>
      <c r="Q1682" s="9" cm="1">
        <f t="array" ref="Q1682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451.26277945901256</v>
      </c>
      <c r="R1682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622.43141994346558</v>
      </c>
      <c r="S1682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1976.2197583205034</v>
      </c>
    </row>
    <row r="1683" spans="1:19" x14ac:dyDescent="0.25">
      <c r="A1683">
        <v>2016</v>
      </c>
      <c r="B1683">
        <v>11</v>
      </c>
      <c r="C1683" s="38" t="s">
        <v>72</v>
      </c>
      <c r="D1683" s="38">
        <f>DATE(План_Факт_Дебіторка[[#This Row],[Рік]],План_Факт_Дебіторка[[#This Row],[МісяцьНом]],1)</f>
        <v>42675</v>
      </c>
      <c r="E1683" s="6" t="s">
        <v>12</v>
      </c>
      <c r="F1683" s="6" t="s">
        <v>58</v>
      </c>
      <c r="G1683" s="6" t="s">
        <v>59</v>
      </c>
      <c r="H1683" s="6" t="s">
        <v>60</v>
      </c>
      <c r="I1683" s="6" t="s">
        <v>61</v>
      </c>
      <c r="J1683" s="6" t="s">
        <v>32</v>
      </c>
      <c r="K1683" s="9">
        <v>5963</v>
      </c>
      <c r="L1683" s="9">
        <v>76292.86</v>
      </c>
      <c r="M1683" s="9">
        <v>117666.26000000002</v>
      </c>
      <c r="N1683" s="9">
        <v>112500</v>
      </c>
      <c r="O1683" s="9">
        <v>0</v>
      </c>
      <c r="P1683" s="9" cm="1">
        <f t="array" ref="P1683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965.40716150032711</v>
      </c>
      <c r="Q1683" s="9" cm="1">
        <f t="array" ref="Q1683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0</v>
      </c>
      <c r="R1683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665.79804241401871</v>
      </c>
      <c r="S1683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1631.2052039143459</v>
      </c>
    </row>
    <row r="1684" spans="1:19" x14ac:dyDescent="0.25">
      <c r="A1684">
        <v>2015</v>
      </c>
      <c r="B1684">
        <v>11</v>
      </c>
      <c r="C1684" s="38" t="s">
        <v>69</v>
      </c>
      <c r="D1684" s="38">
        <f>DATE(План_Факт_Дебіторка[[#This Row],[Рік]],План_Факт_Дебіторка[[#This Row],[МісяцьНом]],1)</f>
        <v>42309</v>
      </c>
      <c r="E1684" s="6" t="s">
        <v>12</v>
      </c>
      <c r="F1684" s="6" t="s">
        <v>58</v>
      </c>
      <c r="G1684" s="6" t="s">
        <v>59</v>
      </c>
      <c r="H1684" s="6" t="s">
        <v>60</v>
      </c>
      <c r="I1684" s="6" t="s">
        <v>61</v>
      </c>
      <c r="J1684" s="6" t="s">
        <v>33</v>
      </c>
      <c r="K1684" s="9">
        <v>9163</v>
      </c>
      <c r="L1684" s="9">
        <v>98984.119999999966</v>
      </c>
      <c r="M1684" s="9">
        <v>151349.99648</v>
      </c>
      <c r="N1684" s="9">
        <v>155900</v>
      </c>
      <c r="O1684" s="9">
        <v>86450.78</v>
      </c>
      <c r="P1684" s="9" cm="1">
        <f t="array" ref="P1684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2086.0989573932434</v>
      </c>
      <c r="Q1684" s="9" cm="1">
        <f t="array" ref="Q1684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625.82968721797306</v>
      </c>
      <c r="R1684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1251.6593744359461</v>
      </c>
      <c r="S1684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3963.5880190471626</v>
      </c>
    </row>
    <row r="1685" spans="1:19" x14ac:dyDescent="0.25">
      <c r="A1685">
        <v>2015</v>
      </c>
      <c r="B1685">
        <v>11</v>
      </c>
      <c r="C1685" s="38" t="s">
        <v>69</v>
      </c>
      <c r="D1685" s="38">
        <f>DATE(План_Факт_Дебіторка[[#This Row],[Рік]],План_Факт_Дебіторка[[#This Row],[МісяцьНом]],1)</f>
        <v>42309</v>
      </c>
      <c r="E1685" s="6" t="s">
        <v>12</v>
      </c>
      <c r="F1685" s="6" t="s">
        <v>58</v>
      </c>
      <c r="G1685" s="6" t="s">
        <v>59</v>
      </c>
      <c r="H1685" s="6" t="s">
        <v>60</v>
      </c>
      <c r="I1685" s="6" t="s">
        <v>61</v>
      </c>
      <c r="J1685" s="6" t="s">
        <v>34</v>
      </c>
      <c r="K1685" s="9">
        <v>3784</v>
      </c>
      <c r="L1685" s="9">
        <v>35827.109999999986</v>
      </c>
      <c r="M1685" s="9">
        <v>50103.860000000008</v>
      </c>
      <c r="N1685" s="9">
        <v>47900</v>
      </c>
      <c r="O1685" s="9">
        <v>5492.83</v>
      </c>
      <c r="P1685" s="9" cm="1">
        <f t="array" ref="P1685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690.59539172958591</v>
      </c>
      <c r="Q1685" s="9" cm="1">
        <f t="array" ref="Q1685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207.1786175188758</v>
      </c>
      <c r="R1685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414.35723503775159</v>
      </c>
      <c r="S1685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1312.1312442862131</v>
      </c>
    </row>
    <row r="1686" spans="1:19" x14ac:dyDescent="0.25">
      <c r="A1686">
        <v>2015</v>
      </c>
      <c r="B1686">
        <v>11</v>
      </c>
      <c r="C1686" s="38" t="s">
        <v>69</v>
      </c>
      <c r="D1686" s="38">
        <f>DATE(План_Факт_Дебіторка[[#This Row],[Рік]],План_Факт_Дебіторка[[#This Row],[МісяцьНом]],1)</f>
        <v>42309</v>
      </c>
      <c r="E1686" s="6" t="s">
        <v>12</v>
      </c>
      <c r="F1686" s="6" t="s">
        <v>58</v>
      </c>
      <c r="G1686" s="6" t="s">
        <v>59</v>
      </c>
      <c r="H1686" s="6" t="s">
        <v>60</v>
      </c>
      <c r="I1686" s="6" t="s">
        <v>61</v>
      </c>
      <c r="J1686" s="6" t="s">
        <v>27</v>
      </c>
      <c r="K1686" s="9">
        <v>2887</v>
      </c>
      <c r="L1686" s="9">
        <v>30405.269999999997</v>
      </c>
      <c r="M1686" s="9">
        <v>48424.563419999984</v>
      </c>
      <c r="N1686" s="9">
        <v>45200</v>
      </c>
      <c r="O1686" s="9">
        <v>5370</v>
      </c>
      <c r="P1686" s="9" cm="1">
        <f t="array" ref="P1686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667.44918144767814</v>
      </c>
      <c r="Q1686" s="9" cm="1">
        <f t="array" ref="Q1686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200.23475443430345</v>
      </c>
      <c r="R1686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400.46950886860691</v>
      </c>
      <c r="S1686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1268.1534447505885</v>
      </c>
    </row>
    <row r="1687" spans="1:19" x14ac:dyDescent="0.25">
      <c r="A1687">
        <v>2015</v>
      </c>
      <c r="B1687">
        <v>11</v>
      </c>
      <c r="C1687" s="38" t="s">
        <v>69</v>
      </c>
      <c r="D1687" s="38">
        <f>DATE(План_Факт_Дебіторка[[#This Row],[Рік]],План_Факт_Дебіторка[[#This Row],[МісяцьНом]],1)</f>
        <v>42309</v>
      </c>
      <c r="E1687" s="6" t="s">
        <v>12</v>
      </c>
      <c r="F1687" s="6" t="s">
        <v>58</v>
      </c>
      <c r="G1687" s="6" t="s">
        <v>59</v>
      </c>
      <c r="H1687" s="6" t="s">
        <v>60</v>
      </c>
      <c r="I1687" s="6" t="s">
        <v>61</v>
      </c>
      <c r="J1687" s="6" t="s">
        <v>35</v>
      </c>
      <c r="K1687" s="9">
        <v>4267</v>
      </c>
      <c r="L1687" s="9">
        <v>42463.640000000014</v>
      </c>
      <c r="M1687" s="9">
        <v>65039.180000000008</v>
      </c>
      <c r="N1687" s="9">
        <v>65400</v>
      </c>
      <c r="O1687" s="9">
        <v>40116.76</v>
      </c>
      <c r="P1687" s="9" cm="1">
        <f t="array" ref="P1687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896.45304752709774</v>
      </c>
      <c r="Q1687" s="9" cm="1">
        <f t="array" ref="Q1687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268.93591425812934</v>
      </c>
      <c r="R1687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537.87182851625869</v>
      </c>
      <c r="S1687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1703.2607903014859</v>
      </c>
    </row>
    <row r="1688" spans="1:19" x14ac:dyDescent="0.25">
      <c r="A1688">
        <v>2015</v>
      </c>
      <c r="B1688">
        <v>12</v>
      </c>
      <c r="C1688" s="38" t="s">
        <v>70</v>
      </c>
      <c r="D1688" s="38">
        <f>DATE(План_Факт_Дебіторка[[#This Row],[Рік]],План_Факт_Дебіторка[[#This Row],[МісяцьНом]],1)</f>
        <v>42339</v>
      </c>
      <c r="E1688" s="6" t="s">
        <v>13</v>
      </c>
      <c r="F1688" s="6" t="s">
        <v>58</v>
      </c>
      <c r="G1688" s="6" t="s">
        <v>59</v>
      </c>
      <c r="H1688" s="6" t="s">
        <v>60</v>
      </c>
      <c r="I1688" s="6" t="s">
        <v>61</v>
      </c>
      <c r="J1688" s="6" t="s">
        <v>33</v>
      </c>
      <c r="K1688" s="9">
        <v>14887</v>
      </c>
      <c r="L1688" s="9">
        <v>165715.3899999999</v>
      </c>
      <c r="M1688" s="9">
        <v>250207.33505999978</v>
      </c>
      <c r="N1688" s="9">
        <v>243800</v>
      </c>
      <c r="O1688" s="9">
        <v>149180.48000000001</v>
      </c>
      <c r="P1688" s="9" cm="1">
        <f t="array" ref="P1688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1763.6539596829182</v>
      </c>
      <c r="Q1688" s="9" cm="1">
        <f t="array" ref="Q1688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0</v>
      </c>
      <c r="R1688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1058.192375809751</v>
      </c>
      <c r="S1688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2821.8463354926689</v>
      </c>
    </row>
    <row r="1689" spans="1:19" x14ac:dyDescent="0.25">
      <c r="A1689">
        <v>2015</v>
      </c>
      <c r="B1689">
        <v>12</v>
      </c>
      <c r="C1689" s="38" t="s">
        <v>70</v>
      </c>
      <c r="D1689" s="38">
        <f>DATE(План_Факт_Дебіторка[[#This Row],[Рік]],План_Факт_Дебіторка[[#This Row],[МісяцьНом]],1)</f>
        <v>42339</v>
      </c>
      <c r="E1689" s="6" t="s">
        <v>13</v>
      </c>
      <c r="F1689" s="6" t="s">
        <v>58</v>
      </c>
      <c r="G1689" s="6" t="s">
        <v>59</v>
      </c>
      <c r="H1689" s="6" t="s">
        <v>60</v>
      </c>
      <c r="I1689" s="6" t="s">
        <v>61</v>
      </c>
      <c r="J1689" s="6" t="s">
        <v>34</v>
      </c>
      <c r="K1689" s="9">
        <v>7615</v>
      </c>
      <c r="L1689" s="9">
        <v>79124.320000000007</v>
      </c>
      <c r="M1689" s="9">
        <v>120101.62999999999</v>
      </c>
      <c r="N1689" s="9">
        <v>114500</v>
      </c>
      <c r="O1689" s="9">
        <v>9486.94</v>
      </c>
      <c r="P1689" s="9" cm="1">
        <f t="array" ref="P1689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846.56876771050224</v>
      </c>
      <c r="Q1689" s="9" cm="1">
        <f t="array" ref="Q1689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0</v>
      </c>
      <c r="R1689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507.94126062630136</v>
      </c>
      <c r="S1689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1354.5100283368035</v>
      </c>
    </row>
    <row r="1690" spans="1:19" x14ac:dyDescent="0.25">
      <c r="A1690">
        <v>2015</v>
      </c>
      <c r="B1690">
        <v>12</v>
      </c>
      <c r="C1690" s="38" t="s">
        <v>70</v>
      </c>
      <c r="D1690" s="38">
        <f>DATE(План_Факт_Дебіторка[[#This Row],[Рік]],План_Факт_Дебіторка[[#This Row],[МісяцьНом]],1)</f>
        <v>42339</v>
      </c>
      <c r="E1690" s="6" t="s">
        <v>13</v>
      </c>
      <c r="F1690" s="6" t="s">
        <v>58</v>
      </c>
      <c r="G1690" s="6" t="s">
        <v>59</v>
      </c>
      <c r="H1690" s="6" t="s">
        <v>60</v>
      </c>
      <c r="I1690" s="6" t="s">
        <v>61</v>
      </c>
      <c r="J1690" s="6" t="s">
        <v>27</v>
      </c>
      <c r="K1690" s="9">
        <v>3439</v>
      </c>
      <c r="L1690" s="9">
        <v>37438.139999999992</v>
      </c>
      <c r="M1690" s="9">
        <v>59424.300000000025</v>
      </c>
      <c r="N1690" s="9">
        <v>58500</v>
      </c>
      <c r="O1690" s="9">
        <v>8175.07</v>
      </c>
      <c r="P1690" s="9" cm="1">
        <f t="array" ref="P1690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418.8682237123611</v>
      </c>
      <c r="Q1690" s="9" cm="1">
        <f t="array" ref="Q1690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0</v>
      </c>
      <c r="R1690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251.32093422741664</v>
      </c>
      <c r="S1690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670.18915793977772</v>
      </c>
    </row>
    <row r="1691" spans="1:19" x14ac:dyDescent="0.25">
      <c r="A1691">
        <v>2015</v>
      </c>
      <c r="B1691">
        <v>12</v>
      </c>
      <c r="C1691" s="38" t="s">
        <v>70</v>
      </c>
      <c r="D1691" s="38">
        <f>DATE(План_Факт_Дебіторка[[#This Row],[Рік]],План_Факт_Дебіторка[[#This Row],[МісяцьНом]],1)</f>
        <v>42339</v>
      </c>
      <c r="E1691" s="6" t="s">
        <v>13</v>
      </c>
      <c r="F1691" s="6" t="s">
        <v>58</v>
      </c>
      <c r="G1691" s="6" t="s">
        <v>59</v>
      </c>
      <c r="H1691" s="6" t="s">
        <v>60</v>
      </c>
      <c r="I1691" s="6" t="s">
        <v>61</v>
      </c>
      <c r="J1691" s="6" t="s">
        <v>35</v>
      </c>
      <c r="K1691" s="9">
        <v>4602</v>
      </c>
      <c r="L1691" s="9">
        <v>46316.369999999995</v>
      </c>
      <c r="M1691" s="9">
        <v>70421.4899</v>
      </c>
      <c r="N1691" s="9">
        <v>69600</v>
      </c>
      <c r="O1691" s="9">
        <v>46375.7</v>
      </c>
      <c r="P1691" s="9" cm="1">
        <f t="array" ref="P1691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496.3848860750731</v>
      </c>
      <c r="Q1691" s="9" cm="1">
        <f t="array" ref="Q1691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0</v>
      </c>
      <c r="R1691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297.83093164504385</v>
      </c>
      <c r="S1691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794.215817720117</v>
      </c>
    </row>
    <row r="1692" spans="1:19" x14ac:dyDescent="0.25">
      <c r="A1692">
        <v>2016</v>
      </c>
      <c r="B1692">
        <v>1</v>
      </c>
      <c r="C1692" s="38" t="s">
        <v>95</v>
      </c>
      <c r="D1692" s="38">
        <f>DATE(План_Факт_Дебіторка[[#This Row],[Рік]],План_Факт_Дебіторка[[#This Row],[МісяцьНом]],1)</f>
        <v>42370</v>
      </c>
      <c r="E1692" s="6" t="s">
        <v>2</v>
      </c>
      <c r="F1692" s="6" t="s">
        <v>58</v>
      </c>
      <c r="G1692" s="6" t="s">
        <v>59</v>
      </c>
      <c r="H1692" s="6" t="s">
        <v>60</v>
      </c>
      <c r="I1692" s="6" t="s">
        <v>61</v>
      </c>
      <c r="J1692" s="6" t="s">
        <v>33</v>
      </c>
      <c r="K1692" s="9">
        <v>11514</v>
      </c>
      <c r="L1692" s="9">
        <v>122406.48999999996</v>
      </c>
      <c r="M1692" s="9">
        <v>187116.01668000015</v>
      </c>
      <c r="N1692" s="9">
        <v>185600</v>
      </c>
      <c r="O1692" s="9">
        <v>61387.23</v>
      </c>
      <c r="P1692" s="9" cm="1">
        <f t="array" ref="P1692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2178.7853506569504</v>
      </c>
      <c r="Q1692" s="9" cm="1">
        <f t="array" ref="Q1692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0</v>
      </c>
      <c r="R1692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1644.3663023826041</v>
      </c>
      <c r="S1692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3823.1516530395547</v>
      </c>
    </row>
    <row r="1693" spans="1:19" x14ac:dyDescent="0.25">
      <c r="A1693">
        <v>2016</v>
      </c>
      <c r="B1693">
        <v>1</v>
      </c>
      <c r="C1693" s="38" t="s">
        <v>95</v>
      </c>
      <c r="D1693" s="38">
        <f>DATE(План_Факт_Дебіторка[[#This Row],[Рік]],План_Факт_Дебіторка[[#This Row],[МісяцьНом]],1)</f>
        <v>42370</v>
      </c>
      <c r="E1693" s="6" t="s">
        <v>2</v>
      </c>
      <c r="F1693" s="6" t="s">
        <v>58</v>
      </c>
      <c r="G1693" s="6" t="s">
        <v>59</v>
      </c>
      <c r="H1693" s="6" t="s">
        <v>60</v>
      </c>
      <c r="I1693" s="6" t="s">
        <v>61</v>
      </c>
      <c r="J1693" s="6" t="s">
        <v>34</v>
      </c>
      <c r="K1693" s="9">
        <v>4155</v>
      </c>
      <c r="L1693" s="9">
        <v>40932.099999999984</v>
      </c>
      <c r="M1693" s="9">
        <v>61143.43</v>
      </c>
      <c r="N1693" s="9">
        <v>64700</v>
      </c>
      <c r="O1693" s="9">
        <v>2216.3000000000002</v>
      </c>
      <c r="P1693" s="9" cm="1">
        <f t="array" ref="P1693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711.95620736596049</v>
      </c>
      <c r="Q1693" s="9" cm="1">
        <f t="array" ref="Q1693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0</v>
      </c>
      <c r="R1693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537.32543952147955</v>
      </c>
      <c r="S1693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1249.28164688744</v>
      </c>
    </row>
    <row r="1694" spans="1:19" x14ac:dyDescent="0.25">
      <c r="A1694">
        <v>2016</v>
      </c>
      <c r="B1694">
        <v>1</v>
      </c>
      <c r="C1694" s="38" t="s">
        <v>95</v>
      </c>
      <c r="D1694" s="38">
        <f>DATE(План_Факт_Дебіторка[[#This Row],[Рік]],План_Факт_Дебіторка[[#This Row],[МісяцьНом]],1)</f>
        <v>42370</v>
      </c>
      <c r="E1694" s="6" t="s">
        <v>2</v>
      </c>
      <c r="F1694" s="6" t="s">
        <v>58</v>
      </c>
      <c r="G1694" s="6" t="s">
        <v>59</v>
      </c>
      <c r="H1694" s="6" t="s">
        <v>60</v>
      </c>
      <c r="I1694" s="6" t="s">
        <v>61</v>
      </c>
      <c r="J1694" s="6" t="s">
        <v>27</v>
      </c>
      <c r="K1694" s="9">
        <v>3217</v>
      </c>
      <c r="L1694" s="9">
        <v>31911.040000000008</v>
      </c>
      <c r="M1694" s="9">
        <v>51137.210000000028</v>
      </c>
      <c r="N1694" s="9">
        <v>51300</v>
      </c>
      <c r="O1694" s="9">
        <v>3863.51</v>
      </c>
      <c r="P1694" s="9" cm="1">
        <f t="array" ref="P1694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595.4434366354111</v>
      </c>
      <c r="Q1694" s="9" cm="1">
        <f t="array" ref="Q1694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0</v>
      </c>
      <c r="R1694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449.39127293238568</v>
      </c>
      <c r="S1694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1044.8347095677968</v>
      </c>
    </row>
    <row r="1695" spans="1:19" x14ac:dyDescent="0.25">
      <c r="A1695">
        <v>2016</v>
      </c>
      <c r="B1695">
        <v>1</v>
      </c>
      <c r="C1695" s="38" t="s">
        <v>95</v>
      </c>
      <c r="D1695" s="38">
        <f>DATE(План_Факт_Дебіторка[[#This Row],[Рік]],План_Факт_Дебіторка[[#This Row],[МісяцьНом]],1)</f>
        <v>42370</v>
      </c>
      <c r="E1695" s="6" t="s">
        <v>2</v>
      </c>
      <c r="F1695" s="6" t="s">
        <v>58</v>
      </c>
      <c r="G1695" s="6" t="s">
        <v>59</v>
      </c>
      <c r="H1695" s="6" t="s">
        <v>60</v>
      </c>
      <c r="I1695" s="6" t="s">
        <v>61</v>
      </c>
      <c r="J1695" s="6" t="s">
        <v>35</v>
      </c>
      <c r="K1695" s="9">
        <v>5515</v>
      </c>
      <c r="L1695" s="9">
        <v>52799.659999999996</v>
      </c>
      <c r="M1695" s="9">
        <v>80337.319999999891</v>
      </c>
      <c r="N1695" s="9">
        <v>78900</v>
      </c>
      <c r="O1695" s="9">
        <v>29930.240000000002</v>
      </c>
      <c r="P1695" s="9" cm="1">
        <f t="array" ref="P1695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935.4505244005029</v>
      </c>
      <c r="Q1695" s="9" cm="1">
        <f t="array" ref="Q1695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0</v>
      </c>
      <c r="R1695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706.00039577396456</v>
      </c>
      <c r="S1695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1641.4509201744675</v>
      </c>
    </row>
    <row r="1696" spans="1:19" x14ac:dyDescent="0.25">
      <c r="A1696">
        <v>2016</v>
      </c>
      <c r="B1696">
        <v>2</v>
      </c>
      <c r="C1696" s="38" t="s">
        <v>96</v>
      </c>
      <c r="D1696" s="38">
        <f>DATE(План_Факт_Дебіторка[[#This Row],[Рік]],План_Факт_Дебіторка[[#This Row],[МісяцьНом]],1)</f>
        <v>42401</v>
      </c>
      <c r="E1696" s="6" t="s">
        <v>3</v>
      </c>
      <c r="F1696" s="6" t="s">
        <v>58</v>
      </c>
      <c r="G1696" s="6" t="s">
        <v>59</v>
      </c>
      <c r="H1696" s="6" t="s">
        <v>60</v>
      </c>
      <c r="I1696" s="6" t="s">
        <v>61</v>
      </c>
      <c r="J1696" s="6" t="s">
        <v>33</v>
      </c>
      <c r="K1696" s="9">
        <v>10098</v>
      </c>
      <c r="L1696" s="9">
        <v>110225.63</v>
      </c>
      <c r="M1696" s="9">
        <v>167481.75999999992</v>
      </c>
      <c r="N1696" s="9">
        <v>168400</v>
      </c>
      <c r="O1696" s="9">
        <v>58853.08</v>
      </c>
      <c r="P1696" s="9" cm="1">
        <f t="array" ref="P1696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2248.8115127839601</v>
      </c>
      <c r="Q1696" s="9" cm="1">
        <f t="array" ref="Q1696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1124.40575639198</v>
      </c>
      <c r="R1696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848.60811803168303</v>
      </c>
      <c r="S1696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4221.825387207623</v>
      </c>
    </row>
    <row r="1697" spans="1:19" x14ac:dyDescent="0.25">
      <c r="A1697">
        <v>2016</v>
      </c>
      <c r="B1697">
        <v>2</v>
      </c>
      <c r="C1697" s="38" t="s">
        <v>96</v>
      </c>
      <c r="D1697" s="38">
        <f>DATE(План_Факт_Дебіторка[[#This Row],[Рік]],План_Факт_Дебіторка[[#This Row],[МісяцьНом]],1)</f>
        <v>42401</v>
      </c>
      <c r="E1697" s="6" t="s">
        <v>3</v>
      </c>
      <c r="F1697" s="6" t="s">
        <v>58</v>
      </c>
      <c r="G1697" s="6" t="s">
        <v>59</v>
      </c>
      <c r="H1697" s="6" t="s">
        <v>60</v>
      </c>
      <c r="I1697" s="6" t="s">
        <v>61</v>
      </c>
      <c r="J1697" s="6" t="s">
        <v>34</v>
      </c>
      <c r="K1697" s="9">
        <v>2938</v>
      </c>
      <c r="L1697" s="9">
        <v>30899.87</v>
      </c>
      <c r="M1697" s="9">
        <v>49316.759999999987</v>
      </c>
      <c r="N1697" s="9">
        <v>46700</v>
      </c>
      <c r="O1697" s="9">
        <v>4703.68</v>
      </c>
      <c r="P1697" s="9" cm="1">
        <f t="array" ref="P1697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662.1861249917813</v>
      </c>
      <c r="Q1697" s="9" cm="1">
        <f t="array" ref="Q1697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331.09306249589065</v>
      </c>
      <c r="R1697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249.88155660067216</v>
      </c>
      <c r="S1697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1243.160744088344</v>
      </c>
    </row>
    <row r="1698" spans="1:19" x14ac:dyDescent="0.25">
      <c r="A1698">
        <v>2016</v>
      </c>
      <c r="B1698">
        <v>2</v>
      </c>
      <c r="C1698" s="38" t="s">
        <v>96</v>
      </c>
      <c r="D1698" s="38">
        <f>DATE(План_Факт_Дебіторка[[#This Row],[Рік]],План_Факт_Дебіторка[[#This Row],[МісяцьНом]],1)</f>
        <v>42401</v>
      </c>
      <c r="E1698" s="6" t="s">
        <v>3</v>
      </c>
      <c r="F1698" s="6" t="s">
        <v>58</v>
      </c>
      <c r="G1698" s="6" t="s">
        <v>59</v>
      </c>
      <c r="H1698" s="6" t="s">
        <v>60</v>
      </c>
      <c r="I1698" s="6" t="s">
        <v>61</v>
      </c>
      <c r="J1698" s="6" t="s">
        <v>27</v>
      </c>
      <c r="K1698" s="9">
        <v>2853</v>
      </c>
      <c r="L1698" s="9">
        <v>29473.46</v>
      </c>
      <c r="M1698" s="9">
        <v>47469.65</v>
      </c>
      <c r="N1698" s="9">
        <v>44900</v>
      </c>
      <c r="O1698" s="9">
        <v>3533.58</v>
      </c>
      <c r="P1698" s="9" cm="1">
        <f t="array" ref="P1698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637.38460491354499</v>
      </c>
      <c r="Q1698" s="9" cm="1">
        <f t="array" ref="Q1698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318.6923024567725</v>
      </c>
      <c r="R1698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240.52249242020565</v>
      </c>
      <c r="S1698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1196.5993997905232</v>
      </c>
    </row>
    <row r="1699" spans="1:19" x14ac:dyDescent="0.25">
      <c r="A1699">
        <v>2016</v>
      </c>
      <c r="B1699">
        <v>2</v>
      </c>
      <c r="C1699" s="38" t="s">
        <v>96</v>
      </c>
      <c r="D1699" s="38">
        <f>DATE(План_Факт_Дебіторка[[#This Row],[Рік]],План_Факт_Дебіторка[[#This Row],[МісяцьНом]],1)</f>
        <v>42401</v>
      </c>
      <c r="E1699" s="6" t="s">
        <v>3</v>
      </c>
      <c r="F1699" s="6" t="s">
        <v>58</v>
      </c>
      <c r="G1699" s="6" t="s">
        <v>59</v>
      </c>
      <c r="H1699" s="6" t="s">
        <v>60</v>
      </c>
      <c r="I1699" s="6" t="s">
        <v>61</v>
      </c>
      <c r="J1699" s="6" t="s">
        <v>35</v>
      </c>
      <c r="K1699" s="9">
        <v>5409</v>
      </c>
      <c r="L1699" s="9">
        <v>53858.50999999998</v>
      </c>
      <c r="M1699" s="9">
        <v>82145.488430000027</v>
      </c>
      <c r="N1699" s="9">
        <v>77600</v>
      </c>
      <c r="O1699" s="9">
        <v>33169.65</v>
      </c>
      <c r="P1699" s="9" cm="1">
        <f t="array" ref="P1699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1102.9841106556662</v>
      </c>
      <c r="Q1699" s="9" cm="1">
        <f t="array" ref="Q1699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551.4920553278331</v>
      </c>
      <c r="R1699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416.22041911534575</v>
      </c>
      <c r="S1699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2070.6965850988454</v>
      </c>
    </row>
    <row r="1700" spans="1:19" x14ac:dyDescent="0.25">
      <c r="A1700">
        <v>2015</v>
      </c>
      <c r="B1700">
        <v>4</v>
      </c>
      <c r="C1700" s="38" t="s">
        <v>89</v>
      </c>
      <c r="D1700" s="38">
        <f>DATE(План_Факт_Дебіторка[[#This Row],[Рік]],План_Факт_Дебіторка[[#This Row],[МісяцьНом]],1)</f>
        <v>42095</v>
      </c>
      <c r="E1700" s="6" t="s">
        <v>5</v>
      </c>
      <c r="F1700" s="6" t="s">
        <v>42</v>
      </c>
      <c r="G1700" s="6" t="s">
        <v>49</v>
      </c>
      <c r="H1700" s="6" t="s">
        <v>50</v>
      </c>
      <c r="I1700" s="6" t="s">
        <v>51</v>
      </c>
      <c r="J1700" s="6" t="s">
        <v>26</v>
      </c>
      <c r="K1700" s="9">
        <v>68</v>
      </c>
      <c r="L1700" s="9">
        <v>764.41000000000008</v>
      </c>
      <c r="M1700" s="9">
        <v>1281.75</v>
      </c>
      <c r="N1700" s="9">
        <v>1300</v>
      </c>
      <c r="O1700" s="9">
        <v>717.78</v>
      </c>
      <c r="P1700" s="9" cm="1">
        <f t="array" ref="P1700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12.588204460558266</v>
      </c>
      <c r="Q1700" s="9" cm="1">
        <f t="array" ref="Q1700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6.2941022302791332</v>
      </c>
      <c r="R1700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4.1960681535194224</v>
      </c>
      <c r="S1700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23.078374844356823</v>
      </c>
    </row>
    <row r="1701" spans="1:19" x14ac:dyDescent="0.25">
      <c r="A1701">
        <v>2016</v>
      </c>
      <c r="B1701">
        <v>3</v>
      </c>
      <c r="C1701" s="38" t="s">
        <v>97</v>
      </c>
      <c r="D1701" s="38">
        <f>DATE(План_Факт_Дебіторка[[#This Row],[Рік]],План_Факт_Дебіторка[[#This Row],[МісяцьНом]],1)</f>
        <v>42430</v>
      </c>
      <c r="E1701" s="6" t="s">
        <v>4</v>
      </c>
      <c r="F1701" s="6" t="s">
        <v>58</v>
      </c>
      <c r="G1701" s="6" t="s">
        <v>59</v>
      </c>
      <c r="H1701" s="6" t="s">
        <v>60</v>
      </c>
      <c r="I1701" s="6" t="s">
        <v>61</v>
      </c>
      <c r="J1701" s="6" t="s">
        <v>34</v>
      </c>
      <c r="K1701" s="9">
        <v>19204</v>
      </c>
      <c r="L1701" s="9">
        <v>196797.18</v>
      </c>
      <c r="M1701" s="9">
        <v>278024.00999999978</v>
      </c>
      <c r="N1701" s="9">
        <v>259200</v>
      </c>
      <c r="O1701" s="9">
        <v>4090.89</v>
      </c>
      <c r="P1701" s="9" cm="1">
        <f t="array" ref="P1701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1857.4768489390055</v>
      </c>
      <c r="Q1701" s="9" cm="1">
        <f t="array" ref="Q1701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557.24305468170166</v>
      </c>
      <c r="R1701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700.9346599769832</v>
      </c>
      <c r="S1701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3115.6545635976904</v>
      </c>
    </row>
    <row r="1702" spans="1:19" x14ac:dyDescent="0.25">
      <c r="A1702">
        <v>2015</v>
      </c>
      <c r="B1702">
        <v>4</v>
      </c>
      <c r="C1702" s="38" t="s">
        <v>89</v>
      </c>
      <c r="D1702" s="38">
        <f>DATE(План_Факт_Дебіторка[[#This Row],[Рік]],План_Факт_Дебіторка[[#This Row],[МісяцьНом]],1)</f>
        <v>42095</v>
      </c>
      <c r="E1702" s="6" t="s">
        <v>5</v>
      </c>
      <c r="F1702" s="6" t="s">
        <v>42</v>
      </c>
      <c r="G1702" s="6" t="s">
        <v>49</v>
      </c>
      <c r="H1702" s="6" t="s">
        <v>50</v>
      </c>
      <c r="I1702" s="6" t="s">
        <v>51</v>
      </c>
      <c r="J1702" s="6" t="s">
        <v>32</v>
      </c>
      <c r="K1702" s="9">
        <v>685</v>
      </c>
      <c r="L1702" s="9">
        <v>6484.97</v>
      </c>
      <c r="M1702" s="9">
        <v>9884.8337649999994</v>
      </c>
      <c r="N1702" s="9">
        <v>10600</v>
      </c>
      <c r="O1702" s="9">
        <v>47.97</v>
      </c>
      <c r="P1702" s="9" cm="1">
        <f t="array" ref="P1702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97.080014427501425</v>
      </c>
      <c r="Q1702" s="9" cm="1">
        <f t="array" ref="Q1702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48.540007213750712</v>
      </c>
      <c r="R1702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32.360004809167144</v>
      </c>
      <c r="S1702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177.9800264504193</v>
      </c>
    </row>
    <row r="1703" spans="1:19" x14ac:dyDescent="0.25">
      <c r="A1703">
        <v>2016</v>
      </c>
      <c r="B1703">
        <v>3</v>
      </c>
      <c r="C1703" s="38" t="s">
        <v>97</v>
      </c>
      <c r="D1703" s="38">
        <f>DATE(План_Факт_Дебіторка[[#This Row],[Рік]],План_Факт_Дебіторка[[#This Row],[МісяцьНом]],1)</f>
        <v>42430</v>
      </c>
      <c r="E1703" s="6" t="s">
        <v>4</v>
      </c>
      <c r="F1703" s="6" t="s">
        <v>58</v>
      </c>
      <c r="G1703" s="6" t="s">
        <v>59</v>
      </c>
      <c r="H1703" s="6" t="s">
        <v>60</v>
      </c>
      <c r="I1703" s="6" t="s">
        <v>61</v>
      </c>
      <c r="J1703" s="6" t="s">
        <v>27</v>
      </c>
      <c r="K1703" s="9">
        <v>17131</v>
      </c>
      <c r="L1703" s="9">
        <v>177534.15000000005</v>
      </c>
      <c r="M1703" s="9">
        <v>281569.96246000094</v>
      </c>
      <c r="N1703" s="9">
        <v>304000</v>
      </c>
      <c r="O1703" s="9">
        <v>118807.06</v>
      </c>
      <c r="P1703" s="9" cm="1">
        <f t="array" ref="P1703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1881.1673374039783</v>
      </c>
      <c r="Q1703" s="9" cm="1">
        <f t="array" ref="Q1703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564.35020122119352</v>
      </c>
      <c r="R1703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709.87446694489745</v>
      </c>
      <c r="S1703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3155.3920055700692</v>
      </c>
    </row>
    <row r="1704" spans="1:19" x14ac:dyDescent="0.25">
      <c r="A1704">
        <v>2016</v>
      </c>
      <c r="B1704">
        <v>3</v>
      </c>
      <c r="C1704" s="38" t="s">
        <v>97</v>
      </c>
      <c r="D1704" s="38">
        <f>DATE(План_Факт_Дебіторка[[#This Row],[Рік]],План_Факт_Дебіторка[[#This Row],[МісяцьНом]],1)</f>
        <v>42430</v>
      </c>
      <c r="E1704" s="6" t="s">
        <v>4</v>
      </c>
      <c r="F1704" s="6" t="s">
        <v>58</v>
      </c>
      <c r="G1704" s="6" t="s">
        <v>59</v>
      </c>
      <c r="H1704" s="6" t="s">
        <v>60</v>
      </c>
      <c r="I1704" s="6" t="s">
        <v>61</v>
      </c>
      <c r="J1704" s="6" t="s">
        <v>35</v>
      </c>
      <c r="K1704" s="9">
        <v>12403</v>
      </c>
      <c r="L1704" s="9">
        <v>127874.62</v>
      </c>
      <c r="M1704" s="9">
        <v>188247.02159000002</v>
      </c>
      <c r="N1704" s="9">
        <v>179000</v>
      </c>
      <c r="O1704" s="9">
        <v>84899.08</v>
      </c>
      <c r="P1704" s="9" cm="1">
        <f t="array" ref="P1704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1257.677293716994</v>
      </c>
      <c r="Q1704" s="9" cm="1">
        <f t="array" ref="Q1704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377.30318811509818</v>
      </c>
      <c r="R1704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474.59520517622417</v>
      </c>
      <c r="S1704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2109.5756870083164</v>
      </c>
    </row>
    <row r="1705" spans="1:19" x14ac:dyDescent="0.25">
      <c r="A1705">
        <v>2016</v>
      </c>
      <c r="B1705">
        <v>4</v>
      </c>
      <c r="C1705" s="38" t="s">
        <v>98</v>
      </c>
      <c r="D1705" s="38">
        <f>DATE(План_Факт_Дебіторка[[#This Row],[Рік]],План_Факт_Дебіторка[[#This Row],[МісяцьНом]],1)</f>
        <v>42461</v>
      </c>
      <c r="E1705" s="6" t="s">
        <v>5</v>
      </c>
      <c r="F1705" s="6" t="s">
        <v>58</v>
      </c>
      <c r="G1705" s="6" t="s">
        <v>59</v>
      </c>
      <c r="H1705" s="6" t="s">
        <v>60</v>
      </c>
      <c r="I1705" s="6" t="s">
        <v>61</v>
      </c>
      <c r="J1705" s="6" t="s">
        <v>34</v>
      </c>
      <c r="K1705" s="9">
        <v>7900</v>
      </c>
      <c r="L1705" s="9">
        <v>85004.439999999988</v>
      </c>
      <c r="M1705" s="9">
        <v>127798.92334000001</v>
      </c>
      <c r="N1705" s="9">
        <v>129300</v>
      </c>
      <c r="O1705" s="9">
        <v>2676.77</v>
      </c>
      <c r="P1705" s="9" cm="1">
        <f t="array" ref="P1705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1283.4006646002058</v>
      </c>
      <c r="Q1705" s="9" cm="1">
        <f t="array" ref="Q1705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962.55049845015446</v>
      </c>
      <c r="R1705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968.60427516996674</v>
      </c>
      <c r="S1705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3214.5554382203272</v>
      </c>
    </row>
    <row r="1706" spans="1:19" x14ac:dyDescent="0.25">
      <c r="A1706">
        <v>2016</v>
      </c>
      <c r="B1706">
        <v>4</v>
      </c>
      <c r="C1706" s="38" t="s">
        <v>98</v>
      </c>
      <c r="D1706" s="38">
        <f>DATE(План_Факт_Дебіторка[[#This Row],[Рік]],План_Факт_Дебіторка[[#This Row],[МісяцьНом]],1)</f>
        <v>42461</v>
      </c>
      <c r="E1706" s="6" t="s">
        <v>5</v>
      </c>
      <c r="F1706" s="6" t="s">
        <v>58</v>
      </c>
      <c r="G1706" s="6" t="s">
        <v>59</v>
      </c>
      <c r="H1706" s="6" t="s">
        <v>60</v>
      </c>
      <c r="I1706" s="6" t="s">
        <v>61</v>
      </c>
      <c r="J1706" s="6" t="s">
        <v>27</v>
      </c>
      <c r="K1706" s="9">
        <v>10228</v>
      </c>
      <c r="L1706" s="9">
        <v>109922.49</v>
      </c>
      <c r="M1706" s="9">
        <v>176517.2266599994</v>
      </c>
      <c r="N1706" s="9">
        <v>161900</v>
      </c>
      <c r="O1706" s="9">
        <v>52947.46</v>
      </c>
      <c r="P1706" s="9" cm="1">
        <f t="array" ref="P1706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1772.6465926956878</v>
      </c>
      <c r="Q1706" s="9" cm="1">
        <f t="array" ref="Q1706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1329.4849445217658</v>
      </c>
      <c r="R1706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1337.8464850533492</v>
      </c>
      <c r="S1706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4439.9780222708032</v>
      </c>
    </row>
    <row r="1707" spans="1:19" x14ac:dyDescent="0.25">
      <c r="A1707">
        <v>2016</v>
      </c>
      <c r="B1707">
        <v>4</v>
      </c>
      <c r="C1707" s="38" t="s">
        <v>98</v>
      </c>
      <c r="D1707" s="38">
        <f>DATE(План_Факт_Дебіторка[[#This Row],[Рік]],План_Факт_Дебіторка[[#This Row],[МісяцьНом]],1)</f>
        <v>42461</v>
      </c>
      <c r="E1707" s="6" t="s">
        <v>5</v>
      </c>
      <c r="F1707" s="6" t="s">
        <v>58</v>
      </c>
      <c r="G1707" s="6" t="s">
        <v>59</v>
      </c>
      <c r="H1707" s="6" t="s">
        <v>60</v>
      </c>
      <c r="I1707" s="6" t="s">
        <v>61</v>
      </c>
      <c r="J1707" s="6" t="s">
        <v>35</v>
      </c>
      <c r="K1707" s="9">
        <v>9435</v>
      </c>
      <c r="L1707" s="9">
        <v>98588.570000000022</v>
      </c>
      <c r="M1707" s="9">
        <v>152497.83644000001</v>
      </c>
      <c r="N1707" s="9">
        <v>139000</v>
      </c>
      <c r="O1707" s="9">
        <v>47573.9</v>
      </c>
      <c r="P1707" s="9" cm="1">
        <f t="array" ref="P1707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1531.4356296766398</v>
      </c>
      <c r="Q1707" s="9" cm="1">
        <f t="array" ref="Q1707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1148.5767222574798</v>
      </c>
      <c r="R1707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1155.8004752276527</v>
      </c>
      <c r="S1707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3835.8128271617725</v>
      </c>
    </row>
    <row r="1708" spans="1:19" x14ac:dyDescent="0.25">
      <c r="A1708">
        <v>2016</v>
      </c>
      <c r="B1708">
        <v>5</v>
      </c>
      <c r="C1708" s="38" t="s">
        <v>99</v>
      </c>
      <c r="D1708" s="38">
        <f>DATE(План_Факт_Дебіторка[[#This Row],[Рік]],План_Факт_Дебіторка[[#This Row],[МісяцьНом]],1)</f>
        <v>42491</v>
      </c>
      <c r="E1708" s="6" t="s">
        <v>6</v>
      </c>
      <c r="F1708" s="6" t="s">
        <v>58</v>
      </c>
      <c r="G1708" s="6" t="s">
        <v>59</v>
      </c>
      <c r="H1708" s="6" t="s">
        <v>60</v>
      </c>
      <c r="I1708" s="6" t="s">
        <v>61</v>
      </c>
      <c r="J1708" s="6" t="s">
        <v>34</v>
      </c>
      <c r="K1708" s="9">
        <v>7134</v>
      </c>
      <c r="L1708" s="9">
        <v>71640.64999999998</v>
      </c>
      <c r="M1708" s="9">
        <v>107263.91999999998</v>
      </c>
      <c r="N1708" s="9">
        <v>103000</v>
      </c>
      <c r="O1708" s="9">
        <v>3188.89</v>
      </c>
      <c r="P1708" s="9" cm="1">
        <f t="array" ref="P1708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1046.5343806357239</v>
      </c>
      <c r="Q1708" s="9" cm="1">
        <f t="array" ref="Q1708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0</v>
      </c>
      <c r="R1708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394.91863420215998</v>
      </c>
      <c r="S1708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1441.453014837884</v>
      </c>
    </row>
    <row r="1709" spans="1:19" x14ac:dyDescent="0.25">
      <c r="A1709">
        <v>2016</v>
      </c>
      <c r="B1709">
        <v>5</v>
      </c>
      <c r="C1709" s="38" t="s">
        <v>99</v>
      </c>
      <c r="D1709" s="38">
        <f>DATE(План_Факт_Дебіторка[[#This Row],[Рік]],План_Факт_Дебіторка[[#This Row],[МісяцьНом]],1)</f>
        <v>42491</v>
      </c>
      <c r="E1709" s="6" t="s">
        <v>6</v>
      </c>
      <c r="F1709" s="6" t="s">
        <v>58</v>
      </c>
      <c r="G1709" s="6" t="s">
        <v>59</v>
      </c>
      <c r="H1709" s="6" t="s">
        <v>60</v>
      </c>
      <c r="I1709" s="6" t="s">
        <v>61</v>
      </c>
      <c r="J1709" s="6" t="s">
        <v>27</v>
      </c>
      <c r="K1709" s="9">
        <v>11436</v>
      </c>
      <c r="L1709" s="9">
        <v>127176.93</v>
      </c>
      <c r="M1709" s="9">
        <v>205691.96664999987</v>
      </c>
      <c r="N1709" s="9">
        <v>212900</v>
      </c>
      <c r="O1709" s="9">
        <v>74092.350000000006</v>
      </c>
      <c r="P1709" s="9" cm="1">
        <f t="array" ref="P1709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2006.8604141989372</v>
      </c>
      <c r="Q1709" s="9" cm="1">
        <f t="array" ref="Q1709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0</v>
      </c>
      <c r="R1709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757.30581667884405</v>
      </c>
      <c r="S1709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2764.1662308777813</v>
      </c>
    </row>
    <row r="1710" spans="1:19" x14ac:dyDescent="0.25">
      <c r="A1710">
        <v>2016</v>
      </c>
      <c r="B1710">
        <v>5</v>
      </c>
      <c r="C1710" s="38" t="s">
        <v>99</v>
      </c>
      <c r="D1710" s="38">
        <f>DATE(План_Факт_Дебіторка[[#This Row],[Рік]],План_Факт_Дебіторка[[#This Row],[МісяцьНом]],1)</f>
        <v>42491</v>
      </c>
      <c r="E1710" s="6" t="s">
        <v>6</v>
      </c>
      <c r="F1710" s="6" t="s">
        <v>58</v>
      </c>
      <c r="G1710" s="6" t="s">
        <v>59</v>
      </c>
      <c r="H1710" s="6" t="s">
        <v>60</v>
      </c>
      <c r="I1710" s="6" t="s">
        <v>61</v>
      </c>
      <c r="J1710" s="6" t="s">
        <v>35</v>
      </c>
      <c r="K1710" s="9">
        <v>12569</v>
      </c>
      <c r="L1710" s="9">
        <v>132818.89000000001</v>
      </c>
      <c r="M1710" s="9">
        <v>197927.30666000009</v>
      </c>
      <c r="N1710" s="9">
        <v>212600</v>
      </c>
      <c r="O1710" s="9">
        <v>73146.899999999994</v>
      </c>
      <c r="P1710" s="9" cm="1">
        <f t="array" ref="P1710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1931.1034995394559</v>
      </c>
      <c r="Q1710" s="9" cm="1">
        <f t="array" ref="Q1710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0</v>
      </c>
      <c r="R1710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728.71830171300223</v>
      </c>
      <c r="S1710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2659.821801252458</v>
      </c>
    </row>
    <row r="1711" spans="1:19" x14ac:dyDescent="0.25">
      <c r="A1711">
        <v>2016</v>
      </c>
      <c r="B1711">
        <v>6</v>
      </c>
      <c r="C1711" s="38" t="s">
        <v>100</v>
      </c>
      <c r="D1711" s="38">
        <f>DATE(План_Факт_Дебіторка[[#This Row],[Рік]],План_Факт_Дебіторка[[#This Row],[МісяцьНом]],1)</f>
        <v>42522</v>
      </c>
      <c r="E1711" s="6" t="s">
        <v>7</v>
      </c>
      <c r="F1711" s="6" t="s">
        <v>58</v>
      </c>
      <c r="G1711" s="6" t="s">
        <v>59</v>
      </c>
      <c r="H1711" s="6" t="s">
        <v>60</v>
      </c>
      <c r="I1711" s="6" t="s">
        <v>61</v>
      </c>
      <c r="J1711" s="6" t="s">
        <v>34</v>
      </c>
      <c r="K1711" s="9">
        <v>26691</v>
      </c>
      <c r="L1711" s="9">
        <v>286955.68</v>
      </c>
      <c r="M1711" s="9">
        <v>391211.51173000003</v>
      </c>
      <c r="N1711" s="9">
        <v>425400</v>
      </c>
      <c r="O1711" s="9">
        <v>4726.07</v>
      </c>
      <c r="P1711" s="9" cm="1">
        <f t="array" ref="P1711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2187.6846969423859</v>
      </c>
      <c r="Q1711" s="9" cm="1">
        <f t="array" ref="Q1711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0</v>
      </c>
      <c r="R1711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1651.0827901451967</v>
      </c>
      <c r="S1711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3838.7674870875826</v>
      </c>
    </row>
    <row r="1712" spans="1:19" x14ac:dyDescent="0.25">
      <c r="A1712">
        <v>2016</v>
      </c>
      <c r="B1712">
        <v>6</v>
      </c>
      <c r="C1712" s="38" t="s">
        <v>100</v>
      </c>
      <c r="D1712" s="38">
        <f>DATE(План_Факт_Дебіторка[[#This Row],[Рік]],План_Факт_Дебіторка[[#This Row],[МісяцьНом]],1)</f>
        <v>42522</v>
      </c>
      <c r="E1712" s="6" t="s">
        <v>7</v>
      </c>
      <c r="F1712" s="6" t="s">
        <v>58</v>
      </c>
      <c r="G1712" s="6" t="s">
        <v>59</v>
      </c>
      <c r="H1712" s="6" t="s">
        <v>60</v>
      </c>
      <c r="I1712" s="6" t="s">
        <v>61</v>
      </c>
      <c r="J1712" s="6" t="s">
        <v>27</v>
      </c>
      <c r="K1712" s="9">
        <v>16706</v>
      </c>
      <c r="L1712" s="9">
        <v>187374.16999999995</v>
      </c>
      <c r="M1712" s="9">
        <v>281528.2309100001</v>
      </c>
      <c r="N1712" s="9">
        <v>304800</v>
      </c>
      <c r="O1712" s="9">
        <v>85332.05</v>
      </c>
      <c r="P1712" s="9" cm="1">
        <f t="array" ref="P1712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1574.3274010406367</v>
      </c>
      <c r="Q1712" s="9" cm="1">
        <f t="array" ref="Q1712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0</v>
      </c>
      <c r="R1712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1188.1716234268956</v>
      </c>
      <c r="S1712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2762.4990244675323</v>
      </c>
    </row>
    <row r="1713" spans="1:19" x14ac:dyDescent="0.25">
      <c r="A1713">
        <v>2016</v>
      </c>
      <c r="B1713">
        <v>6</v>
      </c>
      <c r="C1713" s="38" t="s">
        <v>100</v>
      </c>
      <c r="D1713" s="38">
        <f>DATE(План_Факт_Дебіторка[[#This Row],[Рік]],План_Факт_Дебіторка[[#This Row],[МісяцьНом]],1)</f>
        <v>42522</v>
      </c>
      <c r="E1713" s="6" t="s">
        <v>7</v>
      </c>
      <c r="F1713" s="6" t="s">
        <v>58</v>
      </c>
      <c r="G1713" s="6" t="s">
        <v>59</v>
      </c>
      <c r="H1713" s="6" t="s">
        <v>60</v>
      </c>
      <c r="I1713" s="6" t="s">
        <v>61</v>
      </c>
      <c r="J1713" s="6" t="s">
        <v>35</v>
      </c>
      <c r="K1713" s="9">
        <v>12589</v>
      </c>
      <c r="L1713" s="9">
        <v>140250.45000000001</v>
      </c>
      <c r="M1713" s="9">
        <v>208617.44999999992</v>
      </c>
      <c r="N1713" s="9">
        <v>224300</v>
      </c>
      <c r="O1713" s="9">
        <v>65927.81</v>
      </c>
      <c r="P1713" s="9" cm="1">
        <f t="array" ref="P1713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1166.6047373246172</v>
      </c>
      <c r="Q1713" s="9" cm="1">
        <f t="array" ref="Q1713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0</v>
      </c>
      <c r="R1713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880.45640552801308</v>
      </c>
      <c r="S1713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2047.0611428526304</v>
      </c>
    </row>
    <row r="1714" spans="1:19" x14ac:dyDescent="0.25">
      <c r="A1714">
        <v>2016</v>
      </c>
      <c r="B1714">
        <v>7</v>
      </c>
      <c r="C1714" s="38" t="s">
        <v>101</v>
      </c>
      <c r="D1714" s="38">
        <f>DATE(План_Факт_Дебіторка[[#This Row],[Рік]],План_Факт_Дебіторка[[#This Row],[МісяцьНом]],1)</f>
        <v>42552</v>
      </c>
      <c r="E1714" s="6" t="s">
        <v>8</v>
      </c>
      <c r="F1714" s="6" t="s">
        <v>58</v>
      </c>
      <c r="G1714" s="6" t="s">
        <v>59</v>
      </c>
      <c r="H1714" s="6" t="s">
        <v>60</v>
      </c>
      <c r="I1714" s="6" t="s">
        <v>61</v>
      </c>
      <c r="J1714" s="6" t="s">
        <v>34</v>
      </c>
      <c r="K1714" s="9">
        <v>14769</v>
      </c>
      <c r="L1714" s="9">
        <v>157208.19</v>
      </c>
      <c r="M1714" s="9">
        <v>233211.07</v>
      </c>
      <c r="N1714" s="9">
        <v>255800</v>
      </c>
      <c r="O1714" s="9">
        <v>2491.9899999999998</v>
      </c>
      <c r="P1714" s="9" cm="1">
        <f t="array" ref="P1714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1830.1374376522883</v>
      </c>
      <c r="Q1714" s="9" cm="1">
        <f t="array" ref="Q1714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0</v>
      </c>
      <c r="R1714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1262.1637501050263</v>
      </c>
      <c r="S1714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3092.3011877573144</v>
      </c>
    </row>
    <row r="1715" spans="1:19" x14ac:dyDescent="0.25">
      <c r="A1715">
        <v>2016</v>
      </c>
      <c r="B1715">
        <v>7</v>
      </c>
      <c r="C1715" s="38" t="s">
        <v>101</v>
      </c>
      <c r="D1715" s="38">
        <f>DATE(План_Факт_Дебіторка[[#This Row],[Рік]],План_Факт_Дебіторка[[#This Row],[МісяцьНом]],1)</f>
        <v>42552</v>
      </c>
      <c r="E1715" s="6" t="s">
        <v>8</v>
      </c>
      <c r="F1715" s="6" t="s">
        <v>58</v>
      </c>
      <c r="G1715" s="6" t="s">
        <v>59</v>
      </c>
      <c r="H1715" s="6" t="s">
        <v>60</v>
      </c>
      <c r="I1715" s="6" t="s">
        <v>61</v>
      </c>
      <c r="J1715" s="6" t="s">
        <v>27</v>
      </c>
      <c r="K1715" s="9">
        <v>13947</v>
      </c>
      <c r="L1715" s="9">
        <v>153369.86000000004</v>
      </c>
      <c r="M1715" s="9">
        <v>247713.41001999986</v>
      </c>
      <c r="N1715" s="9">
        <v>233900</v>
      </c>
      <c r="O1715" s="9">
        <v>59046.5</v>
      </c>
      <c r="P1715" s="9" cm="1">
        <f t="array" ref="P1715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1943.9453945565845</v>
      </c>
      <c r="Q1715" s="9" cm="1">
        <f t="array" ref="Q1715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0</v>
      </c>
      <c r="R1715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1340.6519962459204</v>
      </c>
      <c r="S1715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3284.5973908025048</v>
      </c>
    </row>
    <row r="1716" spans="1:19" x14ac:dyDescent="0.25">
      <c r="A1716">
        <v>2016</v>
      </c>
      <c r="B1716">
        <v>7</v>
      </c>
      <c r="C1716" s="38" t="s">
        <v>101</v>
      </c>
      <c r="D1716" s="38">
        <f>DATE(План_Факт_Дебіторка[[#This Row],[Рік]],План_Факт_Дебіторка[[#This Row],[МісяцьНом]],1)</f>
        <v>42552</v>
      </c>
      <c r="E1716" s="6" t="s">
        <v>8</v>
      </c>
      <c r="F1716" s="6" t="s">
        <v>58</v>
      </c>
      <c r="G1716" s="6" t="s">
        <v>59</v>
      </c>
      <c r="H1716" s="6" t="s">
        <v>60</v>
      </c>
      <c r="I1716" s="6" t="s">
        <v>61</v>
      </c>
      <c r="J1716" s="6" t="s">
        <v>35</v>
      </c>
      <c r="K1716" s="9">
        <v>11351</v>
      </c>
      <c r="L1716" s="9">
        <v>127888.94</v>
      </c>
      <c r="M1716" s="9">
        <v>194136.80331999995</v>
      </c>
      <c r="N1716" s="9">
        <v>190700</v>
      </c>
      <c r="O1716" s="9">
        <v>47296.46</v>
      </c>
      <c r="P1716" s="9" cm="1">
        <f t="array" ref="P1716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1523.4998569410577</v>
      </c>
      <c r="Q1716" s="9" cm="1">
        <f t="array" ref="Q1716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0</v>
      </c>
      <c r="R1716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1050.689556511074</v>
      </c>
      <c r="S1716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2574.1894134521317</v>
      </c>
    </row>
    <row r="1717" spans="1:19" x14ac:dyDescent="0.25">
      <c r="A1717">
        <v>2016</v>
      </c>
      <c r="B1717">
        <v>8</v>
      </c>
      <c r="C1717" s="38" t="s">
        <v>102</v>
      </c>
      <c r="D1717" s="38">
        <f>DATE(План_Факт_Дебіторка[[#This Row],[Рік]],План_Факт_Дебіторка[[#This Row],[МісяцьНом]],1)</f>
        <v>42583</v>
      </c>
      <c r="E1717" s="6" t="s">
        <v>9</v>
      </c>
      <c r="F1717" s="6" t="s">
        <v>58</v>
      </c>
      <c r="G1717" s="6" t="s">
        <v>59</v>
      </c>
      <c r="H1717" s="6" t="s">
        <v>60</v>
      </c>
      <c r="I1717" s="6" t="s">
        <v>61</v>
      </c>
      <c r="J1717" s="6" t="s">
        <v>34</v>
      </c>
      <c r="K1717" s="9">
        <v>10645</v>
      </c>
      <c r="L1717" s="9">
        <v>120205.43000000002</v>
      </c>
      <c r="M1717" s="9">
        <v>185800.86999999997</v>
      </c>
      <c r="N1717" s="9">
        <v>203900</v>
      </c>
      <c r="O1717" s="9">
        <v>1792.28</v>
      </c>
      <c r="P1717" s="9" cm="1">
        <f t="array" ref="P1717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1586.6818728729315</v>
      </c>
      <c r="Q1717" s="9" cm="1">
        <f t="array" ref="Q1717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0</v>
      </c>
      <c r="R1717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1094.2633606020217</v>
      </c>
      <c r="S1717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2680.9452334749531</v>
      </c>
    </row>
    <row r="1718" spans="1:19" x14ac:dyDescent="0.25">
      <c r="A1718">
        <v>2016</v>
      </c>
      <c r="B1718">
        <v>9</v>
      </c>
      <c r="C1718" s="38" t="s">
        <v>103</v>
      </c>
      <c r="D1718" s="38">
        <f>DATE(План_Факт_Дебіторка[[#This Row],[Рік]],План_Факт_Дебіторка[[#This Row],[МісяцьНом]],1)</f>
        <v>42614</v>
      </c>
      <c r="E1718" s="6" t="s">
        <v>10</v>
      </c>
      <c r="F1718" s="6" t="s">
        <v>58</v>
      </c>
      <c r="G1718" s="6" t="s">
        <v>59</v>
      </c>
      <c r="H1718" s="6" t="s">
        <v>60</v>
      </c>
      <c r="I1718" s="6" t="s">
        <v>61</v>
      </c>
      <c r="J1718" s="6" t="s">
        <v>34</v>
      </c>
      <c r="K1718" s="9">
        <v>13946</v>
      </c>
      <c r="L1718" s="9">
        <v>166159.37</v>
      </c>
      <c r="M1718" s="9">
        <v>238869.95168000003</v>
      </c>
      <c r="N1718" s="9">
        <v>243500</v>
      </c>
      <c r="O1718" s="9">
        <v>1872.63</v>
      </c>
      <c r="P1718" s="9" cm="1">
        <f t="array" ref="P1718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1564.8923448159592</v>
      </c>
      <c r="Q1718" s="9" cm="1">
        <f t="array" ref="Q1718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0</v>
      </c>
      <c r="R1718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1618.8541498096129</v>
      </c>
      <c r="S1718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3183.7464946255723</v>
      </c>
    </row>
    <row r="1719" spans="1:19" x14ac:dyDescent="0.25">
      <c r="A1719">
        <v>2016</v>
      </c>
      <c r="B1719">
        <v>8</v>
      </c>
      <c r="C1719" s="38" t="s">
        <v>102</v>
      </c>
      <c r="D1719" s="38">
        <f>DATE(План_Факт_Дебіторка[[#This Row],[Рік]],План_Факт_Дебіторка[[#This Row],[МісяцьНом]],1)</f>
        <v>42583</v>
      </c>
      <c r="E1719" s="6" t="s">
        <v>9</v>
      </c>
      <c r="F1719" s="6" t="s">
        <v>58</v>
      </c>
      <c r="G1719" s="6" t="s">
        <v>59</v>
      </c>
      <c r="H1719" s="6" t="s">
        <v>60</v>
      </c>
      <c r="I1719" s="6" t="s">
        <v>61</v>
      </c>
      <c r="J1719" s="6" t="s">
        <v>27</v>
      </c>
      <c r="K1719" s="9">
        <v>13561</v>
      </c>
      <c r="L1719" s="9">
        <v>155457.16000000003</v>
      </c>
      <c r="M1719" s="9">
        <v>251961.06500000021</v>
      </c>
      <c r="N1719" s="9">
        <v>271900</v>
      </c>
      <c r="O1719" s="9">
        <v>37608.46</v>
      </c>
      <c r="P1719" s="9" cm="1">
        <f t="array" ref="P1719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2151.6694432338172</v>
      </c>
      <c r="Q1719" s="9" cm="1">
        <f t="array" ref="Q1719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0</v>
      </c>
      <c r="R1719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1483.9099608509084</v>
      </c>
      <c r="S1719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3635.5794040847259</v>
      </c>
    </row>
    <row r="1720" spans="1:19" x14ac:dyDescent="0.25">
      <c r="A1720">
        <v>2016</v>
      </c>
      <c r="B1720">
        <v>10</v>
      </c>
      <c r="C1720" s="38" t="s">
        <v>71</v>
      </c>
      <c r="D1720" s="38">
        <f>DATE(План_Факт_Дебіторка[[#This Row],[Рік]],План_Факт_Дебіторка[[#This Row],[МісяцьНом]],1)</f>
        <v>42644</v>
      </c>
      <c r="E1720" s="6" t="s">
        <v>11</v>
      </c>
      <c r="F1720" s="6" t="s">
        <v>58</v>
      </c>
      <c r="G1720" s="6" t="s">
        <v>59</v>
      </c>
      <c r="H1720" s="6" t="s">
        <v>60</v>
      </c>
      <c r="I1720" s="6" t="s">
        <v>61</v>
      </c>
      <c r="J1720" s="6" t="s">
        <v>34</v>
      </c>
      <c r="K1720" s="9">
        <v>10224</v>
      </c>
      <c r="L1720" s="9">
        <v>119894.60000000002</v>
      </c>
      <c r="M1720" s="9">
        <v>183960.50000000012</v>
      </c>
      <c r="N1720" s="9">
        <v>186200</v>
      </c>
      <c r="O1720" s="9">
        <v>2222.5100000000002</v>
      </c>
      <c r="P1720" s="9" cm="1">
        <f t="array" ref="P1720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1495.1509579884721</v>
      </c>
      <c r="Q1720" s="9" cm="1">
        <f t="array" ref="Q1720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747.57547899423605</v>
      </c>
      <c r="R1720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1031.1385917161876</v>
      </c>
      <c r="S1720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3273.8650286988959</v>
      </c>
    </row>
    <row r="1721" spans="1:19" x14ac:dyDescent="0.25">
      <c r="A1721">
        <v>2016</v>
      </c>
      <c r="B1721">
        <v>8</v>
      </c>
      <c r="C1721" s="38" t="s">
        <v>102</v>
      </c>
      <c r="D1721" s="38">
        <f>DATE(План_Факт_Дебіторка[[#This Row],[Рік]],План_Факт_Дебіторка[[#This Row],[МісяцьНом]],1)</f>
        <v>42583</v>
      </c>
      <c r="E1721" s="6" t="s">
        <v>9</v>
      </c>
      <c r="F1721" s="6" t="s">
        <v>58</v>
      </c>
      <c r="G1721" s="6" t="s">
        <v>59</v>
      </c>
      <c r="H1721" s="6" t="s">
        <v>60</v>
      </c>
      <c r="I1721" s="6" t="s">
        <v>61</v>
      </c>
      <c r="J1721" s="6" t="s">
        <v>35</v>
      </c>
      <c r="K1721" s="9">
        <v>11282</v>
      </c>
      <c r="L1721" s="9">
        <v>133212.46000000005</v>
      </c>
      <c r="M1721" s="9">
        <v>205162.65010000009</v>
      </c>
      <c r="N1721" s="9">
        <v>209900</v>
      </c>
      <c r="O1721" s="9">
        <v>31966.799999999999</v>
      </c>
      <c r="P1721" s="9" cm="1">
        <f t="array" ref="P1721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1752.0254770832996</v>
      </c>
      <c r="Q1721" s="9" cm="1">
        <f t="array" ref="Q1721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0</v>
      </c>
      <c r="R1721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1208.2934324712412</v>
      </c>
      <c r="S1721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2960.3189095545408</v>
      </c>
    </row>
    <row r="1722" spans="1:19" x14ac:dyDescent="0.25">
      <c r="A1722">
        <v>2016</v>
      </c>
      <c r="B1722">
        <v>11</v>
      </c>
      <c r="C1722" s="38" t="s">
        <v>72</v>
      </c>
      <c r="D1722" s="38">
        <f>DATE(План_Факт_Дебіторка[[#This Row],[Рік]],План_Факт_Дебіторка[[#This Row],[МісяцьНом]],1)</f>
        <v>42675</v>
      </c>
      <c r="E1722" s="6" t="s">
        <v>12</v>
      </c>
      <c r="F1722" s="6" t="s">
        <v>58</v>
      </c>
      <c r="G1722" s="6" t="s">
        <v>59</v>
      </c>
      <c r="H1722" s="6" t="s">
        <v>60</v>
      </c>
      <c r="I1722" s="6" t="s">
        <v>61</v>
      </c>
      <c r="J1722" s="6" t="s">
        <v>34</v>
      </c>
      <c r="K1722" s="9">
        <v>9996</v>
      </c>
      <c r="L1722" s="9">
        <v>126703.56</v>
      </c>
      <c r="M1722" s="9">
        <v>193881.66000000006</v>
      </c>
      <c r="N1722" s="9">
        <v>208700</v>
      </c>
      <c r="O1722" s="9">
        <v>1612.52</v>
      </c>
      <c r="P1722" s="9" cm="1">
        <f t="array" ref="P1722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1590.7256935639118</v>
      </c>
      <c r="Q1722" s="9" cm="1">
        <f t="array" ref="Q1722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0</v>
      </c>
      <c r="R1722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1097.05220245787</v>
      </c>
      <c r="S1722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2687.777896021782</v>
      </c>
    </row>
    <row r="1723" spans="1:19" x14ac:dyDescent="0.25">
      <c r="A1723">
        <v>2016</v>
      </c>
      <c r="B1723">
        <v>9</v>
      </c>
      <c r="C1723" s="38" t="s">
        <v>103</v>
      </c>
      <c r="D1723" s="38">
        <f>DATE(План_Факт_Дебіторка[[#This Row],[Рік]],План_Факт_Дебіторка[[#This Row],[МісяцьНом]],1)</f>
        <v>42614</v>
      </c>
      <c r="E1723" s="6" t="s">
        <v>10</v>
      </c>
      <c r="F1723" s="6" t="s">
        <v>58</v>
      </c>
      <c r="G1723" s="6" t="s">
        <v>59</v>
      </c>
      <c r="H1723" s="6" t="s">
        <v>60</v>
      </c>
      <c r="I1723" s="6" t="s">
        <v>61</v>
      </c>
      <c r="J1723" s="6" t="s">
        <v>27</v>
      </c>
      <c r="K1723" s="9">
        <v>13360</v>
      </c>
      <c r="L1723" s="9">
        <v>162395.55999999997</v>
      </c>
      <c r="M1723" s="9">
        <v>260988.79000000059</v>
      </c>
      <c r="N1723" s="9">
        <v>281100</v>
      </c>
      <c r="O1723" s="9">
        <v>42159.27</v>
      </c>
      <c r="P1723" s="9" cm="1">
        <f t="array" ref="P1723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1709.7979745100638</v>
      </c>
      <c r="Q1723" s="9" cm="1">
        <f t="array" ref="Q1723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0</v>
      </c>
      <c r="R1723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1768.7565253552384</v>
      </c>
      <c r="S1723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3478.5544998653022</v>
      </c>
    </row>
    <row r="1724" spans="1:19" x14ac:dyDescent="0.25">
      <c r="A1724">
        <v>2016</v>
      </c>
      <c r="B1724">
        <v>9</v>
      </c>
      <c r="C1724" s="38" t="s">
        <v>103</v>
      </c>
      <c r="D1724" s="38">
        <f>DATE(План_Факт_Дебіторка[[#This Row],[Рік]],План_Факт_Дебіторка[[#This Row],[МісяцьНом]],1)</f>
        <v>42614</v>
      </c>
      <c r="E1724" s="6" t="s">
        <v>10</v>
      </c>
      <c r="F1724" s="6" t="s">
        <v>58</v>
      </c>
      <c r="G1724" s="6" t="s">
        <v>59</v>
      </c>
      <c r="H1724" s="6" t="s">
        <v>60</v>
      </c>
      <c r="I1724" s="6" t="s">
        <v>61</v>
      </c>
      <c r="J1724" s="6" t="s">
        <v>35</v>
      </c>
      <c r="K1724" s="9">
        <v>12177</v>
      </c>
      <c r="L1724" s="9">
        <v>149120.49</v>
      </c>
      <c r="M1724" s="9">
        <v>221431.48999999996</v>
      </c>
      <c r="N1724" s="9">
        <v>211400</v>
      </c>
      <c r="O1724" s="9">
        <v>37188.730000000003</v>
      </c>
      <c r="P1724" s="9" cm="1">
        <f t="array" ref="P1724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1450.648945859876</v>
      </c>
      <c r="Q1724" s="9" cm="1">
        <f t="array" ref="Q1724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0</v>
      </c>
      <c r="R1724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1500.6713233033199</v>
      </c>
      <c r="S1724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2951.3202691631959</v>
      </c>
    </row>
    <row r="1725" spans="1:19" x14ac:dyDescent="0.25">
      <c r="A1725">
        <v>2016</v>
      </c>
      <c r="B1725">
        <v>10</v>
      </c>
      <c r="C1725" s="38" t="s">
        <v>71</v>
      </c>
      <c r="D1725" s="38">
        <f>DATE(План_Факт_Дебіторка[[#This Row],[Рік]],План_Факт_Дебіторка[[#This Row],[МісяцьНом]],1)</f>
        <v>42644</v>
      </c>
      <c r="E1725" s="6" t="s">
        <v>11</v>
      </c>
      <c r="F1725" s="6" t="s">
        <v>58</v>
      </c>
      <c r="G1725" s="6" t="s">
        <v>59</v>
      </c>
      <c r="H1725" s="6" t="s">
        <v>60</v>
      </c>
      <c r="I1725" s="6" t="s">
        <v>61</v>
      </c>
      <c r="J1725" s="6" t="s">
        <v>27</v>
      </c>
      <c r="K1725" s="9">
        <v>10965</v>
      </c>
      <c r="L1725" s="9">
        <v>135827.75</v>
      </c>
      <c r="M1725" s="9">
        <v>220796.27167000138</v>
      </c>
      <c r="N1725" s="9">
        <v>216800</v>
      </c>
      <c r="O1725" s="9">
        <v>46546.17</v>
      </c>
      <c r="P1725" s="9" cm="1">
        <f t="array" ref="P1725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1794.5360939314978</v>
      </c>
      <c r="Q1725" s="9" cm="1">
        <f t="array" ref="Q1725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897.26804696574891</v>
      </c>
      <c r="R1725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1237.611099263102</v>
      </c>
      <c r="S1725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3929.4152401603487</v>
      </c>
    </row>
    <row r="1726" spans="1:19" x14ac:dyDescent="0.25">
      <c r="A1726">
        <v>2016</v>
      </c>
      <c r="B1726">
        <v>10</v>
      </c>
      <c r="C1726" s="38" t="s">
        <v>71</v>
      </c>
      <c r="D1726" s="38">
        <f>DATE(План_Факт_Дебіторка[[#This Row],[Рік]],План_Факт_Дебіторка[[#This Row],[МісяцьНом]],1)</f>
        <v>42644</v>
      </c>
      <c r="E1726" s="6" t="s">
        <v>11</v>
      </c>
      <c r="F1726" s="6" t="s">
        <v>58</v>
      </c>
      <c r="G1726" s="6" t="s">
        <v>59</v>
      </c>
      <c r="H1726" s="6" t="s">
        <v>60</v>
      </c>
      <c r="I1726" s="6" t="s">
        <v>61</v>
      </c>
      <c r="J1726" s="6" t="s">
        <v>35</v>
      </c>
      <c r="K1726" s="9">
        <v>10134</v>
      </c>
      <c r="L1726" s="9">
        <v>126147.99000000002</v>
      </c>
      <c r="M1726" s="9">
        <v>197134.33999000012</v>
      </c>
      <c r="N1726" s="9">
        <v>182300</v>
      </c>
      <c r="O1726" s="9">
        <v>42857.72</v>
      </c>
      <c r="P1726" s="9" cm="1">
        <f t="array" ref="P1726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1602.2222014425577</v>
      </c>
      <c r="Q1726" s="9" cm="1">
        <f t="array" ref="Q1726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801.11110072127883</v>
      </c>
      <c r="R1726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1104.9808285810743</v>
      </c>
      <c r="S1726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3508.3141307449105</v>
      </c>
    </row>
    <row r="1727" spans="1:19" x14ac:dyDescent="0.25">
      <c r="A1727">
        <v>2016</v>
      </c>
      <c r="B1727">
        <v>11</v>
      </c>
      <c r="C1727" s="38" t="s">
        <v>72</v>
      </c>
      <c r="D1727" s="38">
        <f>DATE(План_Факт_Дебіторка[[#This Row],[Рік]],План_Факт_Дебіторка[[#This Row],[МісяцьНом]],1)</f>
        <v>42675</v>
      </c>
      <c r="E1727" s="6" t="s">
        <v>12</v>
      </c>
      <c r="F1727" s="6" t="s">
        <v>58</v>
      </c>
      <c r="G1727" s="6" t="s">
        <v>59</v>
      </c>
      <c r="H1727" s="6" t="s">
        <v>60</v>
      </c>
      <c r="I1727" s="6" t="s">
        <v>61</v>
      </c>
      <c r="J1727" s="6" t="s">
        <v>27</v>
      </c>
      <c r="K1727" s="9">
        <v>10905</v>
      </c>
      <c r="L1727" s="9">
        <v>140979.60999999996</v>
      </c>
      <c r="M1727" s="9">
        <v>229183.53000000014</v>
      </c>
      <c r="N1727" s="9">
        <v>230900</v>
      </c>
      <c r="O1727" s="9">
        <v>48478.04</v>
      </c>
      <c r="P1727" s="9" cm="1">
        <f t="array" ref="P1727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1880.3641856206289</v>
      </c>
      <c r="Q1727" s="9" cm="1">
        <f t="array" ref="Q1727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0</v>
      </c>
      <c r="R1727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1296.8028866349164</v>
      </c>
      <c r="S1727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3177.1670722555455</v>
      </c>
    </row>
    <row r="1728" spans="1:19" x14ac:dyDescent="0.25">
      <c r="A1728">
        <v>2016</v>
      </c>
      <c r="B1728">
        <v>11</v>
      </c>
      <c r="C1728" s="38" t="s">
        <v>72</v>
      </c>
      <c r="D1728" s="38">
        <f>DATE(План_Факт_Дебіторка[[#This Row],[Рік]],План_Факт_Дебіторка[[#This Row],[МісяцьНом]],1)</f>
        <v>42675</v>
      </c>
      <c r="E1728" s="6" t="s">
        <v>12</v>
      </c>
      <c r="F1728" s="6" t="s">
        <v>58</v>
      </c>
      <c r="G1728" s="6" t="s">
        <v>59</v>
      </c>
      <c r="H1728" s="6" t="s">
        <v>60</v>
      </c>
      <c r="I1728" s="6" t="s">
        <v>61</v>
      </c>
      <c r="J1728" s="6" t="s">
        <v>35</v>
      </c>
      <c r="K1728" s="9">
        <v>7976</v>
      </c>
      <c r="L1728" s="9">
        <v>104884.52999999998</v>
      </c>
      <c r="M1728" s="9">
        <v>164935.16999999993</v>
      </c>
      <c r="N1728" s="9">
        <v>161600</v>
      </c>
      <c r="O1728" s="9">
        <v>36069.64</v>
      </c>
      <c r="P1728" s="9" cm="1">
        <f t="array" ref="P1728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1353.2306907797852</v>
      </c>
      <c r="Q1728" s="9" cm="1">
        <f t="array" ref="Q1728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0</v>
      </c>
      <c r="R1728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933.26254536536919</v>
      </c>
      <c r="S1728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2286.4932361451542</v>
      </c>
    </row>
    <row r="1729" spans="1:19" x14ac:dyDescent="0.25">
      <c r="A1729">
        <v>2015</v>
      </c>
      <c r="B1729">
        <v>5</v>
      </c>
      <c r="C1729" s="38" t="s">
        <v>90</v>
      </c>
      <c r="D1729" s="38">
        <f>DATE(План_Факт_Дебіторка[[#This Row],[Рік]],План_Факт_Дебіторка[[#This Row],[МісяцьНом]],1)</f>
        <v>42125</v>
      </c>
      <c r="E1729" s="6" t="s">
        <v>6</v>
      </c>
      <c r="F1729" s="6" t="s">
        <v>42</v>
      </c>
      <c r="G1729" s="6" t="s">
        <v>49</v>
      </c>
      <c r="H1729" s="6" t="s">
        <v>50</v>
      </c>
      <c r="I1729" s="6" t="s">
        <v>51</v>
      </c>
      <c r="J1729" s="6" t="s">
        <v>26</v>
      </c>
      <c r="K1729" s="9">
        <v>18</v>
      </c>
      <c r="L1729" s="9">
        <v>190.06</v>
      </c>
      <c r="M1729" s="9">
        <v>312.92380000000003</v>
      </c>
      <c r="N1729" s="9">
        <v>300</v>
      </c>
      <c r="O1729" s="9">
        <v>201.52</v>
      </c>
      <c r="P1729" s="9" cm="1">
        <f t="array" ref="P1729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2.3747210809019093</v>
      </c>
      <c r="Q1729" s="9" cm="1">
        <f t="array" ref="Q1729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0.71241632427057278</v>
      </c>
      <c r="R1729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0.79157369363396979</v>
      </c>
      <c r="S1729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3.8787110988064519</v>
      </c>
    </row>
    <row r="1730" spans="1:19" x14ac:dyDescent="0.25">
      <c r="A1730">
        <v>2015</v>
      </c>
      <c r="B1730">
        <v>5</v>
      </c>
      <c r="C1730" s="38" t="s">
        <v>90</v>
      </c>
      <c r="D1730" s="38">
        <f>DATE(План_Факт_Дебіторка[[#This Row],[Рік]],План_Факт_Дебіторка[[#This Row],[МісяцьНом]],1)</f>
        <v>42125</v>
      </c>
      <c r="E1730" s="6" t="s">
        <v>6</v>
      </c>
      <c r="F1730" s="6" t="s">
        <v>42</v>
      </c>
      <c r="G1730" s="6" t="s">
        <v>49</v>
      </c>
      <c r="H1730" s="6" t="s">
        <v>50</v>
      </c>
      <c r="I1730" s="6" t="s">
        <v>51</v>
      </c>
      <c r="J1730" s="6" t="s">
        <v>32</v>
      </c>
      <c r="K1730" s="9">
        <v>3737</v>
      </c>
      <c r="L1730" s="9">
        <v>36178.990000000005</v>
      </c>
      <c r="M1730" s="9">
        <v>45745.631149999994</v>
      </c>
      <c r="N1730" s="9">
        <v>44100</v>
      </c>
      <c r="O1730" s="9">
        <v>359.22</v>
      </c>
      <c r="P1730" s="9" cm="1">
        <f t="array" ref="P1730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347.15516892952223</v>
      </c>
      <c r="Q1730" s="9" cm="1">
        <f t="array" ref="Q1730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104.14655067885667</v>
      </c>
      <c r="R1730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115.71838964317408</v>
      </c>
      <c r="S1730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567.02010925155298</v>
      </c>
    </row>
    <row r="1731" spans="1:19" x14ac:dyDescent="0.25">
      <c r="A1731">
        <v>2015</v>
      </c>
      <c r="B1731">
        <v>6</v>
      </c>
      <c r="C1731" s="38" t="s">
        <v>91</v>
      </c>
      <c r="D1731" s="38">
        <f>DATE(План_Факт_Дебіторка[[#This Row],[Рік]],План_Факт_Дебіторка[[#This Row],[МісяцьНом]],1)</f>
        <v>42156</v>
      </c>
      <c r="E1731" s="6" t="s">
        <v>7</v>
      </c>
      <c r="F1731" s="6" t="s">
        <v>42</v>
      </c>
      <c r="G1731" s="6" t="s">
        <v>49</v>
      </c>
      <c r="H1731" s="6" t="s">
        <v>50</v>
      </c>
      <c r="I1731" s="6" t="s">
        <v>51</v>
      </c>
      <c r="J1731" s="6" t="s">
        <v>26</v>
      </c>
      <c r="K1731" s="9">
        <v>114</v>
      </c>
      <c r="L1731" s="9">
        <v>1082.3199999999997</v>
      </c>
      <c r="M1731" s="9">
        <v>1769.3700000000001</v>
      </c>
      <c r="N1731" s="9">
        <v>1700</v>
      </c>
      <c r="O1731" s="9">
        <v>1137.97</v>
      </c>
      <c r="P1731" s="9" cm="1">
        <f t="array" ref="P1731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25.564569564094445</v>
      </c>
      <c r="Q1731" s="9" cm="1">
        <f t="array" ref="Q1731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12.782284782047222</v>
      </c>
      <c r="R1731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8.5215231880314803</v>
      </c>
      <c r="S1731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46.868377534173149</v>
      </c>
    </row>
    <row r="1732" spans="1:19" x14ac:dyDescent="0.25">
      <c r="A1732">
        <v>2015</v>
      </c>
      <c r="B1732">
        <v>6</v>
      </c>
      <c r="C1732" s="38" t="s">
        <v>91</v>
      </c>
      <c r="D1732" s="38">
        <f>DATE(План_Факт_Дебіторка[[#This Row],[Рік]],План_Факт_Дебіторка[[#This Row],[МісяцьНом]],1)</f>
        <v>42156</v>
      </c>
      <c r="E1732" s="6" t="s">
        <v>7</v>
      </c>
      <c r="F1732" s="6" t="s">
        <v>42</v>
      </c>
      <c r="G1732" s="6" t="s">
        <v>49</v>
      </c>
      <c r="H1732" s="6" t="s">
        <v>50</v>
      </c>
      <c r="I1732" s="6" t="s">
        <v>51</v>
      </c>
      <c r="J1732" s="6" t="s">
        <v>32</v>
      </c>
      <c r="K1732" s="9">
        <v>406</v>
      </c>
      <c r="L1732" s="9">
        <v>3828.5</v>
      </c>
      <c r="M1732" s="9">
        <v>5990.5174399999996</v>
      </c>
      <c r="N1732" s="9">
        <v>5500</v>
      </c>
      <c r="O1732" s="9">
        <v>49.12</v>
      </c>
      <c r="P1732" s="9" cm="1">
        <f t="array" ref="P1732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86.553405912726532</v>
      </c>
      <c r="Q1732" s="9" cm="1">
        <f t="array" ref="Q1732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43.276702956363266</v>
      </c>
      <c r="R1732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28.851135304242181</v>
      </c>
      <c r="S1732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158.68124417333198</v>
      </c>
    </row>
    <row r="1733" spans="1:19" x14ac:dyDescent="0.25">
      <c r="A1733">
        <v>2014</v>
      </c>
      <c r="B1733">
        <v>5</v>
      </c>
      <c r="C1733" s="38" t="s">
        <v>81</v>
      </c>
      <c r="D1733" s="38">
        <f>DATE(План_Факт_Дебіторка[[#This Row],[Рік]],План_Факт_Дебіторка[[#This Row],[МісяцьНом]],1)</f>
        <v>41760</v>
      </c>
      <c r="E1733" s="6" t="s">
        <v>6</v>
      </c>
      <c r="F1733" s="6" t="s">
        <v>58</v>
      </c>
      <c r="G1733" s="6" t="s">
        <v>63</v>
      </c>
      <c r="H1733" s="6" t="s">
        <v>64</v>
      </c>
      <c r="I1733" s="6" t="s">
        <v>65</v>
      </c>
      <c r="J1733" s="6" t="s">
        <v>26</v>
      </c>
      <c r="K1733" s="9">
        <v>2654</v>
      </c>
      <c r="L1733" s="9">
        <v>28986.19</v>
      </c>
      <c r="M1733" s="9">
        <v>43306.189999999988</v>
      </c>
      <c r="N1733" s="9">
        <v>41600</v>
      </c>
      <c r="O1733" s="9">
        <v>34035.32</v>
      </c>
      <c r="P1733" s="9" cm="1">
        <f t="array" ref="P1733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267.53546222407925</v>
      </c>
      <c r="Q1733" s="9" cm="1">
        <f t="array" ref="Q1733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0</v>
      </c>
      <c r="R1733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160.52127733444757</v>
      </c>
      <c r="S1733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428.05673955852683</v>
      </c>
    </row>
    <row r="1734" spans="1:19" x14ac:dyDescent="0.25">
      <c r="A1734">
        <v>2014</v>
      </c>
      <c r="B1734">
        <v>6</v>
      </c>
      <c r="C1734" s="38" t="s">
        <v>82</v>
      </c>
      <c r="D1734" s="38">
        <f>DATE(План_Факт_Дебіторка[[#This Row],[Рік]],План_Факт_Дебіторка[[#This Row],[МісяцьНом]],1)</f>
        <v>41791</v>
      </c>
      <c r="E1734" s="6" t="s">
        <v>7</v>
      </c>
      <c r="F1734" s="6" t="s">
        <v>58</v>
      </c>
      <c r="G1734" s="6" t="s">
        <v>63</v>
      </c>
      <c r="H1734" s="6" t="s">
        <v>64</v>
      </c>
      <c r="I1734" s="6" t="s">
        <v>65</v>
      </c>
      <c r="J1734" s="6" t="s">
        <v>26</v>
      </c>
      <c r="K1734" s="9">
        <v>2079</v>
      </c>
      <c r="L1734" s="9">
        <v>22985.889999999996</v>
      </c>
      <c r="M1734" s="9">
        <v>33942.649999999994</v>
      </c>
      <c r="N1734" s="9">
        <v>32300</v>
      </c>
      <c r="O1734" s="9">
        <v>24802.05</v>
      </c>
      <c r="P1734" s="9" cm="1">
        <f t="array" ref="P1734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302.77605771071262</v>
      </c>
      <c r="Q1734" s="9" cm="1">
        <f t="array" ref="Q1734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227.08204328303449</v>
      </c>
      <c r="R1734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181.66563462642759</v>
      </c>
      <c r="S1734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711.52373562017476</v>
      </c>
    </row>
    <row r="1735" spans="1:19" x14ac:dyDescent="0.25">
      <c r="A1735">
        <v>2014</v>
      </c>
      <c r="B1735">
        <v>7</v>
      </c>
      <c r="C1735" s="38" t="s">
        <v>83</v>
      </c>
      <c r="D1735" s="38">
        <f>DATE(План_Факт_Дебіторка[[#This Row],[Рік]],План_Факт_Дебіторка[[#This Row],[МісяцьНом]],1)</f>
        <v>41821</v>
      </c>
      <c r="E1735" s="6" t="s">
        <v>8</v>
      </c>
      <c r="F1735" s="6" t="s">
        <v>58</v>
      </c>
      <c r="G1735" s="6" t="s">
        <v>63</v>
      </c>
      <c r="H1735" s="6" t="s">
        <v>64</v>
      </c>
      <c r="I1735" s="6" t="s">
        <v>65</v>
      </c>
      <c r="J1735" s="6" t="s">
        <v>26</v>
      </c>
      <c r="K1735" s="9">
        <v>2177</v>
      </c>
      <c r="L1735" s="9">
        <v>23154.010000000002</v>
      </c>
      <c r="M1735" s="9">
        <v>33966.369999999995</v>
      </c>
      <c r="N1735" s="9">
        <v>35300</v>
      </c>
      <c r="O1735" s="9">
        <v>25678.58</v>
      </c>
      <c r="P1735" s="9" cm="1">
        <f t="array" ref="P1735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426.60479260634116</v>
      </c>
      <c r="Q1735" s="9" cm="1">
        <f t="array" ref="Q1735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127.98143778190236</v>
      </c>
      <c r="R1735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170.64191704253648</v>
      </c>
      <c r="S1735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725.22814743077993</v>
      </c>
    </row>
    <row r="1736" spans="1:19" x14ac:dyDescent="0.25">
      <c r="A1736">
        <v>2014</v>
      </c>
      <c r="B1736">
        <v>8</v>
      </c>
      <c r="C1736" s="38" t="s">
        <v>84</v>
      </c>
      <c r="D1736" s="38">
        <f>DATE(План_Факт_Дебіторка[[#This Row],[Рік]],План_Факт_Дебіторка[[#This Row],[МісяцьНом]],1)</f>
        <v>41852</v>
      </c>
      <c r="E1736" s="6" t="s">
        <v>9</v>
      </c>
      <c r="F1736" s="6" t="s">
        <v>58</v>
      </c>
      <c r="G1736" s="6" t="s">
        <v>63</v>
      </c>
      <c r="H1736" s="6" t="s">
        <v>64</v>
      </c>
      <c r="I1736" s="6" t="s">
        <v>65</v>
      </c>
      <c r="J1736" s="6" t="s">
        <v>26</v>
      </c>
      <c r="K1736" s="9">
        <v>2363</v>
      </c>
      <c r="L1736" s="9">
        <v>27745.85</v>
      </c>
      <c r="M1736" s="9">
        <v>40728.400000000001</v>
      </c>
      <c r="N1736" s="9">
        <v>40500</v>
      </c>
      <c r="O1736" s="9">
        <v>28509.88</v>
      </c>
      <c r="P1736" s="9" cm="1">
        <f t="array" ref="P1736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274.58276342643137</v>
      </c>
      <c r="Q1736" s="9" cm="1">
        <f t="array" ref="Q1736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0</v>
      </c>
      <c r="R1736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109.83310537057254</v>
      </c>
      <c r="S1736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384.4158687970039</v>
      </c>
    </row>
    <row r="1737" spans="1:19" x14ac:dyDescent="0.25">
      <c r="A1737">
        <v>2014</v>
      </c>
      <c r="B1737">
        <v>9</v>
      </c>
      <c r="C1737" s="38" t="s">
        <v>85</v>
      </c>
      <c r="D1737" s="38">
        <f>DATE(План_Факт_Дебіторка[[#This Row],[Рік]],План_Факт_Дебіторка[[#This Row],[МісяцьНом]],1)</f>
        <v>41883</v>
      </c>
      <c r="E1737" s="6" t="s">
        <v>10</v>
      </c>
      <c r="F1737" s="6" t="s">
        <v>58</v>
      </c>
      <c r="G1737" s="6" t="s">
        <v>63</v>
      </c>
      <c r="H1737" s="6" t="s">
        <v>64</v>
      </c>
      <c r="I1737" s="6" t="s">
        <v>65</v>
      </c>
      <c r="J1737" s="6" t="s">
        <v>26</v>
      </c>
      <c r="K1737" s="9">
        <v>1619</v>
      </c>
      <c r="L1737" s="9">
        <v>18833.040000000005</v>
      </c>
      <c r="M1737" s="9">
        <v>27562.540000000012</v>
      </c>
      <c r="N1737" s="9">
        <v>28800</v>
      </c>
      <c r="O1737" s="9">
        <v>18522.03</v>
      </c>
      <c r="P1737" s="9" cm="1">
        <f t="array" ref="P1737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198.76820645619267</v>
      </c>
      <c r="Q1737" s="9" cm="1">
        <f t="array" ref="Q1737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0</v>
      </c>
      <c r="R1737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119.2609238737156</v>
      </c>
      <c r="S1737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318.0291303299083</v>
      </c>
    </row>
    <row r="1738" spans="1:19" x14ac:dyDescent="0.25">
      <c r="A1738">
        <v>2014</v>
      </c>
      <c r="B1738">
        <v>10</v>
      </c>
      <c r="C1738" s="38" t="s">
        <v>62</v>
      </c>
      <c r="D1738" s="38">
        <f>DATE(План_Факт_Дебіторка[[#This Row],[Рік]],План_Факт_Дебіторка[[#This Row],[МісяцьНом]],1)</f>
        <v>41913</v>
      </c>
      <c r="E1738" s="6" t="s">
        <v>11</v>
      </c>
      <c r="F1738" s="6" t="s">
        <v>58</v>
      </c>
      <c r="G1738" s="6" t="s">
        <v>63</v>
      </c>
      <c r="H1738" s="6" t="s">
        <v>64</v>
      </c>
      <c r="I1738" s="6" t="s">
        <v>65</v>
      </c>
      <c r="J1738" s="6" t="s">
        <v>26</v>
      </c>
      <c r="K1738" s="9">
        <v>3723</v>
      </c>
      <c r="L1738" s="9">
        <v>39048.899999999994</v>
      </c>
      <c r="M1738" s="9">
        <v>56350.82</v>
      </c>
      <c r="N1738" s="9">
        <v>60800</v>
      </c>
      <c r="O1738" s="9">
        <v>39445.57</v>
      </c>
      <c r="P1738" s="9" cm="1">
        <f t="array" ref="P1738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338.26616065426668</v>
      </c>
      <c r="Q1738" s="9" cm="1">
        <f t="array" ref="Q1738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0</v>
      </c>
      <c r="R1738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135.30646426170668</v>
      </c>
      <c r="S1738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473.57262491597339</v>
      </c>
    </row>
    <row r="1739" spans="1:19" x14ac:dyDescent="0.25">
      <c r="A1739">
        <v>2014</v>
      </c>
      <c r="B1739">
        <v>11</v>
      </c>
      <c r="C1739" s="38" t="s">
        <v>66</v>
      </c>
      <c r="D1739" s="38">
        <f>DATE(План_Факт_Дебіторка[[#This Row],[Рік]],План_Факт_Дебіторка[[#This Row],[МісяцьНом]],1)</f>
        <v>41944</v>
      </c>
      <c r="E1739" s="6" t="s">
        <v>12</v>
      </c>
      <c r="F1739" s="6" t="s">
        <v>58</v>
      </c>
      <c r="G1739" s="6" t="s">
        <v>63</v>
      </c>
      <c r="H1739" s="6" t="s">
        <v>64</v>
      </c>
      <c r="I1739" s="6" t="s">
        <v>65</v>
      </c>
      <c r="J1739" s="6" t="s">
        <v>26</v>
      </c>
      <c r="K1739" s="9">
        <v>1784</v>
      </c>
      <c r="L1739" s="9">
        <v>21190.85</v>
      </c>
      <c r="M1739" s="9">
        <v>31162.57999999998</v>
      </c>
      <c r="N1739" s="9">
        <v>30100</v>
      </c>
      <c r="O1739" s="9">
        <v>22686.36</v>
      </c>
      <c r="P1739" s="9" cm="1">
        <f t="array" ref="P1739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292.71281150692181</v>
      </c>
      <c r="Q1739" s="9" cm="1">
        <f t="array" ref="Q1739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87.81384345207654</v>
      </c>
      <c r="R1739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117.08512460276872</v>
      </c>
      <c r="S1739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497.61177956176704</v>
      </c>
    </row>
    <row r="1740" spans="1:19" x14ac:dyDescent="0.25">
      <c r="A1740">
        <v>2014</v>
      </c>
      <c r="B1740">
        <v>12</v>
      </c>
      <c r="C1740" s="38" t="s">
        <v>67</v>
      </c>
      <c r="D1740" s="38">
        <f>DATE(План_Факт_Дебіторка[[#This Row],[Рік]],План_Факт_Дебіторка[[#This Row],[МісяцьНом]],1)</f>
        <v>41974</v>
      </c>
      <c r="E1740" s="6" t="s">
        <v>13</v>
      </c>
      <c r="F1740" s="6" t="s">
        <v>58</v>
      </c>
      <c r="G1740" s="6" t="s">
        <v>63</v>
      </c>
      <c r="H1740" s="6" t="s">
        <v>64</v>
      </c>
      <c r="I1740" s="6" t="s">
        <v>65</v>
      </c>
      <c r="J1740" s="6" t="s">
        <v>26</v>
      </c>
      <c r="K1740" s="9">
        <v>1620</v>
      </c>
      <c r="L1740" s="9">
        <v>19992.78</v>
      </c>
      <c r="M1740" s="9">
        <v>29307.189999999988</v>
      </c>
      <c r="N1740" s="9">
        <v>26700</v>
      </c>
      <c r="O1740" s="9">
        <v>22984.91</v>
      </c>
      <c r="P1740" s="9" cm="1">
        <f t="array" ref="P1740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375.55008113095192</v>
      </c>
      <c r="Q1740" s="9" cm="1">
        <f t="array" ref="Q1740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0</v>
      </c>
      <c r="R1740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150.22003245238076</v>
      </c>
      <c r="S1740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525.77011358333266</v>
      </c>
    </row>
    <row r="1741" spans="1:19" x14ac:dyDescent="0.25">
      <c r="A1741">
        <v>2015</v>
      </c>
      <c r="B1741">
        <v>1</v>
      </c>
      <c r="C1741" s="38" t="s">
        <v>86</v>
      </c>
      <c r="D1741" s="38">
        <f>DATE(План_Факт_Дебіторка[[#This Row],[Рік]],План_Факт_Дебіторка[[#This Row],[МісяцьНом]],1)</f>
        <v>42005</v>
      </c>
      <c r="E1741" s="6" t="s">
        <v>2</v>
      </c>
      <c r="F1741" s="6" t="s">
        <v>58</v>
      </c>
      <c r="G1741" s="6" t="s">
        <v>63</v>
      </c>
      <c r="H1741" s="6" t="s">
        <v>64</v>
      </c>
      <c r="I1741" s="6" t="s">
        <v>65</v>
      </c>
      <c r="J1741" s="6" t="s">
        <v>26</v>
      </c>
      <c r="K1741" s="9">
        <v>1915</v>
      </c>
      <c r="L1741" s="9">
        <v>21437.139999999996</v>
      </c>
      <c r="M1741" s="9">
        <v>32640.549999999992</v>
      </c>
      <c r="N1741" s="9">
        <v>32400</v>
      </c>
      <c r="O1741" s="9">
        <v>16450.84</v>
      </c>
      <c r="P1741" s="9" cm="1">
        <f t="array" ref="P1741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560.72428848106642</v>
      </c>
      <c r="Q1741" s="9" cm="1">
        <f t="array" ref="Q1741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0</v>
      </c>
      <c r="R1741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311.51349360059243</v>
      </c>
      <c r="S1741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872.23778208165891</v>
      </c>
    </row>
    <row r="1742" spans="1:19" x14ac:dyDescent="0.25">
      <c r="A1742">
        <v>2015</v>
      </c>
      <c r="B1742">
        <v>2</v>
      </c>
      <c r="C1742" s="38" t="s">
        <v>87</v>
      </c>
      <c r="D1742" s="38">
        <f>DATE(План_Факт_Дебіторка[[#This Row],[Рік]],План_Факт_Дебіторка[[#This Row],[МісяцьНом]],1)</f>
        <v>42036</v>
      </c>
      <c r="E1742" s="6" t="s">
        <v>3</v>
      </c>
      <c r="F1742" s="6" t="s">
        <v>58</v>
      </c>
      <c r="G1742" s="6" t="s">
        <v>63</v>
      </c>
      <c r="H1742" s="6" t="s">
        <v>64</v>
      </c>
      <c r="I1742" s="6" t="s">
        <v>65</v>
      </c>
      <c r="J1742" s="6" t="s">
        <v>26</v>
      </c>
      <c r="K1742" s="9">
        <v>1666</v>
      </c>
      <c r="L1742" s="9">
        <v>19424.46</v>
      </c>
      <c r="M1742" s="9">
        <v>30464.270000000011</v>
      </c>
      <c r="N1742" s="9">
        <v>27500</v>
      </c>
      <c r="O1742" s="9">
        <v>21324.99</v>
      </c>
      <c r="P1742" s="9" cm="1">
        <f t="array" ref="P1742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374.41867848895868</v>
      </c>
      <c r="Q1742" s="9" cm="1">
        <f t="array" ref="Q1742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0</v>
      </c>
      <c r="R1742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104.00518846915519</v>
      </c>
      <c r="S1742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478.42386695811388</v>
      </c>
    </row>
    <row r="1743" spans="1:19" x14ac:dyDescent="0.25">
      <c r="A1743">
        <v>2015</v>
      </c>
      <c r="B1743">
        <v>3</v>
      </c>
      <c r="C1743" s="38" t="s">
        <v>88</v>
      </c>
      <c r="D1743" s="38">
        <f>DATE(План_Факт_Дебіторка[[#This Row],[Рік]],План_Факт_Дебіторка[[#This Row],[МісяцьНом]],1)</f>
        <v>42064</v>
      </c>
      <c r="E1743" s="6" t="s">
        <v>4</v>
      </c>
      <c r="F1743" s="6" t="s">
        <v>58</v>
      </c>
      <c r="G1743" s="6" t="s">
        <v>63</v>
      </c>
      <c r="H1743" s="6" t="s">
        <v>64</v>
      </c>
      <c r="I1743" s="6" t="s">
        <v>65</v>
      </c>
      <c r="J1743" s="6" t="s">
        <v>26</v>
      </c>
      <c r="K1743" s="9">
        <v>1758</v>
      </c>
      <c r="L1743" s="9">
        <v>20187.79</v>
      </c>
      <c r="M1743" s="9">
        <v>31477.760000000002</v>
      </c>
      <c r="N1743" s="9">
        <v>32800</v>
      </c>
      <c r="O1743" s="9">
        <v>21153.05</v>
      </c>
      <c r="P1743" s="9" cm="1">
        <f t="array" ref="P1743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276.64522217416732</v>
      </c>
      <c r="Q1743" s="9" cm="1">
        <f t="array" ref="Q1743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0</v>
      </c>
      <c r="R1743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153.6917900967596</v>
      </c>
      <c r="S1743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430.33701227092695</v>
      </c>
    </row>
    <row r="1744" spans="1:19" x14ac:dyDescent="0.25">
      <c r="A1744">
        <v>2015</v>
      </c>
      <c r="B1744">
        <v>4</v>
      </c>
      <c r="C1744" s="38" t="s">
        <v>89</v>
      </c>
      <c r="D1744" s="38">
        <f>DATE(План_Факт_Дебіторка[[#This Row],[Рік]],План_Факт_Дебіторка[[#This Row],[МісяцьНом]],1)</f>
        <v>42095</v>
      </c>
      <c r="E1744" s="6" t="s">
        <v>5</v>
      </c>
      <c r="F1744" s="6" t="s">
        <v>58</v>
      </c>
      <c r="G1744" s="6" t="s">
        <v>63</v>
      </c>
      <c r="H1744" s="6" t="s">
        <v>64</v>
      </c>
      <c r="I1744" s="6" t="s">
        <v>65</v>
      </c>
      <c r="J1744" s="6" t="s">
        <v>26</v>
      </c>
      <c r="K1744" s="9">
        <v>1792</v>
      </c>
      <c r="L1744" s="9">
        <v>20065.990000000005</v>
      </c>
      <c r="M1744" s="9">
        <v>30773.13</v>
      </c>
      <c r="N1744" s="9">
        <v>31100</v>
      </c>
      <c r="O1744" s="9">
        <v>17232.95</v>
      </c>
      <c r="P1744" s="9" cm="1">
        <f t="array" ref="P1744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384.07998557379278</v>
      </c>
      <c r="Q1744" s="9" cm="1">
        <f t="array" ref="Q1744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0</v>
      </c>
      <c r="R1744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106.6888848816091</v>
      </c>
      <c r="S1744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490.7688704554019</v>
      </c>
    </row>
    <row r="1745" spans="1:19" x14ac:dyDescent="0.25">
      <c r="A1745">
        <v>2015</v>
      </c>
      <c r="B1745">
        <v>5</v>
      </c>
      <c r="C1745" s="38" t="s">
        <v>90</v>
      </c>
      <c r="D1745" s="38">
        <f>DATE(План_Факт_Дебіторка[[#This Row],[Рік]],План_Факт_Дебіторка[[#This Row],[МісяцьНом]],1)</f>
        <v>42125</v>
      </c>
      <c r="E1745" s="6" t="s">
        <v>6</v>
      </c>
      <c r="F1745" s="6" t="s">
        <v>58</v>
      </c>
      <c r="G1745" s="6" t="s">
        <v>63</v>
      </c>
      <c r="H1745" s="6" t="s">
        <v>64</v>
      </c>
      <c r="I1745" s="6" t="s">
        <v>65</v>
      </c>
      <c r="J1745" s="6" t="s">
        <v>26</v>
      </c>
      <c r="K1745" s="9">
        <v>2118</v>
      </c>
      <c r="L1745" s="9">
        <v>23830.82</v>
      </c>
      <c r="M1745" s="9">
        <v>36281.26</v>
      </c>
      <c r="N1745" s="9">
        <v>35400</v>
      </c>
      <c r="O1745" s="9">
        <v>23365.13</v>
      </c>
      <c r="P1745" s="9" cm="1">
        <f t="array" ref="P1745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253.24924369570394</v>
      </c>
      <c r="Q1745" s="9" cm="1">
        <f t="array" ref="Q1745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75.974773108711176</v>
      </c>
      <c r="R1745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140.69402427539106</v>
      </c>
      <c r="S1745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469.91804107980613</v>
      </c>
    </row>
    <row r="1746" spans="1:19" x14ac:dyDescent="0.25">
      <c r="A1746">
        <v>2015</v>
      </c>
      <c r="B1746">
        <v>6</v>
      </c>
      <c r="C1746" s="38" t="s">
        <v>91</v>
      </c>
      <c r="D1746" s="38">
        <f>DATE(План_Факт_Дебіторка[[#This Row],[Рік]],План_Факт_Дебіторка[[#This Row],[МісяцьНом]],1)</f>
        <v>42156</v>
      </c>
      <c r="E1746" s="6" t="s">
        <v>7</v>
      </c>
      <c r="F1746" s="6" t="s">
        <v>58</v>
      </c>
      <c r="G1746" s="6" t="s">
        <v>63</v>
      </c>
      <c r="H1746" s="6" t="s">
        <v>64</v>
      </c>
      <c r="I1746" s="6" t="s">
        <v>65</v>
      </c>
      <c r="J1746" s="6" t="s">
        <v>26</v>
      </c>
      <c r="K1746" s="9">
        <v>3592</v>
      </c>
      <c r="L1746" s="9">
        <v>35250.340000000004</v>
      </c>
      <c r="M1746" s="9">
        <v>52756.650000000023</v>
      </c>
      <c r="N1746" s="9">
        <v>57500</v>
      </c>
      <c r="O1746" s="9">
        <v>32498.1</v>
      </c>
      <c r="P1746" s="9" cm="1">
        <f t="array" ref="P1746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807.82805098058361</v>
      </c>
      <c r="Q1746" s="9" cm="1">
        <f t="array" ref="Q1746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242.34841529417511</v>
      </c>
      <c r="R1746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224.39668082793989</v>
      </c>
      <c r="S1746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1274.5731471026986</v>
      </c>
    </row>
    <row r="1747" spans="1:19" x14ac:dyDescent="0.25">
      <c r="A1747">
        <v>2015</v>
      </c>
      <c r="B1747">
        <v>7</v>
      </c>
      <c r="C1747" s="38" t="s">
        <v>92</v>
      </c>
      <c r="D1747" s="38">
        <f>DATE(План_Факт_Дебіторка[[#This Row],[Рік]],План_Факт_Дебіторка[[#This Row],[МісяцьНом]],1)</f>
        <v>42186</v>
      </c>
      <c r="E1747" s="6" t="s">
        <v>8</v>
      </c>
      <c r="F1747" s="6" t="s">
        <v>58</v>
      </c>
      <c r="G1747" s="6" t="s">
        <v>63</v>
      </c>
      <c r="H1747" s="6" t="s">
        <v>64</v>
      </c>
      <c r="I1747" s="6" t="s">
        <v>65</v>
      </c>
      <c r="J1747" s="6" t="s">
        <v>26</v>
      </c>
      <c r="K1747" s="9">
        <v>2010</v>
      </c>
      <c r="L1747" s="9">
        <v>21470.81</v>
      </c>
      <c r="M1747" s="9">
        <v>30074.65</v>
      </c>
      <c r="N1747" s="9">
        <v>33000</v>
      </c>
      <c r="O1747" s="9">
        <v>16841.8</v>
      </c>
      <c r="P1747" s="9" cm="1">
        <f t="array" ref="P1747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259.00222833339558</v>
      </c>
      <c r="Q1747" s="9" cm="1">
        <f t="array" ref="Q1747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0</v>
      </c>
      <c r="R1747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143.89012685188644</v>
      </c>
      <c r="S1747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402.89235518528199</v>
      </c>
    </row>
    <row r="1748" spans="1:19" x14ac:dyDescent="0.25">
      <c r="A1748">
        <v>2015</v>
      </c>
      <c r="B1748">
        <v>8</v>
      </c>
      <c r="C1748" s="38" t="s">
        <v>93</v>
      </c>
      <c r="D1748" s="38">
        <f>DATE(План_Факт_Дебіторка[[#This Row],[Рік]],План_Факт_Дебіторка[[#This Row],[МісяцьНом]],1)</f>
        <v>42217</v>
      </c>
      <c r="E1748" s="6" t="s">
        <v>9</v>
      </c>
      <c r="F1748" s="6" t="s">
        <v>58</v>
      </c>
      <c r="G1748" s="6" t="s">
        <v>63</v>
      </c>
      <c r="H1748" s="6" t="s">
        <v>64</v>
      </c>
      <c r="I1748" s="6" t="s">
        <v>65</v>
      </c>
      <c r="J1748" s="6" t="s">
        <v>26</v>
      </c>
      <c r="K1748" s="9">
        <v>1920</v>
      </c>
      <c r="L1748" s="9">
        <v>21287.289999999997</v>
      </c>
      <c r="M1748" s="9">
        <v>32210.829999999991</v>
      </c>
      <c r="N1748" s="9">
        <v>33900</v>
      </c>
      <c r="O1748" s="9">
        <v>17136.16</v>
      </c>
      <c r="P1748" s="9" cm="1">
        <f t="array" ref="P1748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434.50151494819175</v>
      </c>
      <c r="Q1748" s="9" cm="1">
        <f t="array" ref="Q1748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0</v>
      </c>
      <c r="R1748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241.38973052677321</v>
      </c>
      <c r="S1748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675.89124547496499</v>
      </c>
    </row>
    <row r="1749" spans="1:19" x14ac:dyDescent="0.25">
      <c r="A1749">
        <v>2015</v>
      </c>
      <c r="B1749">
        <v>9</v>
      </c>
      <c r="C1749" s="38" t="s">
        <v>94</v>
      </c>
      <c r="D1749" s="38">
        <f>DATE(План_Факт_Дебіторка[[#This Row],[Рік]],План_Факт_Дебіторка[[#This Row],[МісяцьНом]],1)</f>
        <v>42248</v>
      </c>
      <c r="E1749" s="6" t="s">
        <v>10</v>
      </c>
      <c r="F1749" s="6" t="s">
        <v>58</v>
      </c>
      <c r="G1749" s="6" t="s">
        <v>63</v>
      </c>
      <c r="H1749" s="6" t="s">
        <v>64</v>
      </c>
      <c r="I1749" s="6" t="s">
        <v>65</v>
      </c>
      <c r="J1749" s="6" t="s">
        <v>26</v>
      </c>
      <c r="K1749" s="9">
        <v>1525</v>
      </c>
      <c r="L1749" s="9">
        <v>15928.889999999998</v>
      </c>
      <c r="M1749" s="9">
        <v>23971.650000000009</v>
      </c>
      <c r="N1749" s="9">
        <v>23700</v>
      </c>
      <c r="O1749" s="9">
        <v>12081.71</v>
      </c>
      <c r="P1749" s="9" cm="1">
        <f t="array" ref="P1749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246.23246303186374</v>
      </c>
      <c r="Q1749" s="9" cm="1">
        <f t="array" ref="Q1749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73.869738909559132</v>
      </c>
      <c r="R1749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136.79581279547986</v>
      </c>
      <c r="S1749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456.89801473690272</v>
      </c>
    </row>
    <row r="1750" spans="1:19" x14ac:dyDescent="0.25">
      <c r="A1750">
        <v>2015</v>
      </c>
      <c r="B1750">
        <v>10</v>
      </c>
      <c r="C1750" s="38" t="s">
        <v>68</v>
      </c>
      <c r="D1750" s="38">
        <f>DATE(План_Факт_Дебіторка[[#This Row],[Рік]],План_Факт_Дебіторка[[#This Row],[МісяцьНом]],1)</f>
        <v>42278</v>
      </c>
      <c r="E1750" s="6" t="s">
        <v>11</v>
      </c>
      <c r="F1750" s="6" t="s">
        <v>58</v>
      </c>
      <c r="G1750" s="6" t="s">
        <v>63</v>
      </c>
      <c r="H1750" s="6" t="s">
        <v>64</v>
      </c>
      <c r="I1750" s="6" t="s">
        <v>65</v>
      </c>
      <c r="J1750" s="6" t="s">
        <v>26</v>
      </c>
      <c r="K1750" s="9">
        <v>1441</v>
      </c>
      <c r="L1750" s="9">
        <v>15794.81</v>
      </c>
      <c r="M1750" s="9">
        <v>23984.349999999991</v>
      </c>
      <c r="N1750" s="9">
        <v>26200</v>
      </c>
      <c r="O1750" s="9">
        <v>12759.67</v>
      </c>
      <c r="P1750" s="9" cm="1">
        <f t="array" ref="P1750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183.5158800395175</v>
      </c>
      <c r="Q1750" s="9" cm="1">
        <f t="array" ref="Q1750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0</v>
      </c>
      <c r="R1750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101.95326668862083</v>
      </c>
      <c r="S1750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285.4691467281383</v>
      </c>
    </row>
    <row r="1751" spans="1:19" x14ac:dyDescent="0.25">
      <c r="A1751">
        <v>2015</v>
      </c>
      <c r="B1751">
        <v>11</v>
      </c>
      <c r="C1751" s="38" t="s">
        <v>69</v>
      </c>
      <c r="D1751" s="38">
        <f>DATE(План_Факт_Дебіторка[[#This Row],[Рік]],План_Факт_Дебіторка[[#This Row],[МісяцьНом]],1)</f>
        <v>42309</v>
      </c>
      <c r="E1751" s="6" t="s">
        <v>12</v>
      </c>
      <c r="F1751" s="6" t="s">
        <v>58</v>
      </c>
      <c r="G1751" s="6" t="s">
        <v>63</v>
      </c>
      <c r="H1751" s="6" t="s">
        <v>64</v>
      </c>
      <c r="I1751" s="6" t="s">
        <v>65</v>
      </c>
      <c r="J1751" s="6" t="s">
        <v>26</v>
      </c>
      <c r="K1751" s="9">
        <v>1170</v>
      </c>
      <c r="L1751" s="9">
        <v>12084.18</v>
      </c>
      <c r="M1751" s="9">
        <v>18232.180000000008</v>
      </c>
      <c r="N1751" s="9">
        <v>18100</v>
      </c>
      <c r="O1751" s="9">
        <v>10210.02</v>
      </c>
      <c r="P1751" s="9" cm="1">
        <f t="array" ref="P1751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333.85984297082621</v>
      </c>
      <c r="Q1751" s="9" cm="1">
        <f t="array" ref="Q1751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0</v>
      </c>
      <c r="R1751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92.738845269673945</v>
      </c>
      <c r="S1751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426.59868824050017</v>
      </c>
    </row>
    <row r="1752" spans="1:19" x14ac:dyDescent="0.25">
      <c r="A1752">
        <v>2015</v>
      </c>
      <c r="B1752">
        <v>12</v>
      </c>
      <c r="C1752" s="38" t="s">
        <v>70</v>
      </c>
      <c r="D1752" s="38">
        <f>DATE(План_Факт_Дебіторка[[#This Row],[Рік]],План_Факт_Дебіторка[[#This Row],[МісяцьНом]],1)</f>
        <v>42339</v>
      </c>
      <c r="E1752" s="6" t="s">
        <v>13</v>
      </c>
      <c r="F1752" s="6" t="s">
        <v>58</v>
      </c>
      <c r="G1752" s="6" t="s">
        <v>63</v>
      </c>
      <c r="H1752" s="6" t="s">
        <v>64</v>
      </c>
      <c r="I1752" s="6" t="s">
        <v>65</v>
      </c>
      <c r="J1752" s="6" t="s">
        <v>26</v>
      </c>
      <c r="K1752" s="9">
        <v>1601</v>
      </c>
      <c r="L1752" s="9">
        <v>17283.68</v>
      </c>
      <c r="M1752" s="9">
        <v>26341.26</v>
      </c>
      <c r="N1752" s="9">
        <v>23700</v>
      </c>
      <c r="O1752" s="9">
        <v>16226.22</v>
      </c>
      <c r="P1752" s="9" cm="1">
        <f t="array" ref="P1752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500.43209616156412</v>
      </c>
      <c r="Q1752" s="9" cm="1">
        <f t="array" ref="Q1752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250.21604808078206</v>
      </c>
      <c r="R1752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139.00891560043448</v>
      </c>
      <c r="S1752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889.65705984278065</v>
      </c>
    </row>
    <row r="1753" spans="1:19" x14ac:dyDescent="0.25">
      <c r="A1753">
        <v>2016</v>
      </c>
      <c r="B1753">
        <v>1</v>
      </c>
      <c r="C1753" s="38" t="s">
        <v>95</v>
      </c>
      <c r="D1753" s="38">
        <f>DATE(План_Факт_Дебіторка[[#This Row],[Рік]],План_Факт_Дебіторка[[#This Row],[МісяцьНом]],1)</f>
        <v>42370</v>
      </c>
      <c r="E1753" s="6" t="s">
        <v>2</v>
      </c>
      <c r="F1753" s="6" t="s">
        <v>58</v>
      </c>
      <c r="G1753" s="6" t="s">
        <v>63</v>
      </c>
      <c r="H1753" s="6" t="s">
        <v>64</v>
      </c>
      <c r="I1753" s="6" t="s">
        <v>65</v>
      </c>
      <c r="J1753" s="6" t="s">
        <v>26</v>
      </c>
      <c r="K1753" s="9">
        <v>760</v>
      </c>
      <c r="L1753" s="9">
        <v>6387.5100000000011</v>
      </c>
      <c r="M1753" s="9">
        <v>9867.8700000000008</v>
      </c>
      <c r="N1753" s="9">
        <v>9900</v>
      </c>
      <c r="O1753" s="9">
        <v>3315.6</v>
      </c>
      <c r="P1753" s="9" cm="1">
        <f t="array" ref="P1753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824.95334258506011</v>
      </c>
      <c r="Q1753" s="9" cm="1">
        <f t="array" ref="Q1753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0</v>
      </c>
      <c r="R1753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284.46666985691724</v>
      </c>
      <c r="S1753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1109.4200124419774</v>
      </c>
    </row>
    <row r="1754" spans="1:19" x14ac:dyDescent="0.25">
      <c r="A1754">
        <v>2016</v>
      </c>
      <c r="B1754">
        <v>2</v>
      </c>
      <c r="C1754" s="38" t="s">
        <v>96</v>
      </c>
      <c r="D1754" s="38">
        <f>DATE(План_Факт_Дебіторка[[#This Row],[Рік]],План_Факт_Дебіторка[[#This Row],[МісяцьНом]],1)</f>
        <v>42401</v>
      </c>
      <c r="E1754" s="6" t="s">
        <v>3</v>
      </c>
      <c r="F1754" s="6" t="s">
        <v>58</v>
      </c>
      <c r="G1754" s="6" t="s">
        <v>63</v>
      </c>
      <c r="H1754" s="6" t="s">
        <v>64</v>
      </c>
      <c r="I1754" s="6" t="s">
        <v>65</v>
      </c>
      <c r="J1754" s="6" t="s">
        <v>26</v>
      </c>
      <c r="K1754" s="9">
        <v>786</v>
      </c>
      <c r="L1754" s="9">
        <v>7965.5099999999993</v>
      </c>
      <c r="M1754" s="9">
        <v>12135.574360000001</v>
      </c>
      <c r="N1754" s="9">
        <v>11100</v>
      </c>
      <c r="O1754" s="9">
        <v>4417.3500000000004</v>
      </c>
      <c r="P1754" s="9" cm="1">
        <f t="array" ref="P1754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392.14625413488358</v>
      </c>
      <c r="Q1754" s="9" cm="1">
        <f t="array" ref="Q1754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0</v>
      </c>
      <c r="R1754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135.22284625340814</v>
      </c>
      <c r="S1754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527.36910038829171</v>
      </c>
    </row>
    <row r="1755" spans="1:19" x14ac:dyDescent="0.25">
      <c r="A1755">
        <v>2016</v>
      </c>
      <c r="B1755">
        <v>3</v>
      </c>
      <c r="C1755" s="38" t="s">
        <v>97</v>
      </c>
      <c r="D1755" s="38">
        <f>DATE(План_Факт_Дебіторка[[#This Row],[Рік]],План_Факт_Дебіторка[[#This Row],[МісяцьНом]],1)</f>
        <v>42430</v>
      </c>
      <c r="E1755" s="6" t="s">
        <v>4</v>
      </c>
      <c r="F1755" s="6" t="s">
        <v>58</v>
      </c>
      <c r="G1755" s="6" t="s">
        <v>63</v>
      </c>
      <c r="H1755" s="6" t="s">
        <v>64</v>
      </c>
      <c r="I1755" s="6" t="s">
        <v>65</v>
      </c>
      <c r="J1755" s="6" t="s">
        <v>26</v>
      </c>
      <c r="K1755" s="9">
        <v>1821</v>
      </c>
      <c r="L1755" s="9">
        <v>18598.099999999999</v>
      </c>
      <c r="M1755" s="9">
        <v>28487.27176</v>
      </c>
      <c r="N1755" s="9">
        <v>29000</v>
      </c>
      <c r="O1755" s="9">
        <v>11167.01</v>
      </c>
      <c r="P1755" s="9" cm="1">
        <f t="array" ref="P1755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405.80699203850878</v>
      </c>
      <c r="Q1755" s="9" cm="1">
        <f t="array" ref="Q1755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121.74209761155264</v>
      </c>
      <c r="R1755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139.93344553052026</v>
      </c>
      <c r="S1755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667.48253518058164</v>
      </c>
    </row>
    <row r="1756" spans="1:19" x14ac:dyDescent="0.25">
      <c r="A1756">
        <v>2016</v>
      </c>
      <c r="B1756">
        <v>4</v>
      </c>
      <c r="C1756" s="38" t="s">
        <v>98</v>
      </c>
      <c r="D1756" s="38">
        <f>DATE(План_Факт_Дебіторка[[#This Row],[Рік]],План_Факт_Дебіторка[[#This Row],[МісяцьНом]],1)</f>
        <v>42461</v>
      </c>
      <c r="E1756" s="6" t="s">
        <v>5</v>
      </c>
      <c r="F1756" s="6" t="s">
        <v>58</v>
      </c>
      <c r="G1756" s="6" t="s">
        <v>63</v>
      </c>
      <c r="H1756" s="6" t="s">
        <v>64</v>
      </c>
      <c r="I1756" s="6" t="s">
        <v>65</v>
      </c>
      <c r="J1756" s="6" t="s">
        <v>26</v>
      </c>
      <c r="K1756" s="9">
        <v>1307</v>
      </c>
      <c r="L1756" s="9">
        <v>13994.529999999999</v>
      </c>
      <c r="M1756" s="9">
        <v>21243.549230000001</v>
      </c>
      <c r="N1756" s="9">
        <v>19700</v>
      </c>
      <c r="O1756" s="9">
        <v>5948.19</v>
      </c>
      <c r="P1756" s="9" cm="1">
        <f t="array" ref="P1756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484.87527846575659</v>
      </c>
      <c r="Q1756" s="9" cm="1">
        <f t="array" ref="Q1756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0</v>
      </c>
      <c r="R1756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167.19837188474364</v>
      </c>
      <c r="S1756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652.0736503505002</v>
      </c>
    </row>
    <row r="1757" spans="1:19" x14ac:dyDescent="0.25">
      <c r="A1757">
        <v>2015</v>
      </c>
      <c r="B1757">
        <v>7</v>
      </c>
      <c r="C1757" s="38" t="s">
        <v>92</v>
      </c>
      <c r="D1757" s="38">
        <f>DATE(План_Факт_Дебіторка[[#This Row],[Рік]],План_Факт_Дебіторка[[#This Row],[МісяцьНом]],1)</f>
        <v>42186</v>
      </c>
      <c r="E1757" s="6" t="s">
        <v>8</v>
      </c>
      <c r="F1757" s="6" t="s">
        <v>42</v>
      </c>
      <c r="G1757" s="6" t="s">
        <v>49</v>
      </c>
      <c r="H1757" s="6" t="s">
        <v>50</v>
      </c>
      <c r="I1757" s="6" t="s">
        <v>51</v>
      </c>
      <c r="J1757" s="6" t="s">
        <v>26</v>
      </c>
      <c r="K1757" s="9">
        <v>32</v>
      </c>
      <c r="L1757" s="9">
        <v>323.73</v>
      </c>
      <c r="M1757" s="9">
        <v>534.48</v>
      </c>
      <c r="N1757" s="9">
        <v>400</v>
      </c>
      <c r="O1757" s="9">
        <v>299.31</v>
      </c>
      <c r="P1757" s="9" cm="1">
        <f t="array" ref="P1757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3.2966116030151658</v>
      </c>
      <c r="Q1757" s="9" cm="1">
        <f t="array" ref="Q1757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0.98898348090454979</v>
      </c>
      <c r="R1757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2.1977410686767773</v>
      </c>
      <c r="S1757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6.4833361525964932</v>
      </c>
    </row>
    <row r="1758" spans="1:19" x14ac:dyDescent="0.25">
      <c r="A1758">
        <v>2016</v>
      </c>
      <c r="B1758">
        <v>5</v>
      </c>
      <c r="C1758" s="38" t="s">
        <v>99</v>
      </c>
      <c r="D1758" s="38">
        <f>DATE(План_Факт_Дебіторка[[#This Row],[Рік]],План_Факт_Дебіторка[[#This Row],[МісяцьНом]],1)</f>
        <v>42491</v>
      </c>
      <c r="E1758" s="6" t="s">
        <v>6</v>
      </c>
      <c r="F1758" s="6" t="s">
        <v>58</v>
      </c>
      <c r="G1758" s="6" t="s">
        <v>63</v>
      </c>
      <c r="H1758" s="6" t="s">
        <v>64</v>
      </c>
      <c r="I1758" s="6" t="s">
        <v>65</v>
      </c>
      <c r="J1758" s="6" t="s">
        <v>26</v>
      </c>
      <c r="K1758" s="9">
        <v>1254</v>
      </c>
      <c r="L1758" s="9">
        <v>13549.409999999998</v>
      </c>
      <c r="M1758" s="9">
        <v>20523.20172999999</v>
      </c>
      <c r="N1758" s="9">
        <v>19400</v>
      </c>
      <c r="O1758" s="9">
        <v>6895.8</v>
      </c>
      <c r="P1758" s="9" cm="1">
        <f t="array" ref="P1758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286.02995846098793</v>
      </c>
      <c r="Q1758" s="9" cm="1">
        <f t="array" ref="Q1758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214.52246884574095</v>
      </c>
      <c r="R1758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98.631020158961348</v>
      </c>
      <c r="S1758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599.18344746569028</v>
      </c>
    </row>
    <row r="1759" spans="1:19" x14ac:dyDescent="0.25">
      <c r="A1759">
        <v>2016</v>
      </c>
      <c r="B1759">
        <v>6</v>
      </c>
      <c r="C1759" s="38" t="s">
        <v>100</v>
      </c>
      <c r="D1759" s="38">
        <f>DATE(План_Факт_Дебіторка[[#This Row],[Рік]],План_Факт_Дебіторка[[#This Row],[МісяцьНом]],1)</f>
        <v>42522</v>
      </c>
      <c r="E1759" s="6" t="s">
        <v>7</v>
      </c>
      <c r="F1759" s="6" t="s">
        <v>58</v>
      </c>
      <c r="G1759" s="6" t="s">
        <v>63</v>
      </c>
      <c r="H1759" s="6" t="s">
        <v>64</v>
      </c>
      <c r="I1759" s="6" t="s">
        <v>65</v>
      </c>
      <c r="J1759" s="6" t="s">
        <v>26</v>
      </c>
      <c r="K1759" s="9">
        <v>2277</v>
      </c>
      <c r="L1759" s="9">
        <v>24665.210000000003</v>
      </c>
      <c r="M1759" s="9">
        <v>37614.906569999999</v>
      </c>
      <c r="N1759" s="9">
        <v>38800</v>
      </c>
      <c r="O1759" s="9">
        <v>10532.17</v>
      </c>
      <c r="P1759" s="9" cm="1">
        <f t="array" ref="P1759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376.74835348577727</v>
      </c>
      <c r="Q1759" s="9" cm="1">
        <f t="array" ref="Q1759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188.37417674288864</v>
      </c>
      <c r="R1759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259.8264506798464</v>
      </c>
      <c r="S1759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824.94898090851234</v>
      </c>
    </row>
    <row r="1760" spans="1:19" x14ac:dyDescent="0.25">
      <c r="A1760">
        <v>2016</v>
      </c>
      <c r="B1760">
        <v>7</v>
      </c>
      <c r="C1760" s="38" t="s">
        <v>101</v>
      </c>
      <c r="D1760" s="38">
        <f>DATE(План_Факт_Дебіторка[[#This Row],[Рік]],План_Факт_Дебіторка[[#This Row],[МісяцьНом]],1)</f>
        <v>42552</v>
      </c>
      <c r="E1760" s="6" t="s">
        <v>8</v>
      </c>
      <c r="F1760" s="6" t="s">
        <v>58</v>
      </c>
      <c r="G1760" s="6" t="s">
        <v>63</v>
      </c>
      <c r="H1760" s="6" t="s">
        <v>64</v>
      </c>
      <c r="I1760" s="6" t="s">
        <v>65</v>
      </c>
      <c r="J1760" s="6" t="s">
        <v>26</v>
      </c>
      <c r="K1760" s="9">
        <v>1593</v>
      </c>
      <c r="L1760" s="9">
        <v>17694.910000000003</v>
      </c>
      <c r="M1760" s="9">
        <v>26880.215063999989</v>
      </c>
      <c r="N1760" s="9">
        <v>26300</v>
      </c>
      <c r="O1760" s="9">
        <v>6021.17</v>
      </c>
      <c r="P1760" s="9" cm="1">
        <f t="array" ref="P1760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290.68410394206808</v>
      </c>
      <c r="Q1760" s="9" cm="1">
        <f t="array" ref="Q1760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87.205231182620423</v>
      </c>
      <c r="R1760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193.78940262804537</v>
      </c>
      <c r="S1760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571.67873775273392</v>
      </c>
    </row>
    <row r="1761" spans="1:19" x14ac:dyDescent="0.25">
      <c r="A1761">
        <v>2016</v>
      </c>
      <c r="B1761">
        <v>8</v>
      </c>
      <c r="C1761" s="38" t="s">
        <v>102</v>
      </c>
      <c r="D1761" s="38">
        <f>DATE(План_Факт_Дебіторка[[#This Row],[Рік]],План_Факт_Дебіторка[[#This Row],[МісяцьНом]],1)</f>
        <v>42583</v>
      </c>
      <c r="E1761" s="6" t="s">
        <v>9</v>
      </c>
      <c r="F1761" s="6" t="s">
        <v>58</v>
      </c>
      <c r="G1761" s="6" t="s">
        <v>63</v>
      </c>
      <c r="H1761" s="6" t="s">
        <v>64</v>
      </c>
      <c r="I1761" s="6" t="s">
        <v>65</v>
      </c>
      <c r="J1761" s="6" t="s">
        <v>26</v>
      </c>
      <c r="K1761" s="9">
        <v>1275</v>
      </c>
      <c r="L1761" s="9">
        <v>14437.74</v>
      </c>
      <c r="M1761" s="9">
        <v>21981.1911</v>
      </c>
      <c r="N1761" s="9">
        <v>20000</v>
      </c>
      <c r="O1761" s="9">
        <v>3077.37</v>
      </c>
      <c r="P1761" s="9" cm="1">
        <f t="array" ref="P1761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215.76172788049166</v>
      </c>
      <c r="Q1761" s="9" cm="1">
        <f t="array" ref="Q1761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107.88086394024583</v>
      </c>
      <c r="R1761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143.8411519203278</v>
      </c>
      <c r="S1761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467.48374374106527</v>
      </c>
    </row>
    <row r="1762" spans="1:19" x14ac:dyDescent="0.25">
      <c r="A1762">
        <v>2015</v>
      </c>
      <c r="B1762">
        <v>7</v>
      </c>
      <c r="C1762" s="38" t="s">
        <v>92</v>
      </c>
      <c r="D1762" s="38">
        <f>DATE(План_Факт_Дебіторка[[#This Row],[Рік]],План_Факт_Дебіторка[[#This Row],[МісяцьНом]],1)</f>
        <v>42186</v>
      </c>
      <c r="E1762" s="6" t="s">
        <v>8</v>
      </c>
      <c r="F1762" s="6" t="s">
        <v>42</v>
      </c>
      <c r="G1762" s="6" t="s">
        <v>49</v>
      </c>
      <c r="H1762" s="6" t="s">
        <v>50</v>
      </c>
      <c r="I1762" s="6" t="s">
        <v>51</v>
      </c>
      <c r="J1762" s="6" t="s">
        <v>32</v>
      </c>
      <c r="K1762" s="9">
        <v>4434</v>
      </c>
      <c r="L1762" s="9">
        <v>43409.16</v>
      </c>
      <c r="M1762" s="9">
        <v>54184.610469999876</v>
      </c>
      <c r="N1762" s="9">
        <v>49000</v>
      </c>
      <c r="O1762" s="9">
        <v>300.25</v>
      </c>
      <c r="P1762" s="9" cm="1">
        <f t="array" ref="P1762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334.20448956042998</v>
      </c>
      <c r="Q1762" s="9" cm="1">
        <f t="array" ref="Q1762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100.261346868129</v>
      </c>
      <c r="R1762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222.80299304028668</v>
      </c>
      <c r="S1762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657.26882946884564</v>
      </c>
    </row>
    <row r="1763" spans="1:19" x14ac:dyDescent="0.25">
      <c r="A1763">
        <v>2016</v>
      </c>
      <c r="B1763">
        <v>9</v>
      </c>
      <c r="C1763" s="38" t="s">
        <v>103</v>
      </c>
      <c r="D1763" s="38">
        <f>DATE(План_Факт_Дебіторка[[#This Row],[Рік]],План_Факт_Дебіторка[[#This Row],[МісяцьНом]],1)</f>
        <v>42614</v>
      </c>
      <c r="E1763" s="6" t="s">
        <v>10</v>
      </c>
      <c r="F1763" s="6" t="s">
        <v>58</v>
      </c>
      <c r="G1763" s="6" t="s">
        <v>63</v>
      </c>
      <c r="H1763" s="6" t="s">
        <v>64</v>
      </c>
      <c r="I1763" s="6" t="s">
        <v>65</v>
      </c>
      <c r="J1763" s="6" t="s">
        <v>26</v>
      </c>
      <c r="K1763" s="9">
        <v>1407</v>
      </c>
      <c r="L1763" s="9">
        <v>17217.09</v>
      </c>
      <c r="M1763" s="9">
        <v>26197.621189999998</v>
      </c>
      <c r="N1763" s="9">
        <v>25300</v>
      </c>
      <c r="O1763" s="9">
        <v>3961.08</v>
      </c>
      <c r="P1763" s="9" cm="1">
        <f t="array" ref="P1763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279.66035571616857</v>
      </c>
      <c r="Q1763" s="9" cm="1">
        <f t="array" ref="Q1763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139.83017785808428</v>
      </c>
      <c r="R1763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186.44023714411236</v>
      </c>
      <c r="S1763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605.93077071836524</v>
      </c>
    </row>
    <row r="1764" spans="1:19" x14ac:dyDescent="0.25">
      <c r="A1764">
        <v>2016</v>
      </c>
      <c r="B1764">
        <v>10</v>
      </c>
      <c r="C1764" s="38" t="s">
        <v>71</v>
      </c>
      <c r="D1764" s="38">
        <f>DATE(План_Факт_Дебіторка[[#This Row],[Рік]],План_Факт_Дебіторка[[#This Row],[МісяцьНом]],1)</f>
        <v>42644</v>
      </c>
      <c r="E1764" s="6" t="s">
        <v>11</v>
      </c>
      <c r="F1764" s="6" t="s">
        <v>58</v>
      </c>
      <c r="G1764" s="6" t="s">
        <v>63</v>
      </c>
      <c r="H1764" s="6" t="s">
        <v>64</v>
      </c>
      <c r="I1764" s="6" t="s">
        <v>65</v>
      </c>
      <c r="J1764" s="6" t="s">
        <v>26</v>
      </c>
      <c r="K1764" s="9">
        <v>1034</v>
      </c>
      <c r="L1764" s="9">
        <v>12269.55</v>
      </c>
      <c r="M1764" s="9">
        <v>18832.147130000001</v>
      </c>
      <c r="N1764" s="9">
        <v>18100</v>
      </c>
      <c r="O1764" s="9">
        <v>3691.1</v>
      </c>
      <c r="P1764" s="9" cm="1">
        <f t="array" ref="P1764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208.13951039492284</v>
      </c>
      <c r="Q1764" s="9" cm="1">
        <f t="array" ref="Q1764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0</v>
      </c>
      <c r="R1764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138.75967359661524</v>
      </c>
      <c r="S1764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346.89918399153805</v>
      </c>
    </row>
    <row r="1765" spans="1:19" x14ac:dyDescent="0.25">
      <c r="A1765">
        <v>2016</v>
      </c>
      <c r="B1765">
        <v>11</v>
      </c>
      <c r="C1765" s="38" t="s">
        <v>72</v>
      </c>
      <c r="D1765" s="38">
        <f>DATE(План_Факт_Дебіторка[[#This Row],[Рік]],План_Факт_Дебіторка[[#This Row],[МісяцьНом]],1)</f>
        <v>42675</v>
      </c>
      <c r="E1765" s="6" t="s">
        <v>12</v>
      </c>
      <c r="F1765" s="6" t="s">
        <v>58</v>
      </c>
      <c r="G1765" s="6" t="s">
        <v>63</v>
      </c>
      <c r="H1765" s="6" t="s">
        <v>64</v>
      </c>
      <c r="I1765" s="6" t="s">
        <v>65</v>
      </c>
      <c r="J1765" s="6" t="s">
        <v>26</v>
      </c>
      <c r="K1765" s="9">
        <v>1317</v>
      </c>
      <c r="L1765" s="9">
        <v>17025.469999999998</v>
      </c>
      <c r="M1765" s="9">
        <v>26465.847769999997</v>
      </c>
      <c r="N1765" s="9">
        <v>25800</v>
      </c>
      <c r="O1765" s="9">
        <v>5187.3100000000004</v>
      </c>
      <c r="P1765" s="9" cm="1">
        <f t="array" ref="P1765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277.35114927640132</v>
      </c>
      <c r="Q1765" s="9" cm="1">
        <f t="array" ref="Q1765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83.205344782920392</v>
      </c>
      <c r="R1765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184.90076618426752</v>
      </c>
      <c r="S1765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545.45726024358919</v>
      </c>
    </row>
    <row r="1766" spans="1:19" x14ac:dyDescent="0.25">
      <c r="A1766">
        <v>2014</v>
      </c>
      <c r="B1766">
        <v>5</v>
      </c>
      <c r="C1766" s="38" t="s">
        <v>81</v>
      </c>
      <c r="D1766" s="38">
        <f>DATE(План_Факт_Дебіторка[[#This Row],[Рік]],План_Факт_Дебіторка[[#This Row],[МісяцьНом]],1)</f>
        <v>41760</v>
      </c>
      <c r="E1766" s="6" t="s">
        <v>6</v>
      </c>
      <c r="F1766" s="6" t="s">
        <v>58</v>
      </c>
      <c r="G1766" s="6" t="s">
        <v>63</v>
      </c>
      <c r="H1766" s="6" t="s">
        <v>64</v>
      </c>
      <c r="I1766" s="6" t="s">
        <v>65</v>
      </c>
      <c r="J1766" s="6" t="s">
        <v>32</v>
      </c>
      <c r="K1766" s="9">
        <v>30504</v>
      </c>
      <c r="L1766" s="9">
        <v>325362.3</v>
      </c>
      <c r="M1766" s="9">
        <v>437477.36000000004</v>
      </c>
      <c r="N1766" s="9">
        <v>470600</v>
      </c>
      <c r="O1766" s="9">
        <v>97994.93</v>
      </c>
      <c r="P1766" s="9" cm="1">
        <f t="array" ref="P1766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2702.6322962183917</v>
      </c>
      <c r="Q1766" s="9" cm="1">
        <f t="array" ref="Q1766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0</v>
      </c>
      <c r="R1766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1621.5793777310353</v>
      </c>
      <c r="S1766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4324.2116739494268</v>
      </c>
    </row>
    <row r="1767" spans="1:19" x14ac:dyDescent="0.25">
      <c r="A1767">
        <v>2014</v>
      </c>
      <c r="B1767">
        <v>6</v>
      </c>
      <c r="C1767" s="38" t="s">
        <v>82</v>
      </c>
      <c r="D1767" s="38">
        <f>DATE(План_Факт_Дебіторка[[#This Row],[Рік]],План_Факт_Дебіторка[[#This Row],[МісяцьНом]],1)</f>
        <v>41791</v>
      </c>
      <c r="E1767" s="6" t="s">
        <v>7</v>
      </c>
      <c r="F1767" s="6" t="s">
        <v>58</v>
      </c>
      <c r="G1767" s="6" t="s">
        <v>63</v>
      </c>
      <c r="H1767" s="6" t="s">
        <v>64</v>
      </c>
      <c r="I1767" s="6" t="s">
        <v>65</v>
      </c>
      <c r="J1767" s="6" t="s">
        <v>32</v>
      </c>
      <c r="K1767" s="9">
        <v>16018</v>
      </c>
      <c r="L1767" s="9">
        <v>168986.09999999998</v>
      </c>
      <c r="M1767" s="9">
        <v>227896</v>
      </c>
      <c r="N1767" s="9">
        <v>210300</v>
      </c>
      <c r="O1767" s="9">
        <v>47402.37</v>
      </c>
      <c r="P1767" s="9" cm="1">
        <f t="array" ref="P1767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2032.883479870917</v>
      </c>
      <c r="Q1767" s="9" cm="1">
        <f t="array" ref="Q1767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1524.6626099031878</v>
      </c>
      <c r="R1767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1219.7300879225502</v>
      </c>
      <c r="S1767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4777.2761776966554</v>
      </c>
    </row>
    <row r="1768" spans="1:19" x14ac:dyDescent="0.25">
      <c r="A1768">
        <v>2014</v>
      </c>
      <c r="B1768">
        <v>7</v>
      </c>
      <c r="C1768" s="38" t="s">
        <v>83</v>
      </c>
      <c r="D1768" s="38">
        <f>DATE(План_Факт_Дебіторка[[#This Row],[Рік]],План_Факт_Дебіторка[[#This Row],[МісяцьНом]],1)</f>
        <v>41821</v>
      </c>
      <c r="E1768" s="6" t="s">
        <v>8</v>
      </c>
      <c r="F1768" s="6" t="s">
        <v>58</v>
      </c>
      <c r="G1768" s="6" t="s">
        <v>63</v>
      </c>
      <c r="H1768" s="6" t="s">
        <v>64</v>
      </c>
      <c r="I1768" s="6" t="s">
        <v>65</v>
      </c>
      <c r="J1768" s="6" t="s">
        <v>32</v>
      </c>
      <c r="K1768" s="9">
        <v>4137</v>
      </c>
      <c r="L1768" s="9">
        <v>43311.509999999995</v>
      </c>
      <c r="M1768" s="9">
        <v>56832.679999999993</v>
      </c>
      <c r="N1768" s="9">
        <v>51900</v>
      </c>
      <c r="O1768" s="9">
        <v>12227.95</v>
      </c>
      <c r="P1768" s="9" cm="1">
        <f t="array" ref="P1768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713.79701936540619</v>
      </c>
      <c r="Q1768" s="9" cm="1">
        <f t="array" ref="Q1768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214.13910580962187</v>
      </c>
      <c r="R1768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285.51880774616251</v>
      </c>
      <c r="S1768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1213.4549329211907</v>
      </c>
    </row>
    <row r="1769" spans="1:19" x14ac:dyDescent="0.25">
      <c r="A1769">
        <v>2014</v>
      </c>
      <c r="B1769">
        <v>8</v>
      </c>
      <c r="C1769" s="38" t="s">
        <v>84</v>
      </c>
      <c r="D1769" s="38">
        <f>DATE(План_Факт_Дебіторка[[#This Row],[Рік]],План_Факт_Дебіторка[[#This Row],[МісяцьНом]],1)</f>
        <v>41852</v>
      </c>
      <c r="E1769" s="6" t="s">
        <v>9</v>
      </c>
      <c r="F1769" s="6" t="s">
        <v>58</v>
      </c>
      <c r="G1769" s="6" t="s">
        <v>63</v>
      </c>
      <c r="H1769" s="6" t="s">
        <v>64</v>
      </c>
      <c r="I1769" s="6" t="s">
        <v>65</v>
      </c>
      <c r="J1769" s="6" t="s">
        <v>32</v>
      </c>
      <c r="K1769" s="9">
        <v>15035</v>
      </c>
      <c r="L1769" s="9">
        <v>160379.88999999998</v>
      </c>
      <c r="M1769" s="9">
        <v>223984.88999999998</v>
      </c>
      <c r="N1769" s="9">
        <v>210400</v>
      </c>
      <c r="O1769" s="9">
        <v>44796.98</v>
      </c>
      <c r="P1769" s="9" cm="1">
        <f t="array" ref="P1769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1510.0615310683761</v>
      </c>
      <c r="Q1769" s="9" cm="1">
        <f t="array" ref="Q1769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0</v>
      </c>
      <c r="R1769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604.02461242735035</v>
      </c>
      <c r="S1769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2114.0861434957264</v>
      </c>
    </row>
    <row r="1770" spans="1:19" x14ac:dyDescent="0.25">
      <c r="A1770">
        <v>2014</v>
      </c>
      <c r="B1770">
        <v>9</v>
      </c>
      <c r="C1770" s="38" t="s">
        <v>85</v>
      </c>
      <c r="D1770" s="38">
        <f>DATE(План_Факт_Дебіторка[[#This Row],[Рік]],План_Факт_Дебіторка[[#This Row],[МісяцьНом]],1)</f>
        <v>41883</v>
      </c>
      <c r="E1770" s="6" t="s">
        <v>10</v>
      </c>
      <c r="F1770" s="6" t="s">
        <v>58</v>
      </c>
      <c r="G1770" s="6" t="s">
        <v>63</v>
      </c>
      <c r="H1770" s="6" t="s">
        <v>64</v>
      </c>
      <c r="I1770" s="6" t="s">
        <v>65</v>
      </c>
      <c r="J1770" s="6" t="s">
        <v>32</v>
      </c>
      <c r="K1770" s="9">
        <v>19615</v>
      </c>
      <c r="L1770" s="9">
        <v>207222.55000000002</v>
      </c>
      <c r="M1770" s="9">
        <v>294626.75</v>
      </c>
      <c r="N1770" s="9">
        <v>292400</v>
      </c>
      <c r="O1770" s="9">
        <v>56568.34</v>
      </c>
      <c r="P1770" s="9" cm="1">
        <f t="array" ref="P1770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2124.7109544881218</v>
      </c>
      <c r="Q1770" s="9" cm="1">
        <f t="array" ref="Q1770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0</v>
      </c>
      <c r="R1770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1274.8265726928732</v>
      </c>
      <c r="S1770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3399.5375271809953</v>
      </c>
    </row>
    <row r="1771" spans="1:19" x14ac:dyDescent="0.25">
      <c r="A1771">
        <v>2014</v>
      </c>
      <c r="B1771">
        <v>10</v>
      </c>
      <c r="C1771" s="38" t="s">
        <v>62</v>
      </c>
      <c r="D1771" s="38">
        <f>DATE(План_Факт_Дебіторка[[#This Row],[Рік]],План_Факт_Дебіторка[[#This Row],[МісяцьНом]],1)</f>
        <v>41913</v>
      </c>
      <c r="E1771" s="6" t="s">
        <v>11</v>
      </c>
      <c r="F1771" s="6" t="s">
        <v>58</v>
      </c>
      <c r="G1771" s="6" t="s">
        <v>63</v>
      </c>
      <c r="H1771" s="6" t="s">
        <v>64</v>
      </c>
      <c r="I1771" s="6" t="s">
        <v>65</v>
      </c>
      <c r="J1771" s="6" t="s">
        <v>32</v>
      </c>
      <c r="K1771" s="9">
        <v>15206</v>
      </c>
      <c r="L1771" s="9">
        <v>162948.30000000002</v>
      </c>
      <c r="M1771" s="9">
        <v>230163.75</v>
      </c>
      <c r="N1771" s="9">
        <v>243700</v>
      </c>
      <c r="O1771" s="9">
        <v>45993.01</v>
      </c>
      <c r="P1771" s="9" cm="1">
        <f t="array" ref="P1771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1381.641084092272</v>
      </c>
      <c r="Q1771" s="9" cm="1">
        <f t="array" ref="Q1771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0</v>
      </c>
      <c r="R1771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552.65643363690879</v>
      </c>
      <c r="S1771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1934.2975177291808</v>
      </c>
    </row>
    <row r="1772" spans="1:19" x14ac:dyDescent="0.25">
      <c r="A1772">
        <v>2014</v>
      </c>
      <c r="B1772">
        <v>11</v>
      </c>
      <c r="C1772" s="38" t="s">
        <v>66</v>
      </c>
      <c r="D1772" s="38">
        <f>DATE(План_Факт_Дебіторка[[#This Row],[Рік]],План_Факт_Дебіторка[[#This Row],[МісяцьНом]],1)</f>
        <v>41944</v>
      </c>
      <c r="E1772" s="6" t="s">
        <v>12</v>
      </c>
      <c r="F1772" s="6" t="s">
        <v>58</v>
      </c>
      <c r="G1772" s="6" t="s">
        <v>63</v>
      </c>
      <c r="H1772" s="6" t="s">
        <v>64</v>
      </c>
      <c r="I1772" s="6" t="s">
        <v>65</v>
      </c>
      <c r="J1772" s="6" t="s">
        <v>32</v>
      </c>
      <c r="K1772" s="9">
        <v>12837</v>
      </c>
      <c r="L1772" s="9">
        <v>140895.09000000003</v>
      </c>
      <c r="M1772" s="9">
        <v>201141.56</v>
      </c>
      <c r="N1772" s="9">
        <v>206800</v>
      </c>
      <c r="O1772" s="9">
        <v>41837.440000000002</v>
      </c>
      <c r="P1772" s="9" cm="1">
        <f t="array" ref="P1772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1889.34008475833</v>
      </c>
      <c r="Q1772" s="9" cm="1">
        <f t="array" ref="Q1772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566.80202542749896</v>
      </c>
      <c r="R1772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755.73603390333199</v>
      </c>
      <c r="S1772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3211.8781440891612</v>
      </c>
    </row>
    <row r="1773" spans="1:19" x14ac:dyDescent="0.25">
      <c r="A1773">
        <v>2014</v>
      </c>
      <c r="B1773">
        <v>12</v>
      </c>
      <c r="C1773" s="38" t="s">
        <v>67</v>
      </c>
      <c r="D1773" s="38">
        <f>DATE(План_Факт_Дебіторка[[#This Row],[Рік]],План_Факт_Дебіторка[[#This Row],[МісяцьНом]],1)</f>
        <v>41974</v>
      </c>
      <c r="E1773" s="6" t="s">
        <v>13</v>
      </c>
      <c r="F1773" s="6" t="s">
        <v>58</v>
      </c>
      <c r="G1773" s="6" t="s">
        <v>63</v>
      </c>
      <c r="H1773" s="6" t="s">
        <v>64</v>
      </c>
      <c r="I1773" s="6" t="s">
        <v>65</v>
      </c>
      <c r="J1773" s="6" t="s">
        <v>32</v>
      </c>
      <c r="K1773" s="9">
        <v>4505</v>
      </c>
      <c r="L1773" s="9">
        <v>49338.610000000008</v>
      </c>
      <c r="M1773" s="9">
        <v>65224.93</v>
      </c>
      <c r="N1773" s="9">
        <v>63200</v>
      </c>
      <c r="O1773" s="9">
        <v>14610.38</v>
      </c>
      <c r="P1773" s="9" cm="1">
        <f t="array" ref="P1773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835.80949771235896</v>
      </c>
      <c r="Q1773" s="9" cm="1">
        <f t="array" ref="Q1773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0</v>
      </c>
      <c r="R1773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334.32379908494357</v>
      </c>
      <c r="S1773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1170.1332967973026</v>
      </c>
    </row>
    <row r="1774" spans="1:19" x14ac:dyDescent="0.25">
      <c r="A1774">
        <v>2015</v>
      </c>
      <c r="B1774">
        <v>1</v>
      </c>
      <c r="C1774" s="38" t="s">
        <v>86</v>
      </c>
      <c r="D1774" s="38">
        <f>DATE(План_Факт_Дебіторка[[#This Row],[Рік]],План_Факт_Дебіторка[[#This Row],[МісяцьНом]],1)</f>
        <v>42005</v>
      </c>
      <c r="E1774" s="6" t="s">
        <v>2</v>
      </c>
      <c r="F1774" s="6" t="s">
        <v>58</v>
      </c>
      <c r="G1774" s="6" t="s">
        <v>63</v>
      </c>
      <c r="H1774" s="6" t="s">
        <v>64</v>
      </c>
      <c r="I1774" s="6" t="s">
        <v>65</v>
      </c>
      <c r="J1774" s="6" t="s">
        <v>32</v>
      </c>
      <c r="K1774" s="9">
        <v>3984</v>
      </c>
      <c r="L1774" s="9">
        <v>43063.87</v>
      </c>
      <c r="M1774" s="9">
        <v>58292.700000000004</v>
      </c>
      <c r="N1774" s="9">
        <v>62000</v>
      </c>
      <c r="O1774" s="9">
        <v>8394.15</v>
      </c>
      <c r="P1774" s="9" cm="1">
        <f t="array" ref="P1774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1001.3965062212575</v>
      </c>
      <c r="Q1774" s="9" cm="1">
        <f t="array" ref="Q1774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0</v>
      </c>
      <c r="R1774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556.33139234514306</v>
      </c>
      <c r="S1774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1557.7278985664007</v>
      </c>
    </row>
    <row r="1775" spans="1:19" x14ac:dyDescent="0.25">
      <c r="A1775">
        <v>2015</v>
      </c>
      <c r="B1775">
        <v>2</v>
      </c>
      <c r="C1775" s="38" t="s">
        <v>87</v>
      </c>
      <c r="D1775" s="38">
        <f>DATE(План_Факт_Дебіторка[[#This Row],[Рік]],План_Факт_Дебіторка[[#This Row],[МісяцьНом]],1)</f>
        <v>42036</v>
      </c>
      <c r="E1775" s="6" t="s">
        <v>3</v>
      </c>
      <c r="F1775" s="6" t="s">
        <v>58</v>
      </c>
      <c r="G1775" s="6" t="s">
        <v>63</v>
      </c>
      <c r="H1775" s="6" t="s">
        <v>64</v>
      </c>
      <c r="I1775" s="6" t="s">
        <v>65</v>
      </c>
      <c r="J1775" s="6" t="s">
        <v>32</v>
      </c>
      <c r="K1775" s="9">
        <v>6994</v>
      </c>
      <c r="L1775" s="9">
        <v>73837.7</v>
      </c>
      <c r="M1775" s="9">
        <v>103996.93999999999</v>
      </c>
      <c r="N1775" s="9">
        <v>95300</v>
      </c>
      <c r="O1775" s="9">
        <v>20799.39</v>
      </c>
      <c r="P1775" s="9" cm="1">
        <f t="array" ref="P1775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1278.1660890510591</v>
      </c>
      <c r="Q1775" s="9" cm="1">
        <f t="array" ref="Q1775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0</v>
      </c>
      <c r="R1775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355.04613584751638</v>
      </c>
      <c r="S1775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1633.2122248985754</v>
      </c>
    </row>
    <row r="1776" spans="1:19" x14ac:dyDescent="0.25">
      <c r="A1776">
        <v>2015</v>
      </c>
      <c r="B1776">
        <v>3</v>
      </c>
      <c r="C1776" s="38" t="s">
        <v>88</v>
      </c>
      <c r="D1776" s="38">
        <f>DATE(План_Факт_Дебіторка[[#This Row],[Рік]],План_Факт_Дебіторка[[#This Row],[МісяцьНом]],1)</f>
        <v>42064</v>
      </c>
      <c r="E1776" s="6" t="s">
        <v>4</v>
      </c>
      <c r="F1776" s="6" t="s">
        <v>58</v>
      </c>
      <c r="G1776" s="6" t="s">
        <v>63</v>
      </c>
      <c r="H1776" s="6" t="s">
        <v>64</v>
      </c>
      <c r="I1776" s="6" t="s">
        <v>65</v>
      </c>
      <c r="J1776" s="6" t="s">
        <v>32</v>
      </c>
      <c r="K1776" s="9">
        <v>14015</v>
      </c>
      <c r="L1776" s="9">
        <v>146540.89999999997</v>
      </c>
      <c r="M1776" s="9">
        <v>181292.65999999997</v>
      </c>
      <c r="N1776" s="9">
        <v>187000</v>
      </c>
      <c r="O1776" s="9">
        <v>34808.19</v>
      </c>
      <c r="P1776" s="9" cm="1">
        <f t="array" ref="P1776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1593.3074082859061</v>
      </c>
      <c r="Q1776" s="9" cm="1">
        <f t="array" ref="Q1776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0</v>
      </c>
      <c r="R1776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885.17078238105887</v>
      </c>
      <c r="S1776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2478.478190666965</v>
      </c>
    </row>
    <row r="1777" spans="1:19" x14ac:dyDescent="0.25">
      <c r="A1777">
        <v>2015</v>
      </c>
      <c r="B1777">
        <v>4</v>
      </c>
      <c r="C1777" s="38" t="s">
        <v>89</v>
      </c>
      <c r="D1777" s="38">
        <f>DATE(План_Факт_Дебіторка[[#This Row],[Рік]],План_Факт_Дебіторка[[#This Row],[МісяцьНом]],1)</f>
        <v>42095</v>
      </c>
      <c r="E1777" s="6" t="s">
        <v>5</v>
      </c>
      <c r="F1777" s="6" t="s">
        <v>58</v>
      </c>
      <c r="G1777" s="6" t="s">
        <v>63</v>
      </c>
      <c r="H1777" s="6" t="s">
        <v>64</v>
      </c>
      <c r="I1777" s="6" t="s">
        <v>65</v>
      </c>
      <c r="J1777" s="6" t="s">
        <v>32</v>
      </c>
      <c r="K1777" s="9">
        <v>2233</v>
      </c>
      <c r="L1777" s="9">
        <v>24704.35</v>
      </c>
      <c r="M1777" s="9">
        <v>29346.219999999998</v>
      </c>
      <c r="N1777" s="9">
        <v>28300</v>
      </c>
      <c r="O1777" s="9">
        <v>4695.3999999999996</v>
      </c>
      <c r="P1777" s="9" cm="1">
        <f t="array" ref="P1777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366.27069635897777</v>
      </c>
      <c r="Q1777" s="9" cm="1">
        <f t="array" ref="Q1777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0</v>
      </c>
      <c r="R1777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101.74186009971604</v>
      </c>
      <c r="S1777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468.01255645869378</v>
      </c>
    </row>
    <row r="1778" spans="1:19" x14ac:dyDescent="0.25">
      <c r="A1778">
        <v>2015</v>
      </c>
      <c r="B1778">
        <v>5</v>
      </c>
      <c r="C1778" s="38" t="s">
        <v>90</v>
      </c>
      <c r="D1778" s="38">
        <f>DATE(План_Факт_Дебіторка[[#This Row],[Рік]],План_Факт_Дебіторка[[#This Row],[МісяцьНом]],1)</f>
        <v>42125</v>
      </c>
      <c r="E1778" s="6" t="s">
        <v>6</v>
      </c>
      <c r="F1778" s="6" t="s">
        <v>58</v>
      </c>
      <c r="G1778" s="6" t="s">
        <v>63</v>
      </c>
      <c r="H1778" s="6" t="s">
        <v>64</v>
      </c>
      <c r="I1778" s="6" t="s">
        <v>65</v>
      </c>
      <c r="J1778" s="6" t="s">
        <v>32</v>
      </c>
      <c r="K1778" s="9">
        <v>22384</v>
      </c>
      <c r="L1778" s="9">
        <v>226217.63999999998</v>
      </c>
      <c r="M1778" s="9">
        <v>280700.85000000003</v>
      </c>
      <c r="N1778" s="9">
        <v>301400</v>
      </c>
      <c r="O1778" s="9">
        <v>51648.959999999999</v>
      </c>
      <c r="P1778" s="9" cm="1">
        <f t="array" ref="P1778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1959.3387320958877</v>
      </c>
      <c r="Q1778" s="9" cm="1">
        <f t="array" ref="Q1778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587.80161962876628</v>
      </c>
      <c r="R1778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1088.5215178310486</v>
      </c>
      <c r="S1778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3635.6618695557027</v>
      </c>
    </row>
    <row r="1779" spans="1:19" x14ac:dyDescent="0.25">
      <c r="A1779">
        <v>2015</v>
      </c>
      <c r="B1779">
        <v>6</v>
      </c>
      <c r="C1779" s="38" t="s">
        <v>91</v>
      </c>
      <c r="D1779" s="38">
        <f>DATE(План_Факт_Дебіторка[[#This Row],[Рік]],План_Факт_Дебіторка[[#This Row],[МісяцьНом]],1)</f>
        <v>42156</v>
      </c>
      <c r="E1779" s="6" t="s">
        <v>7</v>
      </c>
      <c r="F1779" s="6" t="s">
        <v>58</v>
      </c>
      <c r="G1779" s="6" t="s">
        <v>63</v>
      </c>
      <c r="H1779" s="6" t="s">
        <v>64</v>
      </c>
      <c r="I1779" s="6" t="s">
        <v>65</v>
      </c>
      <c r="J1779" s="6" t="s">
        <v>32</v>
      </c>
      <c r="K1779" s="9">
        <v>2304</v>
      </c>
      <c r="L1779" s="9">
        <v>25178.91</v>
      </c>
      <c r="M1779" s="9">
        <v>30338.609999999986</v>
      </c>
      <c r="N1779" s="9">
        <v>30100</v>
      </c>
      <c r="O1779" s="9">
        <v>5339.6</v>
      </c>
      <c r="P1779" s="9" cm="1">
        <f t="array" ref="P1779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464.55527759552626</v>
      </c>
      <c r="Q1779" s="9" cm="1">
        <f t="array" ref="Q1779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139.36658327865791</v>
      </c>
      <c r="R1779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129.04313266542397</v>
      </c>
      <c r="S1779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732.96499353960814</v>
      </c>
    </row>
    <row r="1780" spans="1:19" x14ac:dyDescent="0.25">
      <c r="A1780">
        <v>2015</v>
      </c>
      <c r="B1780">
        <v>7</v>
      </c>
      <c r="C1780" s="38" t="s">
        <v>92</v>
      </c>
      <c r="D1780" s="38">
        <f>DATE(План_Факт_Дебіторка[[#This Row],[Рік]],План_Факт_Дебіторка[[#This Row],[МісяцьНом]],1)</f>
        <v>42186</v>
      </c>
      <c r="E1780" s="6" t="s">
        <v>8</v>
      </c>
      <c r="F1780" s="6" t="s">
        <v>58</v>
      </c>
      <c r="G1780" s="6" t="s">
        <v>63</v>
      </c>
      <c r="H1780" s="6" t="s">
        <v>64</v>
      </c>
      <c r="I1780" s="6" t="s">
        <v>65</v>
      </c>
      <c r="J1780" s="6" t="s">
        <v>32</v>
      </c>
      <c r="K1780" s="9">
        <v>9600</v>
      </c>
      <c r="L1780" s="9">
        <v>96746.619999999981</v>
      </c>
      <c r="M1780" s="9">
        <v>120044.29000000017</v>
      </c>
      <c r="N1780" s="9">
        <v>120800</v>
      </c>
      <c r="O1780" s="9">
        <v>19207.09</v>
      </c>
      <c r="P1780" s="9" cm="1">
        <f t="array" ref="P1780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1033.8188011730945</v>
      </c>
      <c r="Q1780" s="9" cm="1">
        <f t="array" ref="Q1780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0</v>
      </c>
      <c r="R1780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574.34377842949687</v>
      </c>
      <c r="S1780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1608.1625796025914</v>
      </c>
    </row>
    <row r="1781" spans="1:19" x14ac:dyDescent="0.25">
      <c r="A1781">
        <v>2015</v>
      </c>
      <c r="B1781">
        <v>8</v>
      </c>
      <c r="C1781" s="38" t="s">
        <v>93</v>
      </c>
      <c r="D1781" s="38">
        <f>DATE(План_Факт_Дебіторка[[#This Row],[Рік]],План_Факт_Дебіторка[[#This Row],[МісяцьНом]],1)</f>
        <v>42217</v>
      </c>
      <c r="E1781" s="6" t="s">
        <v>9</v>
      </c>
      <c r="F1781" s="6" t="s">
        <v>58</v>
      </c>
      <c r="G1781" s="6" t="s">
        <v>63</v>
      </c>
      <c r="H1781" s="6" t="s">
        <v>64</v>
      </c>
      <c r="I1781" s="6" t="s">
        <v>65</v>
      </c>
      <c r="J1781" s="6" t="s">
        <v>32</v>
      </c>
      <c r="K1781" s="9">
        <v>10096</v>
      </c>
      <c r="L1781" s="9">
        <v>106930.16</v>
      </c>
      <c r="M1781" s="9">
        <v>144711.5</v>
      </c>
      <c r="N1781" s="9">
        <v>140700</v>
      </c>
      <c r="O1781" s="9">
        <v>21996.15</v>
      </c>
      <c r="P1781" s="9" cm="1">
        <f t="array" ref="P1781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1952.0566834330339</v>
      </c>
      <c r="Q1781" s="9" cm="1">
        <f t="array" ref="Q1781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0</v>
      </c>
      <c r="R1781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1084.4759352405745</v>
      </c>
      <c r="S1781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3036.5326186736083</v>
      </c>
    </row>
    <row r="1782" spans="1:19" x14ac:dyDescent="0.25">
      <c r="A1782">
        <v>2015</v>
      </c>
      <c r="B1782">
        <v>9</v>
      </c>
      <c r="C1782" s="38" t="s">
        <v>94</v>
      </c>
      <c r="D1782" s="38">
        <f>DATE(План_Факт_Дебіторка[[#This Row],[Рік]],План_Факт_Дебіторка[[#This Row],[МісяцьНом]],1)</f>
        <v>42248</v>
      </c>
      <c r="E1782" s="6" t="s">
        <v>10</v>
      </c>
      <c r="F1782" s="6" t="s">
        <v>58</v>
      </c>
      <c r="G1782" s="6" t="s">
        <v>63</v>
      </c>
      <c r="H1782" s="6" t="s">
        <v>64</v>
      </c>
      <c r="I1782" s="6" t="s">
        <v>65</v>
      </c>
      <c r="J1782" s="6" t="s">
        <v>32</v>
      </c>
      <c r="K1782" s="9">
        <v>8976</v>
      </c>
      <c r="L1782" s="9">
        <v>95035.62000000001</v>
      </c>
      <c r="M1782" s="9">
        <v>113498.44</v>
      </c>
      <c r="N1782" s="9">
        <v>110600</v>
      </c>
      <c r="O1782" s="9">
        <v>16343.78</v>
      </c>
      <c r="P1782" s="9" cm="1">
        <f t="array" ref="P1782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1165.8354944892903</v>
      </c>
      <c r="Q1782" s="9" cm="1">
        <f t="array" ref="Q1782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349.7506483467871</v>
      </c>
      <c r="R1782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647.68638582738345</v>
      </c>
      <c r="S1782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2163.2725286634609</v>
      </c>
    </row>
    <row r="1783" spans="1:19" x14ac:dyDescent="0.25">
      <c r="A1783">
        <v>2015</v>
      </c>
      <c r="B1783">
        <v>10</v>
      </c>
      <c r="C1783" s="38" t="s">
        <v>68</v>
      </c>
      <c r="D1783" s="38">
        <f>DATE(План_Факт_Дебіторка[[#This Row],[Рік]],План_Факт_Дебіторка[[#This Row],[МісяцьНом]],1)</f>
        <v>42278</v>
      </c>
      <c r="E1783" s="6" t="s">
        <v>11</v>
      </c>
      <c r="F1783" s="6" t="s">
        <v>58</v>
      </c>
      <c r="G1783" s="6" t="s">
        <v>63</v>
      </c>
      <c r="H1783" s="6" t="s">
        <v>64</v>
      </c>
      <c r="I1783" s="6" t="s">
        <v>65</v>
      </c>
      <c r="J1783" s="6" t="s">
        <v>32</v>
      </c>
      <c r="K1783" s="9">
        <v>22793</v>
      </c>
      <c r="L1783" s="9">
        <v>241659.49000000005</v>
      </c>
      <c r="M1783" s="9">
        <v>314524.11</v>
      </c>
      <c r="N1783" s="9">
        <v>343400</v>
      </c>
      <c r="O1783" s="9">
        <v>47807.66</v>
      </c>
      <c r="P1783" s="9" cm="1">
        <f t="array" ref="P1783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2406.5763233231683</v>
      </c>
      <c r="Q1783" s="9" cm="1">
        <f t="array" ref="Q1783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0</v>
      </c>
      <c r="R1783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1336.9868462906491</v>
      </c>
      <c r="S1783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3743.5631696138171</v>
      </c>
    </row>
    <row r="1784" spans="1:19" x14ac:dyDescent="0.25">
      <c r="A1784">
        <v>2015</v>
      </c>
      <c r="B1784">
        <v>11</v>
      </c>
      <c r="C1784" s="38" t="s">
        <v>69</v>
      </c>
      <c r="D1784" s="38">
        <f>DATE(План_Факт_Дебіторка[[#This Row],[Рік]],План_Факт_Дебіторка[[#This Row],[МісяцьНом]],1)</f>
        <v>42309</v>
      </c>
      <c r="E1784" s="6" t="s">
        <v>12</v>
      </c>
      <c r="F1784" s="6" t="s">
        <v>58</v>
      </c>
      <c r="G1784" s="6" t="s">
        <v>63</v>
      </c>
      <c r="H1784" s="6" t="s">
        <v>64</v>
      </c>
      <c r="I1784" s="6" t="s">
        <v>65</v>
      </c>
      <c r="J1784" s="6" t="s">
        <v>32</v>
      </c>
      <c r="K1784" s="9">
        <v>1983</v>
      </c>
      <c r="L1784" s="9">
        <v>21791.579999999998</v>
      </c>
      <c r="M1784" s="9">
        <v>24544.390000000007</v>
      </c>
      <c r="N1784" s="9">
        <v>26600</v>
      </c>
      <c r="O1784" s="9">
        <v>3927.1</v>
      </c>
      <c r="P1784" s="9" cm="1">
        <f t="array" ref="P1784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449.44631915737529</v>
      </c>
      <c r="Q1784" s="9" cm="1">
        <f t="array" ref="Q1784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0</v>
      </c>
      <c r="R1784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124.84619976593758</v>
      </c>
      <c r="S1784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574.29251892331285</v>
      </c>
    </row>
    <row r="1785" spans="1:19" x14ac:dyDescent="0.25">
      <c r="A1785">
        <v>2015</v>
      </c>
      <c r="B1785">
        <v>12</v>
      </c>
      <c r="C1785" s="38" t="s">
        <v>70</v>
      </c>
      <c r="D1785" s="38">
        <f>DATE(План_Факт_Дебіторка[[#This Row],[Рік]],План_Факт_Дебіторка[[#This Row],[МісяцьНом]],1)</f>
        <v>42339</v>
      </c>
      <c r="E1785" s="6" t="s">
        <v>13</v>
      </c>
      <c r="F1785" s="6" t="s">
        <v>58</v>
      </c>
      <c r="G1785" s="6" t="s">
        <v>63</v>
      </c>
      <c r="H1785" s="6" t="s">
        <v>64</v>
      </c>
      <c r="I1785" s="6" t="s">
        <v>65</v>
      </c>
      <c r="J1785" s="6" t="s">
        <v>32</v>
      </c>
      <c r="K1785" s="9">
        <v>1489</v>
      </c>
      <c r="L1785" s="9">
        <v>15289.279999999999</v>
      </c>
      <c r="M1785" s="9">
        <v>23519.279999999999</v>
      </c>
      <c r="N1785" s="9">
        <v>21900</v>
      </c>
      <c r="O1785" s="9">
        <v>4139.3900000000003</v>
      </c>
      <c r="P1785" s="9" cm="1">
        <f t="array" ref="P1785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446.8200302723086</v>
      </c>
      <c r="Q1785" s="9" cm="1">
        <f t="array" ref="Q1785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223.4100151361543</v>
      </c>
      <c r="R1785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124.11667507564128</v>
      </c>
      <c r="S1785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794.34672048410425</v>
      </c>
    </row>
    <row r="1786" spans="1:19" x14ac:dyDescent="0.25">
      <c r="A1786">
        <v>2016</v>
      </c>
      <c r="B1786">
        <v>1</v>
      </c>
      <c r="C1786" s="38" t="s">
        <v>95</v>
      </c>
      <c r="D1786" s="38">
        <f>DATE(План_Факт_Дебіторка[[#This Row],[Рік]],План_Факт_Дебіторка[[#This Row],[МісяцьНом]],1)</f>
        <v>42370</v>
      </c>
      <c r="E1786" s="6" t="s">
        <v>2</v>
      </c>
      <c r="F1786" s="6" t="s">
        <v>58</v>
      </c>
      <c r="G1786" s="6" t="s">
        <v>63</v>
      </c>
      <c r="H1786" s="6" t="s">
        <v>64</v>
      </c>
      <c r="I1786" s="6" t="s">
        <v>65</v>
      </c>
      <c r="J1786" s="6" t="s">
        <v>32</v>
      </c>
      <c r="K1786" s="9">
        <v>675</v>
      </c>
      <c r="L1786" s="9">
        <v>6862.9000000000005</v>
      </c>
      <c r="M1786" s="9">
        <v>10597.07</v>
      </c>
      <c r="N1786" s="9">
        <v>11300</v>
      </c>
      <c r="O1786" s="9">
        <v>1017.32</v>
      </c>
      <c r="P1786" s="9" cm="1">
        <f t="array" ref="P1786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885.91441902942188</v>
      </c>
      <c r="Q1786" s="9" cm="1">
        <f t="array" ref="Q1786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0</v>
      </c>
      <c r="R1786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305.48773069980064</v>
      </c>
      <c r="S1786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1191.4021497292224</v>
      </c>
    </row>
    <row r="1787" spans="1:19" x14ac:dyDescent="0.25">
      <c r="A1787">
        <v>2016</v>
      </c>
      <c r="B1787">
        <v>2</v>
      </c>
      <c r="C1787" s="38" t="s">
        <v>96</v>
      </c>
      <c r="D1787" s="38">
        <f>DATE(План_Факт_Дебіторка[[#This Row],[Рік]],План_Факт_Дебіторка[[#This Row],[МісяцьНом]],1)</f>
        <v>42401</v>
      </c>
      <c r="E1787" s="6" t="s">
        <v>3</v>
      </c>
      <c r="F1787" s="6" t="s">
        <v>58</v>
      </c>
      <c r="G1787" s="6" t="s">
        <v>63</v>
      </c>
      <c r="H1787" s="6" t="s">
        <v>64</v>
      </c>
      <c r="I1787" s="6" t="s">
        <v>65</v>
      </c>
      <c r="J1787" s="6" t="s">
        <v>32</v>
      </c>
      <c r="K1787" s="9">
        <v>1242</v>
      </c>
      <c r="L1787" s="9">
        <v>14419.34</v>
      </c>
      <c r="M1787" s="9">
        <v>21633.189340000001</v>
      </c>
      <c r="N1787" s="9">
        <v>20900</v>
      </c>
      <c r="O1787" s="9">
        <v>2249.85</v>
      </c>
      <c r="P1787" s="9" cm="1">
        <f t="array" ref="P1787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699.05007484719454</v>
      </c>
      <c r="Q1787" s="9" cm="1">
        <f t="array" ref="Q1787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0</v>
      </c>
      <c r="R1787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241.05174994730842</v>
      </c>
      <c r="S1787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940.10182479450293</v>
      </c>
    </row>
    <row r="1788" spans="1:19" x14ac:dyDescent="0.25">
      <c r="A1788">
        <v>2016</v>
      </c>
      <c r="B1788">
        <v>3</v>
      </c>
      <c r="C1788" s="38" t="s">
        <v>97</v>
      </c>
      <c r="D1788" s="38">
        <f>DATE(План_Факт_Дебіторка[[#This Row],[Рік]],План_Факт_Дебіторка[[#This Row],[МісяцьНом]],1)</f>
        <v>42430</v>
      </c>
      <c r="E1788" s="6" t="s">
        <v>4</v>
      </c>
      <c r="F1788" s="6" t="s">
        <v>58</v>
      </c>
      <c r="G1788" s="6" t="s">
        <v>63</v>
      </c>
      <c r="H1788" s="6" t="s">
        <v>64</v>
      </c>
      <c r="I1788" s="6" t="s">
        <v>65</v>
      </c>
      <c r="J1788" s="6" t="s">
        <v>32</v>
      </c>
      <c r="K1788" s="9">
        <v>7178</v>
      </c>
      <c r="L1788" s="9">
        <v>74056.509999999995</v>
      </c>
      <c r="M1788" s="9">
        <v>102495.07283</v>
      </c>
      <c r="N1788" s="9">
        <v>98000</v>
      </c>
      <c r="O1788" s="9">
        <v>11479.45</v>
      </c>
      <c r="P1788" s="9" cm="1">
        <f t="array" ref="P1788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1460.0632013597285</v>
      </c>
      <c r="Q1788" s="9" cm="1">
        <f t="array" ref="Q1788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438.0189604079186</v>
      </c>
      <c r="R1788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503.47006943438913</v>
      </c>
      <c r="S1788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2401.5522312020362</v>
      </c>
    </row>
    <row r="1789" spans="1:19" x14ac:dyDescent="0.25">
      <c r="A1789">
        <v>2016</v>
      </c>
      <c r="B1789">
        <v>4</v>
      </c>
      <c r="C1789" s="38" t="s">
        <v>98</v>
      </c>
      <c r="D1789" s="38">
        <f>DATE(План_Факт_Дебіторка[[#This Row],[Рік]],План_Факт_Дебіторка[[#This Row],[МісяцьНом]],1)</f>
        <v>42461</v>
      </c>
      <c r="E1789" s="6" t="s">
        <v>5</v>
      </c>
      <c r="F1789" s="6" t="s">
        <v>58</v>
      </c>
      <c r="G1789" s="6" t="s">
        <v>63</v>
      </c>
      <c r="H1789" s="6" t="s">
        <v>64</v>
      </c>
      <c r="I1789" s="6" t="s">
        <v>65</v>
      </c>
      <c r="J1789" s="6" t="s">
        <v>32</v>
      </c>
      <c r="K1789" s="9">
        <v>2785</v>
      </c>
      <c r="L1789" s="9">
        <v>30815.27</v>
      </c>
      <c r="M1789" s="9">
        <v>44239.310899999997</v>
      </c>
      <c r="N1789" s="9">
        <v>47700</v>
      </c>
      <c r="O1789" s="9">
        <v>3539.14</v>
      </c>
      <c r="P1789" s="9" cm="1">
        <f t="array" ref="P1789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1009.7440855823825</v>
      </c>
      <c r="Q1789" s="9" cm="1">
        <f t="array" ref="Q1789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0</v>
      </c>
      <c r="R1789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348.18761571806294</v>
      </c>
      <c r="S1789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1357.9317013004454</v>
      </c>
    </row>
    <row r="1790" spans="1:19" x14ac:dyDescent="0.25">
      <c r="A1790">
        <v>2016</v>
      </c>
      <c r="B1790">
        <v>5</v>
      </c>
      <c r="C1790" s="38" t="s">
        <v>99</v>
      </c>
      <c r="D1790" s="38">
        <f>DATE(План_Факт_Дебіторка[[#This Row],[Рік]],План_Факт_Дебіторка[[#This Row],[МісяцьНом]],1)</f>
        <v>42491</v>
      </c>
      <c r="E1790" s="6" t="s">
        <v>6</v>
      </c>
      <c r="F1790" s="6" t="s">
        <v>58</v>
      </c>
      <c r="G1790" s="6" t="s">
        <v>63</v>
      </c>
      <c r="H1790" s="6" t="s">
        <v>64</v>
      </c>
      <c r="I1790" s="6" t="s">
        <v>65</v>
      </c>
      <c r="J1790" s="6" t="s">
        <v>32</v>
      </c>
      <c r="K1790" s="9">
        <v>3890</v>
      </c>
      <c r="L1790" s="9">
        <v>43348.520000000004</v>
      </c>
      <c r="M1790" s="9">
        <v>63971.2929</v>
      </c>
      <c r="N1790" s="9">
        <v>58100</v>
      </c>
      <c r="O1790" s="9">
        <v>6141.24</v>
      </c>
      <c r="P1790" s="9" cm="1">
        <f t="array" ref="P1790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891.56197417948886</v>
      </c>
      <c r="Q1790" s="9" cm="1">
        <f t="array" ref="Q1790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668.67148063461661</v>
      </c>
      <c r="R1790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307.43516351016854</v>
      </c>
      <c r="S1790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1867.6686183242741</v>
      </c>
    </row>
    <row r="1791" spans="1:19" x14ac:dyDescent="0.25">
      <c r="A1791">
        <v>2016</v>
      </c>
      <c r="B1791">
        <v>6</v>
      </c>
      <c r="C1791" s="38" t="s">
        <v>100</v>
      </c>
      <c r="D1791" s="38">
        <f>DATE(План_Факт_Дебіторка[[#This Row],[Рік]],План_Факт_Дебіторка[[#This Row],[МісяцьНом]],1)</f>
        <v>42522</v>
      </c>
      <c r="E1791" s="6" t="s">
        <v>7</v>
      </c>
      <c r="F1791" s="6" t="s">
        <v>58</v>
      </c>
      <c r="G1791" s="6" t="s">
        <v>63</v>
      </c>
      <c r="H1791" s="6" t="s">
        <v>64</v>
      </c>
      <c r="I1791" s="6" t="s">
        <v>65</v>
      </c>
      <c r="J1791" s="6" t="s">
        <v>32</v>
      </c>
      <c r="K1791" s="9">
        <v>14090</v>
      </c>
      <c r="L1791" s="9">
        <v>158254.47999999998</v>
      </c>
      <c r="M1791" s="9">
        <v>225835.78086000003</v>
      </c>
      <c r="N1791" s="9">
        <v>204600</v>
      </c>
      <c r="O1791" s="9">
        <v>18066.86</v>
      </c>
      <c r="P1791" s="9" cm="1">
        <f t="array" ref="P1791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2261.9558668540863</v>
      </c>
      <c r="Q1791" s="9" cm="1">
        <f t="array" ref="Q1791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1130.9779334270431</v>
      </c>
      <c r="R1791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1559.9695633476458</v>
      </c>
      <c r="S1791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4952.903363628775</v>
      </c>
    </row>
    <row r="1792" spans="1:19" x14ac:dyDescent="0.25">
      <c r="A1792">
        <v>2016</v>
      </c>
      <c r="B1792">
        <v>7</v>
      </c>
      <c r="C1792" s="38" t="s">
        <v>101</v>
      </c>
      <c r="D1792" s="38">
        <f>DATE(План_Факт_Дебіторка[[#This Row],[Рік]],План_Факт_Дебіторка[[#This Row],[МісяцьНом]],1)</f>
        <v>42552</v>
      </c>
      <c r="E1792" s="6" t="s">
        <v>8</v>
      </c>
      <c r="F1792" s="6" t="s">
        <v>58</v>
      </c>
      <c r="G1792" s="6" t="s">
        <v>63</v>
      </c>
      <c r="H1792" s="6" t="s">
        <v>64</v>
      </c>
      <c r="I1792" s="6" t="s">
        <v>65</v>
      </c>
      <c r="J1792" s="6" t="s">
        <v>32</v>
      </c>
      <c r="K1792" s="9">
        <v>12970</v>
      </c>
      <c r="L1792" s="9">
        <v>147569.73000000001</v>
      </c>
      <c r="M1792" s="9">
        <v>219685.36400000003</v>
      </c>
      <c r="N1792" s="9">
        <v>218900</v>
      </c>
      <c r="O1792" s="9">
        <v>14059.86</v>
      </c>
      <c r="P1792" s="9" cm="1">
        <f t="array" ref="P1792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2375.6894441314166</v>
      </c>
      <c r="Q1792" s="9" cm="1">
        <f t="array" ref="Q1792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712.70683323942501</v>
      </c>
      <c r="R1792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1583.7929627542776</v>
      </c>
      <c r="S1792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4672.1892401251189</v>
      </c>
    </row>
    <row r="1793" spans="1:19" x14ac:dyDescent="0.25">
      <c r="A1793">
        <v>2016</v>
      </c>
      <c r="B1793">
        <v>8</v>
      </c>
      <c r="C1793" s="38" t="s">
        <v>102</v>
      </c>
      <c r="D1793" s="38">
        <f>DATE(План_Факт_Дебіторка[[#This Row],[Рік]],План_Факт_Дебіторка[[#This Row],[МісяцьНом]],1)</f>
        <v>42583</v>
      </c>
      <c r="E1793" s="6" t="s">
        <v>9</v>
      </c>
      <c r="F1793" s="6" t="s">
        <v>58</v>
      </c>
      <c r="G1793" s="6" t="s">
        <v>63</v>
      </c>
      <c r="H1793" s="6" t="s">
        <v>64</v>
      </c>
      <c r="I1793" s="6" t="s">
        <v>65</v>
      </c>
      <c r="J1793" s="6" t="s">
        <v>32</v>
      </c>
      <c r="K1793" s="9">
        <v>11878</v>
      </c>
      <c r="L1793" s="9">
        <v>136837.96</v>
      </c>
      <c r="M1793" s="9">
        <v>213856.41935999997</v>
      </c>
      <c r="N1793" s="9">
        <v>195300</v>
      </c>
      <c r="O1793" s="9">
        <v>8554.26</v>
      </c>
      <c r="P1793" s="9" cm="1">
        <f t="array" ref="P1793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2099.1597020167223</v>
      </c>
      <c r="Q1793" s="9" cm="1">
        <f t="array" ref="Q1793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1049.5798510083612</v>
      </c>
      <c r="R1793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1399.4398013444816</v>
      </c>
      <c r="S1793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4548.1793543695649</v>
      </c>
    </row>
    <row r="1794" spans="1:19" x14ac:dyDescent="0.25">
      <c r="A1794">
        <v>2016</v>
      </c>
      <c r="B1794">
        <v>9</v>
      </c>
      <c r="C1794" s="38" t="s">
        <v>103</v>
      </c>
      <c r="D1794" s="38">
        <f>DATE(План_Факт_Дебіторка[[#This Row],[Рік]],План_Факт_Дебіторка[[#This Row],[МісяцьНом]],1)</f>
        <v>42614</v>
      </c>
      <c r="E1794" s="6" t="s">
        <v>10</v>
      </c>
      <c r="F1794" s="6" t="s">
        <v>58</v>
      </c>
      <c r="G1794" s="6" t="s">
        <v>63</v>
      </c>
      <c r="H1794" s="6" t="s">
        <v>64</v>
      </c>
      <c r="I1794" s="6" t="s">
        <v>65</v>
      </c>
      <c r="J1794" s="6" t="s">
        <v>32</v>
      </c>
      <c r="K1794" s="9">
        <v>10427</v>
      </c>
      <c r="L1794" s="9">
        <v>126637.85999999999</v>
      </c>
      <c r="M1794" s="9">
        <v>180758.54050999999</v>
      </c>
      <c r="N1794" s="9">
        <v>177200</v>
      </c>
      <c r="O1794" s="9">
        <v>7808.77</v>
      </c>
      <c r="P1794" s="9" cm="1">
        <f t="array" ref="P1794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1929.6025914390309</v>
      </c>
      <c r="Q1794" s="9" cm="1">
        <f t="array" ref="Q1794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964.80129571951545</v>
      </c>
      <c r="R1794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1286.4017276260206</v>
      </c>
      <c r="S1794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4180.8056147845673</v>
      </c>
    </row>
    <row r="1795" spans="1:19" x14ac:dyDescent="0.25">
      <c r="A1795">
        <v>2016</v>
      </c>
      <c r="B1795">
        <v>10</v>
      </c>
      <c r="C1795" s="38" t="s">
        <v>71</v>
      </c>
      <c r="D1795" s="38">
        <f>DATE(План_Факт_Дебіторка[[#This Row],[Рік]],План_Факт_Дебіторка[[#This Row],[МісяцьНом]],1)</f>
        <v>42644</v>
      </c>
      <c r="E1795" s="6" t="s">
        <v>11</v>
      </c>
      <c r="F1795" s="6" t="s">
        <v>58</v>
      </c>
      <c r="G1795" s="6" t="s">
        <v>63</v>
      </c>
      <c r="H1795" s="6" t="s">
        <v>64</v>
      </c>
      <c r="I1795" s="6" t="s">
        <v>65</v>
      </c>
      <c r="J1795" s="6" t="s">
        <v>32</v>
      </c>
      <c r="K1795" s="9">
        <v>12054</v>
      </c>
      <c r="L1795" s="9">
        <v>149723.90999999997</v>
      </c>
      <c r="M1795" s="9">
        <v>225603.46663000001</v>
      </c>
      <c r="N1795" s="9">
        <v>219200</v>
      </c>
      <c r="O1795" s="9">
        <v>12633.79</v>
      </c>
      <c r="P1795" s="9" cm="1">
        <f t="array" ref="P1795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2493.4488225701066</v>
      </c>
      <c r="Q1795" s="9" cm="1">
        <f t="array" ref="Q1795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0</v>
      </c>
      <c r="R1795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1662.2992150467378</v>
      </c>
      <c r="S1795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4155.7480376168442</v>
      </c>
    </row>
    <row r="1796" spans="1:19" x14ac:dyDescent="0.25">
      <c r="A1796">
        <v>2016</v>
      </c>
      <c r="B1796">
        <v>11</v>
      </c>
      <c r="C1796" s="38" t="s">
        <v>72</v>
      </c>
      <c r="D1796" s="38">
        <f>DATE(План_Факт_Дебіторка[[#This Row],[Рік]],План_Факт_Дебіторка[[#This Row],[МісяцьНом]],1)</f>
        <v>42675</v>
      </c>
      <c r="E1796" s="6" t="s">
        <v>12</v>
      </c>
      <c r="F1796" s="6" t="s">
        <v>58</v>
      </c>
      <c r="G1796" s="6" t="s">
        <v>63</v>
      </c>
      <c r="H1796" s="6" t="s">
        <v>64</v>
      </c>
      <c r="I1796" s="6" t="s">
        <v>65</v>
      </c>
      <c r="J1796" s="6" t="s">
        <v>32</v>
      </c>
      <c r="K1796" s="9">
        <v>6089</v>
      </c>
      <c r="L1796" s="9">
        <v>79227.329999999987</v>
      </c>
      <c r="M1796" s="9">
        <v>110163.566213</v>
      </c>
      <c r="N1796" s="9">
        <v>103100</v>
      </c>
      <c r="O1796" s="9">
        <v>6169.16</v>
      </c>
      <c r="P1796" s="9" cm="1">
        <f t="array" ref="P1796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1154.4686557215275</v>
      </c>
      <c r="Q1796" s="9" cm="1">
        <f t="array" ref="Q1796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346.34059671645826</v>
      </c>
      <c r="R1796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769.6457704810183</v>
      </c>
      <c r="S1796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2270.455022919004</v>
      </c>
    </row>
    <row r="1797" spans="1:19" x14ac:dyDescent="0.25">
      <c r="A1797">
        <v>2014</v>
      </c>
      <c r="B1797">
        <v>5</v>
      </c>
      <c r="C1797" s="38" t="s">
        <v>81</v>
      </c>
      <c r="D1797" s="38">
        <f>DATE(План_Факт_Дебіторка[[#This Row],[Рік]],План_Факт_Дебіторка[[#This Row],[МісяцьНом]],1)</f>
        <v>41760</v>
      </c>
      <c r="E1797" s="6" t="s">
        <v>6</v>
      </c>
      <c r="F1797" s="6" t="s">
        <v>58</v>
      </c>
      <c r="G1797" s="6" t="s">
        <v>63</v>
      </c>
      <c r="H1797" s="6" t="s">
        <v>64</v>
      </c>
      <c r="I1797" s="6" t="s">
        <v>65</v>
      </c>
      <c r="J1797" s="6" t="s">
        <v>33</v>
      </c>
      <c r="K1797" s="9">
        <v>307</v>
      </c>
      <c r="L1797" s="9">
        <v>3749.6900000000005</v>
      </c>
      <c r="M1797" s="9">
        <v>5456.9900000000007</v>
      </c>
      <c r="N1797" s="9">
        <v>5900</v>
      </c>
      <c r="O1797" s="9">
        <v>4557.76</v>
      </c>
      <c r="P1797" s="9" cm="1">
        <f t="array" ref="P1797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33.712001494524891</v>
      </c>
      <c r="Q1797" s="9" cm="1">
        <f t="array" ref="Q1797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0</v>
      </c>
      <c r="R1797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20.227200896714933</v>
      </c>
      <c r="S1797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53.939202391239824</v>
      </c>
    </row>
    <row r="1798" spans="1:19" x14ac:dyDescent="0.25">
      <c r="A1798">
        <v>2014</v>
      </c>
      <c r="B1798">
        <v>6</v>
      </c>
      <c r="C1798" s="38" t="s">
        <v>82</v>
      </c>
      <c r="D1798" s="38">
        <f>DATE(План_Факт_Дебіторка[[#This Row],[Рік]],План_Факт_Дебіторка[[#This Row],[МісяцьНом]],1)</f>
        <v>41791</v>
      </c>
      <c r="E1798" s="6" t="s">
        <v>7</v>
      </c>
      <c r="F1798" s="6" t="s">
        <v>58</v>
      </c>
      <c r="G1798" s="6" t="s">
        <v>63</v>
      </c>
      <c r="H1798" s="6" t="s">
        <v>64</v>
      </c>
      <c r="I1798" s="6" t="s">
        <v>65</v>
      </c>
      <c r="J1798" s="6" t="s">
        <v>33</v>
      </c>
      <c r="K1798" s="9">
        <v>-296</v>
      </c>
      <c r="L1798" s="9">
        <v>-4223.42</v>
      </c>
      <c r="M1798" s="9">
        <v>-6151.1900000000005</v>
      </c>
      <c r="N1798" s="9">
        <v>0</v>
      </c>
      <c r="O1798" s="9">
        <v>2723.96</v>
      </c>
      <c r="P1798" s="9" cm="1">
        <f t="array" ref="P1798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-54.869995667090194</v>
      </c>
      <c r="Q1798" s="9" cm="1">
        <f t="array" ref="Q1798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-41.152496750317653</v>
      </c>
      <c r="R1798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-32.921997400254114</v>
      </c>
      <c r="S1798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-128.94448981766197</v>
      </c>
    </row>
    <row r="1799" spans="1:19" x14ac:dyDescent="0.25">
      <c r="A1799">
        <v>2014</v>
      </c>
      <c r="B1799">
        <v>7</v>
      </c>
      <c r="C1799" s="38" t="s">
        <v>83</v>
      </c>
      <c r="D1799" s="38">
        <f>DATE(План_Факт_Дебіторка[[#This Row],[Рік]],План_Факт_Дебіторка[[#This Row],[МісяцьНом]],1)</f>
        <v>41821</v>
      </c>
      <c r="E1799" s="6" t="s">
        <v>8</v>
      </c>
      <c r="F1799" s="6" t="s">
        <v>58</v>
      </c>
      <c r="G1799" s="6" t="s">
        <v>63</v>
      </c>
      <c r="H1799" s="6" t="s">
        <v>64</v>
      </c>
      <c r="I1799" s="6" t="s">
        <v>65</v>
      </c>
      <c r="J1799" s="6" t="s">
        <v>33</v>
      </c>
      <c r="K1799" s="9">
        <v>188</v>
      </c>
      <c r="L1799" s="9">
        <v>2229.77</v>
      </c>
      <c r="M1799" s="9">
        <v>3309.46</v>
      </c>
      <c r="N1799" s="9">
        <v>3400</v>
      </c>
      <c r="O1799" s="9">
        <v>2833.11</v>
      </c>
      <c r="P1799" s="9" cm="1">
        <f t="array" ref="P1799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41.565569030160781</v>
      </c>
      <c r="Q1799" s="9" cm="1">
        <f t="array" ref="Q1799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12.469670709048232</v>
      </c>
      <c r="R1799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16.626227612064312</v>
      </c>
      <c r="S1799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70.66146735127333</v>
      </c>
    </row>
    <row r="1800" spans="1:19" x14ac:dyDescent="0.25">
      <c r="A1800">
        <v>2014</v>
      </c>
      <c r="B1800">
        <v>8</v>
      </c>
      <c r="C1800" s="38" t="s">
        <v>84</v>
      </c>
      <c r="D1800" s="38">
        <f>DATE(План_Факт_Дебіторка[[#This Row],[Рік]],План_Факт_Дебіторка[[#This Row],[МісяцьНом]],1)</f>
        <v>41852</v>
      </c>
      <c r="E1800" s="6" t="s">
        <v>9</v>
      </c>
      <c r="F1800" s="6" t="s">
        <v>58</v>
      </c>
      <c r="G1800" s="6" t="s">
        <v>63</v>
      </c>
      <c r="H1800" s="6" t="s">
        <v>64</v>
      </c>
      <c r="I1800" s="6" t="s">
        <v>65</v>
      </c>
      <c r="J1800" s="6" t="s">
        <v>33</v>
      </c>
      <c r="K1800" s="9">
        <v>115</v>
      </c>
      <c r="L1800" s="9">
        <v>1572.1</v>
      </c>
      <c r="M1800" s="9">
        <v>2308.0500000000006</v>
      </c>
      <c r="N1800" s="9">
        <v>2100</v>
      </c>
      <c r="O1800" s="9">
        <v>1725.35</v>
      </c>
      <c r="P1800" s="9" cm="1">
        <f t="array" ref="P1800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15.560413547460129</v>
      </c>
      <c r="Q1800" s="9" cm="1">
        <f t="array" ref="Q1800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0</v>
      </c>
      <c r="R1800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6.2241654189840512</v>
      </c>
      <c r="S1800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21.78457896644418</v>
      </c>
    </row>
    <row r="1801" spans="1:19" x14ac:dyDescent="0.25">
      <c r="A1801">
        <v>2014</v>
      </c>
      <c r="B1801">
        <v>9</v>
      </c>
      <c r="C1801" s="38" t="s">
        <v>85</v>
      </c>
      <c r="D1801" s="38">
        <f>DATE(План_Факт_Дебіторка[[#This Row],[Рік]],План_Факт_Дебіторка[[#This Row],[МісяцьНом]],1)</f>
        <v>41883</v>
      </c>
      <c r="E1801" s="6" t="s">
        <v>10</v>
      </c>
      <c r="F1801" s="6" t="s">
        <v>58</v>
      </c>
      <c r="G1801" s="6" t="s">
        <v>63</v>
      </c>
      <c r="H1801" s="6" t="s">
        <v>64</v>
      </c>
      <c r="I1801" s="6" t="s">
        <v>65</v>
      </c>
      <c r="J1801" s="6" t="s">
        <v>33</v>
      </c>
      <c r="K1801" s="9">
        <v>12</v>
      </c>
      <c r="L1801" s="9">
        <v>195.88</v>
      </c>
      <c r="M1801" s="9">
        <v>296.58999999999997</v>
      </c>
      <c r="N1801" s="9">
        <v>300</v>
      </c>
      <c r="O1801" s="9">
        <v>227.78</v>
      </c>
      <c r="P1801" s="9" cm="1">
        <f t="array" ref="P1801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2.1388689994769043</v>
      </c>
      <c r="Q1801" s="9" cm="1">
        <f t="array" ref="Q1801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0</v>
      </c>
      <c r="R1801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1.2833213996861426</v>
      </c>
      <c r="S1801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3.4221903991630471</v>
      </c>
    </row>
    <row r="1802" spans="1:19" x14ac:dyDescent="0.25">
      <c r="A1802">
        <v>2014</v>
      </c>
      <c r="B1802">
        <v>10</v>
      </c>
      <c r="C1802" s="38" t="s">
        <v>62</v>
      </c>
      <c r="D1802" s="38">
        <f>DATE(План_Факт_Дебіторка[[#This Row],[Рік]],План_Факт_Дебіторка[[#This Row],[МісяцьНом]],1)</f>
        <v>41913</v>
      </c>
      <c r="E1802" s="6" t="s">
        <v>11</v>
      </c>
      <c r="F1802" s="6" t="s">
        <v>58</v>
      </c>
      <c r="G1802" s="6" t="s">
        <v>63</v>
      </c>
      <c r="H1802" s="6" t="s">
        <v>64</v>
      </c>
      <c r="I1802" s="6" t="s">
        <v>65</v>
      </c>
      <c r="J1802" s="6" t="s">
        <v>33</v>
      </c>
      <c r="K1802" s="9">
        <v>136</v>
      </c>
      <c r="L1802" s="9">
        <v>1458.44</v>
      </c>
      <c r="M1802" s="9">
        <v>2064.21</v>
      </c>
      <c r="N1802" s="9">
        <v>2000</v>
      </c>
      <c r="O1802" s="9">
        <v>1450</v>
      </c>
      <c r="P1802" s="9" cm="1">
        <f t="array" ref="P1802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12.391166472540132</v>
      </c>
      <c r="Q1802" s="9" cm="1">
        <f t="array" ref="Q1802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0</v>
      </c>
      <c r="R1802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4.9564665890160526</v>
      </c>
      <c r="S1802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17.347633061556184</v>
      </c>
    </row>
    <row r="1803" spans="1:19" x14ac:dyDescent="0.25">
      <c r="A1803">
        <v>2014</v>
      </c>
      <c r="B1803">
        <v>11</v>
      </c>
      <c r="C1803" s="38" t="s">
        <v>66</v>
      </c>
      <c r="D1803" s="38">
        <f>DATE(План_Факт_Дебіторка[[#This Row],[Рік]],План_Факт_Дебіторка[[#This Row],[МісяцьНом]],1)</f>
        <v>41944</v>
      </c>
      <c r="E1803" s="6" t="s">
        <v>12</v>
      </c>
      <c r="F1803" s="6" t="s">
        <v>58</v>
      </c>
      <c r="G1803" s="6" t="s">
        <v>63</v>
      </c>
      <c r="H1803" s="6" t="s">
        <v>64</v>
      </c>
      <c r="I1803" s="6" t="s">
        <v>65</v>
      </c>
      <c r="J1803" s="6" t="s">
        <v>33</v>
      </c>
      <c r="K1803" s="9">
        <v>373</v>
      </c>
      <c r="L1803" s="9">
        <v>3787.02</v>
      </c>
      <c r="M1803" s="9">
        <v>5496.42</v>
      </c>
      <c r="N1803" s="9">
        <v>5300</v>
      </c>
      <c r="O1803" s="9">
        <v>3439.23</v>
      </c>
      <c r="P1803" s="9" cm="1">
        <f t="array" ref="P1803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51.628348853749465</v>
      </c>
      <c r="Q1803" s="9" cm="1">
        <f t="array" ref="Q1803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15.488504656124841</v>
      </c>
      <c r="R1803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20.651339541499787</v>
      </c>
      <c r="S1803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87.768193051374084</v>
      </c>
    </row>
    <row r="1804" spans="1:19" x14ac:dyDescent="0.25">
      <c r="A1804">
        <v>2014</v>
      </c>
      <c r="B1804">
        <v>12</v>
      </c>
      <c r="C1804" s="38" t="s">
        <v>67</v>
      </c>
      <c r="D1804" s="38">
        <f>DATE(План_Факт_Дебіторка[[#This Row],[Рік]],План_Факт_Дебіторка[[#This Row],[МісяцьНом]],1)</f>
        <v>41974</v>
      </c>
      <c r="E1804" s="6" t="s">
        <v>13</v>
      </c>
      <c r="F1804" s="6" t="s">
        <v>58</v>
      </c>
      <c r="G1804" s="6" t="s">
        <v>63</v>
      </c>
      <c r="H1804" s="6" t="s">
        <v>64</v>
      </c>
      <c r="I1804" s="6" t="s">
        <v>65</v>
      </c>
      <c r="J1804" s="6" t="s">
        <v>33</v>
      </c>
      <c r="K1804" s="9">
        <v>38</v>
      </c>
      <c r="L1804" s="9">
        <v>393.6</v>
      </c>
      <c r="M1804" s="9">
        <v>528.07000000000005</v>
      </c>
      <c r="N1804" s="9">
        <v>400</v>
      </c>
      <c r="O1804" s="9">
        <v>473.15</v>
      </c>
      <c r="P1804" s="9" cm="1">
        <f t="array" ref="P1804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6.7668285954000336</v>
      </c>
      <c r="Q1804" s="9" cm="1">
        <f t="array" ref="Q1804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0</v>
      </c>
      <c r="R1804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2.7067314381600127</v>
      </c>
      <c r="S1804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9.4735600335600463</v>
      </c>
    </row>
    <row r="1805" spans="1:19" x14ac:dyDescent="0.25">
      <c r="A1805">
        <v>2015</v>
      </c>
      <c r="B1805">
        <v>8</v>
      </c>
      <c r="C1805" s="38" t="s">
        <v>93</v>
      </c>
      <c r="D1805" s="38">
        <f>DATE(План_Факт_Дебіторка[[#This Row],[Рік]],План_Факт_Дебіторка[[#This Row],[МісяцьНом]],1)</f>
        <v>42217</v>
      </c>
      <c r="E1805" s="6" t="s">
        <v>9</v>
      </c>
      <c r="F1805" s="6" t="s">
        <v>42</v>
      </c>
      <c r="G1805" s="6" t="s">
        <v>49</v>
      </c>
      <c r="H1805" s="6" t="s">
        <v>50</v>
      </c>
      <c r="I1805" s="6" t="s">
        <v>51</v>
      </c>
      <c r="J1805" s="6" t="s">
        <v>26</v>
      </c>
      <c r="K1805" s="9">
        <v>33</v>
      </c>
      <c r="L1805" s="9">
        <v>280.59999999999997</v>
      </c>
      <c r="M1805" s="9">
        <v>468.62999999999994</v>
      </c>
      <c r="N1805" s="9">
        <v>300</v>
      </c>
      <c r="O1805" s="9">
        <v>267.07</v>
      </c>
      <c r="P1805" s="9" cm="1">
        <f t="array" ref="P1805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6.8489947116714127</v>
      </c>
      <c r="Q1805" s="9" cm="1">
        <f t="array" ref="Q1805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3.4244973558357064</v>
      </c>
      <c r="R1805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4.5659964744476094</v>
      </c>
      <c r="S1805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14.839488541954729</v>
      </c>
    </row>
    <row r="1806" spans="1:19" x14ac:dyDescent="0.25">
      <c r="A1806">
        <v>2015</v>
      </c>
      <c r="B1806">
        <v>8</v>
      </c>
      <c r="C1806" s="38" t="s">
        <v>93</v>
      </c>
      <c r="D1806" s="38">
        <f>DATE(План_Факт_Дебіторка[[#This Row],[Рік]],План_Факт_Дебіторка[[#This Row],[МісяцьНом]],1)</f>
        <v>42217</v>
      </c>
      <c r="E1806" s="6" t="s">
        <v>9</v>
      </c>
      <c r="F1806" s="6" t="s">
        <v>42</v>
      </c>
      <c r="G1806" s="6" t="s">
        <v>49</v>
      </c>
      <c r="H1806" s="6" t="s">
        <v>50</v>
      </c>
      <c r="I1806" s="6" t="s">
        <v>51</v>
      </c>
      <c r="J1806" s="6" t="s">
        <v>32</v>
      </c>
      <c r="K1806" s="9">
        <v>293</v>
      </c>
      <c r="L1806" s="9">
        <v>2784.14</v>
      </c>
      <c r="M1806" s="9">
        <v>4518.0285800000001</v>
      </c>
      <c r="N1806" s="9">
        <v>4300</v>
      </c>
      <c r="O1806" s="9">
        <v>88</v>
      </c>
      <c r="P1806" s="9" cm="1">
        <f t="array" ref="P1806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66.030672068796946</v>
      </c>
      <c r="Q1806" s="9" cm="1">
        <f t="array" ref="Q1806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33.015336034398473</v>
      </c>
      <c r="R1806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44.020448045864626</v>
      </c>
      <c r="S1806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143.06645614906006</v>
      </c>
    </row>
    <row r="1807" spans="1:19" x14ac:dyDescent="0.25">
      <c r="A1807">
        <v>2014</v>
      </c>
      <c r="B1807">
        <v>5</v>
      </c>
      <c r="C1807" s="38" t="s">
        <v>81</v>
      </c>
      <c r="D1807" s="38">
        <f>DATE(План_Факт_Дебіторка[[#This Row],[Рік]],План_Факт_Дебіторка[[#This Row],[МісяцьНом]],1)</f>
        <v>41760</v>
      </c>
      <c r="E1807" s="6" t="s">
        <v>6</v>
      </c>
      <c r="F1807" s="6" t="s">
        <v>58</v>
      </c>
      <c r="G1807" s="6" t="s">
        <v>63</v>
      </c>
      <c r="H1807" s="6" t="s">
        <v>64</v>
      </c>
      <c r="I1807" s="6" t="s">
        <v>65</v>
      </c>
      <c r="J1807" s="6" t="s">
        <v>34</v>
      </c>
      <c r="K1807" s="9">
        <v>6031</v>
      </c>
      <c r="L1807" s="9">
        <v>65798.11</v>
      </c>
      <c r="M1807" s="9">
        <v>94273.570000000167</v>
      </c>
      <c r="N1807" s="9">
        <v>93900</v>
      </c>
      <c r="O1807" s="9">
        <v>21993.98</v>
      </c>
      <c r="P1807" s="9" cm="1">
        <f t="array" ref="P1807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582.39995542124905</v>
      </c>
      <c r="Q1807" s="9" cm="1">
        <f t="array" ref="Q1807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0</v>
      </c>
      <c r="R1807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349.43997325274944</v>
      </c>
      <c r="S1807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931.83992867399843</v>
      </c>
    </row>
    <row r="1808" spans="1:19" x14ac:dyDescent="0.25">
      <c r="A1808">
        <v>2014</v>
      </c>
      <c r="B1808">
        <v>6</v>
      </c>
      <c r="C1808" s="38" t="s">
        <v>82</v>
      </c>
      <c r="D1808" s="38">
        <f>DATE(План_Факт_Дебіторка[[#This Row],[Рік]],План_Факт_Дебіторка[[#This Row],[МісяцьНом]],1)</f>
        <v>41791</v>
      </c>
      <c r="E1808" s="6" t="s">
        <v>7</v>
      </c>
      <c r="F1808" s="6" t="s">
        <v>58</v>
      </c>
      <c r="G1808" s="6" t="s">
        <v>63</v>
      </c>
      <c r="H1808" s="6" t="s">
        <v>64</v>
      </c>
      <c r="I1808" s="6" t="s">
        <v>65</v>
      </c>
      <c r="J1808" s="6" t="s">
        <v>34</v>
      </c>
      <c r="K1808" s="9">
        <v>7400</v>
      </c>
      <c r="L1808" s="9">
        <v>82369.009999999995</v>
      </c>
      <c r="M1808" s="9">
        <v>114048.52999999994</v>
      </c>
      <c r="N1808" s="9">
        <v>104400</v>
      </c>
      <c r="O1808" s="9">
        <v>24618.959999999999</v>
      </c>
      <c r="P1808" s="9" cm="1">
        <f t="array" ref="P1808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1017.3384901032163</v>
      </c>
      <c r="Q1808" s="9" cm="1">
        <f t="array" ref="Q1808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763.00386757741217</v>
      </c>
      <c r="R1808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610.40309406192966</v>
      </c>
      <c r="S1808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2390.7454517425581</v>
      </c>
    </row>
    <row r="1809" spans="1:19" x14ac:dyDescent="0.25">
      <c r="A1809">
        <v>2014</v>
      </c>
      <c r="B1809">
        <v>7</v>
      </c>
      <c r="C1809" s="38" t="s">
        <v>83</v>
      </c>
      <c r="D1809" s="38">
        <f>DATE(План_Факт_Дебіторка[[#This Row],[Рік]],План_Факт_Дебіторка[[#This Row],[МісяцьНом]],1)</f>
        <v>41821</v>
      </c>
      <c r="E1809" s="6" t="s">
        <v>8</v>
      </c>
      <c r="F1809" s="6" t="s">
        <v>58</v>
      </c>
      <c r="G1809" s="6" t="s">
        <v>63</v>
      </c>
      <c r="H1809" s="6" t="s">
        <v>64</v>
      </c>
      <c r="I1809" s="6" t="s">
        <v>65</v>
      </c>
      <c r="J1809" s="6" t="s">
        <v>34</v>
      </c>
      <c r="K1809" s="9">
        <v>5749</v>
      </c>
      <c r="L1809" s="9">
        <v>62530.3</v>
      </c>
      <c r="M1809" s="9">
        <v>88367.909999999887</v>
      </c>
      <c r="N1809" s="9">
        <v>83500</v>
      </c>
      <c r="O1809" s="9">
        <v>19326.400000000001</v>
      </c>
      <c r="P1809" s="9" cm="1">
        <f t="array" ref="P1809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1109.867610775181</v>
      </c>
      <c r="Q1809" s="9" cm="1">
        <f t="array" ref="Q1809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332.96028323255427</v>
      </c>
      <c r="R1809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443.94704431007233</v>
      </c>
      <c r="S1809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1886.7749383178075</v>
      </c>
    </row>
    <row r="1810" spans="1:19" x14ac:dyDescent="0.25">
      <c r="A1810">
        <v>2014</v>
      </c>
      <c r="B1810">
        <v>8</v>
      </c>
      <c r="C1810" s="38" t="s">
        <v>84</v>
      </c>
      <c r="D1810" s="38">
        <f>DATE(План_Факт_Дебіторка[[#This Row],[Рік]],План_Факт_Дебіторка[[#This Row],[МісяцьНом]],1)</f>
        <v>41852</v>
      </c>
      <c r="E1810" s="6" t="s">
        <v>9</v>
      </c>
      <c r="F1810" s="6" t="s">
        <v>58</v>
      </c>
      <c r="G1810" s="6" t="s">
        <v>63</v>
      </c>
      <c r="H1810" s="6" t="s">
        <v>64</v>
      </c>
      <c r="I1810" s="6" t="s">
        <v>65</v>
      </c>
      <c r="J1810" s="6" t="s">
        <v>34</v>
      </c>
      <c r="K1810" s="9">
        <v>8508</v>
      </c>
      <c r="L1810" s="9">
        <v>91801.23</v>
      </c>
      <c r="M1810" s="9">
        <v>131872.80000000002</v>
      </c>
      <c r="N1810" s="9">
        <v>143200</v>
      </c>
      <c r="O1810" s="9">
        <v>26888.720000000001</v>
      </c>
      <c r="P1810" s="9" cm="1">
        <f t="array" ref="P1810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889.06016059509102</v>
      </c>
      <c r="Q1810" s="9" cm="1">
        <f t="array" ref="Q1810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0</v>
      </c>
      <c r="R1810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355.6240642380364</v>
      </c>
      <c r="S1810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1244.6842248331275</v>
      </c>
    </row>
    <row r="1811" spans="1:19" x14ac:dyDescent="0.25">
      <c r="A1811">
        <v>2014</v>
      </c>
      <c r="B1811">
        <v>9</v>
      </c>
      <c r="C1811" s="38" t="s">
        <v>85</v>
      </c>
      <c r="D1811" s="38">
        <f>DATE(План_Факт_Дебіторка[[#This Row],[Рік]],План_Факт_Дебіторка[[#This Row],[МісяцьНом]],1)</f>
        <v>41883</v>
      </c>
      <c r="E1811" s="6" t="s">
        <v>10</v>
      </c>
      <c r="F1811" s="6" t="s">
        <v>58</v>
      </c>
      <c r="G1811" s="6" t="s">
        <v>63</v>
      </c>
      <c r="H1811" s="6" t="s">
        <v>64</v>
      </c>
      <c r="I1811" s="6" t="s">
        <v>65</v>
      </c>
      <c r="J1811" s="6" t="s">
        <v>34</v>
      </c>
      <c r="K1811" s="9">
        <v>9351</v>
      </c>
      <c r="L1811" s="9">
        <v>103000.44000000002</v>
      </c>
      <c r="M1811" s="9">
        <v>148761.37999999995</v>
      </c>
      <c r="N1811" s="9">
        <v>160300</v>
      </c>
      <c r="O1811" s="9">
        <v>28810.34</v>
      </c>
      <c r="P1811" s="9" cm="1">
        <f t="array" ref="P1811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1072.7978151704492</v>
      </c>
      <c r="Q1811" s="9" cm="1">
        <f t="array" ref="Q1811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0</v>
      </c>
      <c r="R1811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643.67868910226946</v>
      </c>
      <c r="S1811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1716.4765042727186</v>
      </c>
    </row>
    <row r="1812" spans="1:19" x14ac:dyDescent="0.25">
      <c r="A1812">
        <v>2014</v>
      </c>
      <c r="B1812">
        <v>10</v>
      </c>
      <c r="C1812" s="38" t="s">
        <v>62</v>
      </c>
      <c r="D1812" s="38">
        <f>DATE(План_Факт_Дебіторка[[#This Row],[Рік]],План_Факт_Дебіторка[[#This Row],[МісяцьНом]],1)</f>
        <v>41913</v>
      </c>
      <c r="E1812" s="6" t="s">
        <v>11</v>
      </c>
      <c r="F1812" s="6" t="s">
        <v>58</v>
      </c>
      <c r="G1812" s="6" t="s">
        <v>63</v>
      </c>
      <c r="H1812" s="6" t="s">
        <v>64</v>
      </c>
      <c r="I1812" s="6" t="s">
        <v>65</v>
      </c>
      <c r="J1812" s="6" t="s">
        <v>34</v>
      </c>
      <c r="K1812" s="9">
        <v>10935</v>
      </c>
      <c r="L1812" s="9">
        <v>119118.36</v>
      </c>
      <c r="M1812" s="9">
        <v>170069.37</v>
      </c>
      <c r="N1812" s="9">
        <v>169500</v>
      </c>
      <c r="O1812" s="9">
        <v>36019.79</v>
      </c>
      <c r="P1812" s="9" cm="1">
        <f t="array" ref="P1812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1020.9028517205238</v>
      </c>
      <c r="Q1812" s="9" cm="1">
        <f t="array" ref="Q1812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0</v>
      </c>
      <c r="R1812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408.3611406882095</v>
      </c>
      <c r="S1812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1429.2639924087334</v>
      </c>
    </row>
    <row r="1813" spans="1:19" x14ac:dyDescent="0.25">
      <c r="A1813">
        <v>2014</v>
      </c>
      <c r="B1813">
        <v>11</v>
      </c>
      <c r="C1813" s="38" t="s">
        <v>66</v>
      </c>
      <c r="D1813" s="38">
        <f>DATE(План_Факт_Дебіторка[[#This Row],[Рік]],План_Факт_Дебіторка[[#This Row],[МісяцьНом]],1)</f>
        <v>41944</v>
      </c>
      <c r="E1813" s="6" t="s">
        <v>12</v>
      </c>
      <c r="F1813" s="6" t="s">
        <v>58</v>
      </c>
      <c r="G1813" s="6" t="s">
        <v>63</v>
      </c>
      <c r="H1813" s="6" t="s">
        <v>64</v>
      </c>
      <c r="I1813" s="6" t="s">
        <v>65</v>
      </c>
      <c r="J1813" s="6" t="s">
        <v>34</v>
      </c>
      <c r="K1813" s="9">
        <v>5328</v>
      </c>
      <c r="L1813" s="9">
        <v>60306.41</v>
      </c>
      <c r="M1813" s="9">
        <v>86227.80999999991</v>
      </c>
      <c r="N1813" s="9">
        <v>91800</v>
      </c>
      <c r="O1813" s="9">
        <v>20428.39</v>
      </c>
      <c r="P1813" s="9" cm="1">
        <f t="array" ref="P1813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809.94528358000696</v>
      </c>
      <c r="Q1813" s="9" cm="1">
        <f t="array" ref="Q1813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242.98358507400212</v>
      </c>
      <c r="R1813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323.97811343200283</v>
      </c>
      <c r="S1813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1376.9069820860118</v>
      </c>
    </row>
    <row r="1814" spans="1:19" x14ac:dyDescent="0.25">
      <c r="A1814">
        <v>2014</v>
      </c>
      <c r="B1814">
        <v>12</v>
      </c>
      <c r="C1814" s="38" t="s">
        <v>67</v>
      </c>
      <c r="D1814" s="38">
        <f>DATE(План_Факт_Дебіторка[[#This Row],[Рік]],План_Факт_Дебіторка[[#This Row],[МісяцьНом]],1)</f>
        <v>41974</v>
      </c>
      <c r="E1814" s="6" t="s">
        <v>13</v>
      </c>
      <c r="F1814" s="6" t="s">
        <v>58</v>
      </c>
      <c r="G1814" s="6" t="s">
        <v>63</v>
      </c>
      <c r="H1814" s="6" t="s">
        <v>64</v>
      </c>
      <c r="I1814" s="6" t="s">
        <v>65</v>
      </c>
      <c r="J1814" s="6" t="s">
        <v>34</v>
      </c>
      <c r="K1814" s="9">
        <v>4352</v>
      </c>
      <c r="L1814" s="9">
        <v>48574.29</v>
      </c>
      <c r="M1814" s="9">
        <v>67055.22</v>
      </c>
      <c r="N1814" s="9">
        <v>70100</v>
      </c>
      <c r="O1814" s="9">
        <v>15832.26</v>
      </c>
      <c r="P1814" s="9" cm="1">
        <f t="array" ref="P1814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859.26331767917156</v>
      </c>
      <c r="Q1814" s="9" cm="1">
        <f t="array" ref="Q1814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0</v>
      </c>
      <c r="R1814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343.70532707166865</v>
      </c>
      <c r="S1814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1202.9686447508402</v>
      </c>
    </row>
    <row r="1815" spans="1:19" x14ac:dyDescent="0.25">
      <c r="A1815">
        <v>2015</v>
      </c>
      <c r="B1815">
        <v>1</v>
      </c>
      <c r="C1815" s="38" t="s">
        <v>86</v>
      </c>
      <c r="D1815" s="38">
        <f>DATE(План_Факт_Дебіторка[[#This Row],[Рік]],План_Факт_Дебіторка[[#This Row],[МісяцьНом]],1)</f>
        <v>42005</v>
      </c>
      <c r="E1815" s="6" t="s">
        <v>2</v>
      </c>
      <c r="F1815" s="6" t="s">
        <v>58</v>
      </c>
      <c r="G1815" s="6" t="s">
        <v>63</v>
      </c>
      <c r="H1815" s="6" t="s">
        <v>64</v>
      </c>
      <c r="I1815" s="6" t="s">
        <v>65</v>
      </c>
      <c r="J1815" s="6" t="s">
        <v>34</v>
      </c>
      <c r="K1815" s="9">
        <v>3087</v>
      </c>
      <c r="L1815" s="9">
        <v>33060.29</v>
      </c>
      <c r="M1815" s="9">
        <v>47644.760000000009</v>
      </c>
      <c r="N1815" s="9">
        <v>52200</v>
      </c>
      <c r="O1815" s="9">
        <v>6860.85</v>
      </c>
      <c r="P1815" s="9" cm="1">
        <f t="array" ref="P1815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818.47806335528003</v>
      </c>
      <c r="Q1815" s="9" cm="1">
        <f t="array" ref="Q1815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0</v>
      </c>
      <c r="R1815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454.71003519737775</v>
      </c>
      <c r="S1815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1273.1880985526577</v>
      </c>
    </row>
    <row r="1816" spans="1:19" x14ac:dyDescent="0.25">
      <c r="A1816">
        <v>2015</v>
      </c>
      <c r="B1816">
        <v>2</v>
      </c>
      <c r="C1816" s="38" t="s">
        <v>87</v>
      </c>
      <c r="D1816" s="38">
        <f>DATE(План_Факт_Дебіторка[[#This Row],[Рік]],План_Факт_Дебіторка[[#This Row],[МісяцьНом]],1)</f>
        <v>42036</v>
      </c>
      <c r="E1816" s="6" t="s">
        <v>3</v>
      </c>
      <c r="F1816" s="6" t="s">
        <v>58</v>
      </c>
      <c r="G1816" s="6" t="s">
        <v>63</v>
      </c>
      <c r="H1816" s="6" t="s">
        <v>64</v>
      </c>
      <c r="I1816" s="6" t="s">
        <v>65</v>
      </c>
      <c r="J1816" s="6" t="s">
        <v>34</v>
      </c>
      <c r="K1816" s="9">
        <v>4700</v>
      </c>
      <c r="L1816" s="9">
        <v>50844.930000000008</v>
      </c>
      <c r="M1816" s="9">
        <v>75581.31</v>
      </c>
      <c r="N1816" s="9">
        <v>77200</v>
      </c>
      <c r="O1816" s="9">
        <v>15116.26</v>
      </c>
      <c r="P1816" s="9" cm="1">
        <f t="array" ref="P1816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928.92605694028805</v>
      </c>
      <c r="Q1816" s="9" cm="1">
        <f t="array" ref="Q1816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0</v>
      </c>
      <c r="R1816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258.03501581674669</v>
      </c>
      <c r="S1816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1186.9610727570348</v>
      </c>
    </row>
    <row r="1817" spans="1:19" x14ac:dyDescent="0.25">
      <c r="A1817">
        <v>2015</v>
      </c>
      <c r="B1817">
        <v>3</v>
      </c>
      <c r="C1817" s="38" t="s">
        <v>88</v>
      </c>
      <c r="D1817" s="38">
        <f>DATE(План_Факт_Дебіторка[[#This Row],[Рік]],План_Факт_Дебіторка[[#This Row],[МісяцьНом]],1)</f>
        <v>42064</v>
      </c>
      <c r="E1817" s="6" t="s">
        <v>4</v>
      </c>
      <c r="F1817" s="6" t="s">
        <v>58</v>
      </c>
      <c r="G1817" s="6" t="s">
        <v>63</v>
      </c>
      <c r="H1817" s="6" t="s">
        <v>64</v>
      </c>
      <c r="I1817" s="6" t="s">
        <v>65</v>
      </c>
      <c r="J1817" s="6" t="s">
        <v>34</v>
      </c>
      <c r="K1817" s="9">
        <v>10037</v>
      </c>
      <c r="L1817" s="9">
        <v>105643.29000000002</v>
      </c>
      <c r="M1817" s="9">
        <v>134107.72999999998</v>
      </c>
      <c r="N1817" s="9">
        <v>135700</v>
      </c>
      <c r="O1817" s="9">
        <v>25748.68</v>
      </c>
      <c r="P1817" s="9" cm="1">
        <f t="array" ref="P1817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1178.6182613096751</v>
      </c>
      <c r="Q1817" s="9" cm="1">
        <f t="array" ref="Q1817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0</v>
      </c>
      <c r="R1817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654.7879229498194</v>
      </c>
      <c r="S1817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1833.4061842594945</v>
      </c>
    </row>
    <row r="1818" spans="1:19" x14ac:dyDescent="0.25">
      <c r="A1818">
        <v>2015</v>
      </c>
      <c r="B1818">
        <v>4</v>
      </c>
      <c r="C1818" s="38" t="s">
        <v>89</v>
      </c>
      <c r="D1818" s="38">
        <f>DATE(План_Факт_Дебіторка[[#This Row],[Рік]],План_Факт_Дебіторка[[#This Row],[МісяцьНом]],1)</f>
        <v>42095</v>
      </c>
      <c r="E1818" s="6" t="s">
        <v>5</v>
      </c>
      <c r="F1818" s="6" t="s">
        <v>58</v>
      </c>
      <c r="G1818" s="6" t="s">
        <v>63</v>
      </c>
      <c r="H1818" s="6" t="s">
        <v>64</v>
      </c>
      <c r="I1818" s="6" t="s">
        <v>65</v>
      </c>
      <c r="J1818" s="6" t="s">
        <v>34</v>
      </c>
      <c r="K1818" s="9">
        <v>2737</v>
      </c>
      <c r="L1818" s="9">
        <v>30908.470000000005</v>
      </c>
      <c r="M1818" s="9">
        <v>44032.729999999909</v>
      </c>
      <c r="N1818" s="9">
        <v>45100</v>
      </c>
      <c r="O1818" s="9">
        <v>7045.24</v>
      </c>
      <c r="P1818" s="9" cm="1">
        <f t="array" ref="P1818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549.57329017797917</v>
      </c>
      <c r="Q1818" s="9" cm="1">
        <f t="array" ref="Q1818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0</v>
      </c>
      <c r="R1818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152.65924727166089</v>
      </c>
      <c r="S1818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702.23253744964006</v>
      </c>
    </row>
    <row r="1819" spans="1:19" x14ac:dyDescent="0.25">
      <c r="A1819">
        <v>2015</v>
      </c>
      <c r="B1819">
        <v>5</v>
      </c>
      <c r="C1819" s="38" t="s">
        <v>90</v>
      </c>
      <c r="D1819" s="38">
        <f>DATE(План_Факт_Дебіторка[[#This Row],[Рік]],План_Факт_Дебіторка[[#This Row],[МісяцьНом]],1)</f>
        <v>42125</v>
      </c>
      <c r="E1819" s="6" t="s">
        <v>6</v>
      </c>
      <c r="F1819" s="6" t="s">
        <v>58</v>
      </c>
      <c r="G1819" s="6" t="s">
        <v>63</v>
      </c>
      <c r="H1819" s="6" t="s">
        <v>64</v>
      </c>
      <c r="I1819" s="6" t="s">
        <v>65</v>
      </c>
      <c r="J1819" s="6" t="s">
        <v>34</v>
      </c>
      <c r="K1819" s="9">
        <v>11585</v>
      </c>
      <c r="L1819" s="9">
        <v>116091.08000000002</v>
      </c>
      <c r="M1819" s="9">
        <v>140434.06000000032</v>
      </c>
      <c r="N1819" s="9">
        <v>137400</v>
      </c>
      <c r="O1819" s="9">
        <v>25839.87</v>
      </c>
      <c r="P1819" s="9" cm="1">
        <f t="array" ref="P1819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980.25315229176681</v>
      </c>
      <c r="Q1819" s="9" cm="1">
        <f t="array" ref="Q1819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294.07594568753007</v>
      </c>
      <c r="R1819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544.58508460653707</v>
      </c>
      <c r="S1819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1818.9141825858339</v>
      </c>
    </row>
    <row r="1820" spans="1:19" x14ac:dyDescent="0.25">
      <c r="A1820">
        <v>2015</v>
      </c>
      <c r="B1820">
        <v>6</v>
      </c>
      <c r="C1820" s="38" t="s">
        <v>91</v>
      </c>
      <c r="D1820" s="38">
        <f>DATE(План_Факт_Дебіторка[[#This Row],[Рік]],План_Факт_Дебіторка[[#This Row],[МісяцьНом]],1)</f>
        <v>42156</v>
      </c>
      <c r="E1820" s="6" t="s">
        <v>7</v>
      </c>
      <c r="F1820" s="6" t="s">
        <v>58</v>
      </c>
      <c r="G1820" s="6" t="s">
        <v>63</v>
      </c>
      <c r="H1820" s="6" t="s">
        <v>64</v>
      </c>
      <c r="I1820" s="6" t="s">
        <v>65</v>
      </c>
      <c r="J1820" s="6" t="s">
        <v>34</v>
      </c>
      <c r="K1820" s="9">
        <v>1780</v>
      </c>
      <c r="L1820" s="9">
        <v>20201.400000000001</v>
      </c>
      <c r="M1820" s="9">
        <v>30194.050000000021</v>
      </c>
      <c r="N1820" s="9">
        <v>28500</v>
      </c>
      <c r="O1820" s="9">
        <v>5314.15</v>
      </c>
      <c r="P1820" s="9" cm="1">
        <f t="array" ref="P1820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462.34172493345005</v>
      </c>
      <c r="Q1820" s="9" cm="1">
        <f t="array" ref="Q1820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138.70251748003503</v>
      </c>
      <c r="R1820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128.42825692595835</v>
      </c>
      <c r="S1820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729.4724993394434</v>
      </c>
    </row>
    <row r="1821" spans="1:19" x14ac:dyDescent="0.25">
      <c r="A1821">
        <v>2015</v>
      </c>
      <c r="B1821">
        <v>7</v>
      </c>
      <c r="C1821" s="38" t="s">
        <v>92</v>
      </c>
      <c r="D1821" s="38">
        <f>DATE(План_Факт_Дебіторка[[#This Row],[Рік]],План_Факт_Дебіторка[[#This Row],[МісяцьНом]],1)</f>
        <v>42186</v>
      </c>
      <c r="E1821" s="6" t="s">
        <v>8</v>
      </c>
      <c r="F1821" s="6" t="s">
        <v>58</v>
      </c>
      <c r="G1821" s="6" t="s">
        <v>63</v>
      </c>
      <c r="H1821" s="6" t="s">
        <v>64</v>
      </c>
      <c r="I1821" s="6" t="s">
        <v>65</v>
      </c>
      <c r="J1821" s="6" t="s">
        <v>34</v>
      </c>
      <c r="K1821" s="9">
        <v>7203</v>
      </c>
      <c r="L1821" s="9">
        <v>73008.58</v>
      </c>
      <c r="M1821" s="9">
        <v>94104.829999999507</v>
      </c>
      <c r="N1821" s="9">
        <v>97400</v>
      </c>
      <c r="O1821" s="9">
        <v>15056.77</v>
      </c>
      <c r="P1821" s="9" cm="1">
        <f t="array" ref="P1821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810.42873871966083</v>
      </c>
      <c r="Q1821" s="9" cm="1">
        <f t="array" ref="Q1821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0</v>
      </c>
      <c r="R1821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450.23818817758934</v>
      </c>
      <c r="S1821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1260.6669268972501</v>
      </c>
    </row>
    <row r="1822" spans="1:19" x14ac:dyDescent="0.25">
      <c r="A1822">
        <v>2015</v>
      </c>
      <c r="B1822">
        <v>9</v>
      </c>
      <c r="C1822" s="38" t="s">
        <v>94</v>
      </c>
      <c r="D1822" s="38">
        <f>DATE(План_Факт_Дебіторка[[#This Row],[Рік]],План_Факт_Дебіторка[[#This Row],[МісяцьНом]],1)</f>
        <v>42248</v>
      </c>
      <c r="E1822" s="6" t="s">
        <v>10</v>
      </c>
      <c r="F1822" s="6" t="s">
        <v>42</v>
      </c>
      <c r="G1822" s="6" t="s">
        <v>49</v>
      </c>
      <c r="H1822" s="6" t="s">
        <v>50</v>
      </c>
      <c r="I1822" s="6" t="s">
        <v>51</v>
      </c>
      <c r="J1822" s="6" t="s">
        <v>26</v>
      </c>
      <c r="K1822" s="9">
        <v>27</v>
      </c>
      <c r="L1822" s="9">
        <v>224.04999999999998</v>
      </c>
      <c r="M1822" s="9">
        <v>337.88666000000001</v>
      </c>
      <c r="N1822" s="9">
        <v>200</v>
      </c>
      <c r="O1822" s="9">
        <v>180.68</v>
      </c>
      <c r="P1822" s="9" cm="1">
        <f t="array" ref="P1822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4.7983426729522343</v>
      </c>
      <c r="Q1822" s="9" cm="1">
        <f t="array" ref="Q1822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2.3991713364761171</v>
      </c>
      <c r="R1822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3.1988951153014891</v>
      </c>
      <c r="S1822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10.396409124729841</v>
      </c>
    </row>
    <row r="1823" spans="1:19" x14ac:dyDescent="0.25">
      <c r="A1823">
        <v>2015</v>
      </c>
      <c r="B1823">
        <v>8</v>
      </c>
      <c r="C1823" s="38" t="s">
        <v>93</v>
      </c>
      <c r="D1823" s="38">
        <f>DATE(План_Факт_Дебіторка[[#This Row],[Рік]],План_Факт_Дебіторка[[#This Row],[МісяцьНом]],1)</f>
        <v>42217</v>
      </c>
      <c r="E1823" s="6" t="s">
        <v>9</v>
      </c>
      <c r="F1823" s="6" t="s">
        <v>58</v>
      </c>
      <c r="G1823" s="6" t="s">
        <v>63</v>
      </c>
      <c r="H1823" s="6" t="s">
        <v>64</v>
      </c>
      <c r="I1823" s="6" t="s">
        <v>65</v>
      </c>
      <c r="J1823" s="6" t="s">
        <v>34</v>
      </c>
      <c r="K1823" s="9">
        <v>2327</v>
      </c>
      <c r="L1823" s="9">
        <v>26657.930000000004</v>
      </c>
      <c r="M1823" s="9">
        <v>38855.259999999915</v>
      </c>
      <c r="N1823" s="9">
        <v>41000</v>
      </c>
      <c r="O1823" s="9">
        <v>5906</v>
      </c>
      <c r="P1823" s="9" cm="1">
        <f t="array" ref="P1823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524.13021749845768</v>
      </c>
      <c r="Q1823" s="9" cm="1">
        <f t="array" ref="Q1823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0</v>
      </c>
      <c r="R1823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291.18345416580985</v>
      </c>
      <c r="S1823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815.31367166426753</v>
      </c>
    </row>
    <row r="1824" spans="1:19" x14ac:dyDescent="0.25">
      <c r="A1824">
        <v>2015</v>
      </c>
      <c r="B1824">
        <v>9</v>
      </c>
      <c r="C1824" s="38" t="s">
        <v>94</v>
      </c>
      <c r="D1824" s="38">
        <f>DATE(План_Факт_Дебіторка[[#This Row],[Рік]],План_Факт_Дебіторка[[#This Row],[МісяцьНом]],1)</f>
        <v>42248</v>
      </c>
      <c r="E1824" s="6" t="s">
        <v>10</v>
      </c>
      <c r="F1824" s="6" t="s">
        <v>58</v>
      </c>
      <c r="G1824" s="6" t="s">
        <v>63</v>
      </c>
      <c r="H1824" s="6" t="s">
        <v>64</v>
      </c>
      <c r="I1824" s="6" t="s">
        <v>65</v>
      </c>
      <c r="J1824" s="6" t="s">
        <v>34</v>
      </c>
      <c r="K1824" s="9">
        <v>14532</v>
      </c>
      <c r="L1824" s="9">
        <v>150374.13999999998</v>
      </c>
      <c r="M1824" s="9">
        <v>185929.72000000102</v>
      </c>
      <c r="N1824" s="9">
        <v>178000</v>
      </c>
      <c r="O1824" s="9">
        <v>26773.88</v>
      </c>
      <c r="P1824" s="9" cm="1">
        <f t="array" ref="P1824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1909.8365321713361</v>
      </c>
      <c r="Q1824" s="9" cm="1">
        <f t="array" ref="Q1824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572.95095965140081</v>
      </c>
      <c r="R1824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1061.0202956507424</v>
      </c>
      <c r="S1824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3543.8077874734795</v>
      </c>
    </row>
    <row r="1825" spans="1:19" x14ac:dyDescent="0.25">
      <c r="A1825">
        <v>2015</v>
      </c>
      <c r="B1825">
        <v>9</v>
      </c>
      <c r="C1825" s="38" t="s">
        <v>94</v>
      </c>
      <c r="D1825" s="38">
        <f>DATE(План_Факт_Дебіторка[[#This Row],[Рік]],План_Факт_Дебіторка[[#This Row],[МісяцьНом]],1)</f>
        <v>42248</v>
      </c>
      <c r="E1825" s="6" t="s">
        <v>10</v>
      </c>
      <c r="F1825" s="6" t="s">
        <v>42</v>
      </c>
      <c r="G1825" s="6" t="s">
        <v>49</v>
      </c>
      <c r="H1825" s="6" t="s">
        <v>50</v>
      </c>
      <c r="I1825" s="6" t="s">
        <v>51</v>
      </c>
      <c r="J1825" s="6" t="s">
        <v>32</v>
      </c>
      <c r="K1825" s="9">
        <v>414</v>
      </c>
      <c r="L1825" s="9">
        <v>3973.2499999999995</v>
      </c>
      <c r="M1825" s="9">
        <v>5595.9953299999997</v>
      </c>
      <c r="N1825" s="9">
        <v>5200</v>
      </c>
      <c r="O1825" s="9">
        <v>80.209999999999994</v>
      </c>
      <c r="P1825" s="9" cm="1">
        <f t="array" ref="P1825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79.468965094923902</v>
      </c>
      <c r="Q1825" s="9" cm="1">
        <f t="array" ref="Q1825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39.734482547461951</v>
      </c>
      <c r="R1825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52.979310063282597</v>
      </c>
      <c r="S1825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172.18275770566845</v>
      </c>
    </row>
    <row r="1826" spans="1:19" x14ac:dyDescent="0.25">
      <c r="A1826">
        <v>2015</v>
      </c>
      <c r="B1826">
        <v>10</v>
      </c>
      <c r="C1826" s="38" t="s">
        <v>68</v>
      </c>
      <c r="D1826" s="38">
        <f>DATE(План_Факт_Дебіторка[[#This Row],[Рік]],План_Факт_Дебіторка[[#This Row],[МісяцьНом]],1)</f>
        <v>42278</v>
      </c>
      <c r="E1826" s="6" t="s">
        <v>11</v>
      </c>
      <c r="F1826" s="6" t="s">
        <v>58</v>
      </c>
      <c r="G1826" s="6" t="s">
        <v>63</v>
      </c>
      <c r="H1826" s="6" t="s">
        <v>64</v>
      </c>
      <c r="I1826" s="6" t="s">
        <v>65</v>
      </c>
      <c r="J1826" s="6" t="s">
        <v>34</v>
      </c>
      <c r="K1826" s="9">
        <v>5960</v>
      </c>
      <c r="L1826" s="9">
        <v>65928.790000000008</v>
      </c>
      <c r="M1826" s="9">
        <v>81589.139999999636</v>
      </c>
      <c r="N1826" s="9">
        <v>77500</v>
      </c>
      <c r="O1826" s="9">
        <v>12401.55</v>
      </c>
      <c r="P1826" s="9" cm="1">
        <f t="array" ref="P1826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624.27803249899785</v>
      </c>
      <c r="Q1826" s="9" cm="1">
        <f t="array" ref="Q1826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0</v>
      </c>
      <c r="R1826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346.82112916610987</v>
      </c>
      <c r="S1826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971.09916166510766</v>
      </c>
    </row>
    <row r="1827" spans="1:19" x14ac:dyDescent="0.25">
      <c r="A1827">
        <v>2015</v>
      </c>
      <c r="B1827">
        <v>11</v>
      </c>
      <c r="C1827" s="38" t="s">
        <v>69</v>
      </c>
      <c r="D1827" s="38">
        <f>DATE(План_Факт_Дебіторка[[#This Row],[Рік]],План_Факт_Дебіторка[[#This Row],[МісяцьНом]],1)</f>
        <v>42309</v>
      </c>
      <c r="E1827" s="6" t="s">
        <v>12</v>
      </c>
      <c r="F1827" s="6" t="s">
        <v>58</v>
      </c>
      <c r="G1827" s="6" t="s">
        <v>63</v>
      </c>
      <c r="H1827" s="6" t="s">
        <v>64</v>
      </c>
      <c r="I1827" s="6" t="s">
        <v>65</v>
      </c>
      <c r="J1827" s="6" t="s">
        <v>34</v>
      </c>
      <c r="K1827" s="9">
        <v>4550</v>
      </c>
      <c r="L1827" s="9">
        <v>49968.03</v>
      </c>
      <c r="M1827" s="9">
        <v>55774.229999999916</v>
      </c>
      <c r="N1827" s="9">
        <v>60300</v>
      </c>
      <c r="O1827" s="9">
        <v>8923.8799999999992</v>
      </c>
      <c r="P1827" s="9" cm="1">
        <f t="array" ref="P1827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1021.3137249423111</v>
      </c>
      <c r="Q1827" s="9" cm="1">
        <f t="array" ref="Q1827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0</v>
      </c>
      <c r="R1827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283.69825692841977</v>
      </c>
      <c r="S1827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1305.0119818707308</v>
      </c>
    </row>
    <row r="1828" spans="1:19" x14ac:dyDescent="0.25">
      <c r="A1828">
        <v>2015</v>
      </c>
      <c r="B1828">
        <v>12</v>
      </c>
      <c r="C1828" s="38" t="s">
        <v>70</v>
      </c>
      <c r="D1828" s="38">
        <f>DATE(План_Факт_Дебіторка[[#This Row],[Рік]],План_Факт_Дебіторка[[#This Row],[МісяцьНом]],1)</f>
        <v>42339</v>
      </c>
      <c r="E1828" s="6" t="s">
        <v>13</v>
      </c>
      <c r="F1828" s="6" t="s">
        <v>58</v>
      </c>
      <c r="G1828" s="6" t="s">
        <v>63</v>
      </c>
      <c r="H1828" s="6" t="s">
        <v>64</v>
      </c>
      <c r="I1828" s="6" t="s">
        <v>65</v>
      </c>
      <c r="J1828" s="6" t="s">
        <v>34</v>
      </c>
      <c r="K1828" s="9">
        <v>749</v>
      </c>
      <c r="L1828" s="9">
        <v>8033.37</v>
      </c>
      <c r="M1828" s="9">
        <v>12193.470000000001</v>
      </c>
      <c r="N1828" s="9">
        <v>13300</v>
      </c>
      <c r="O1828" s="9">
        <v>2146.0500000000002</v>
      </c>
      <c r="P1828" s="9" cm="1">
        <f t="array" ref="P1828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231.65193128890371</v>
      </c>
      <c r="Q1828" s="9" cm="1">
        <f t="array" ref="Q1828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115.82596564445186</v>
      </c>
      <c r="R1828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64.347758691362131</v>
      </c>
      <c r="S1828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411.82565562471768</v>
      </c>
    </row>
    <row r="1829" spans="1:19" x14ac:dyDescent="0.25">
      <c r="A1829">
        <v>2016</v>
      </c>
      <c r="B1829">
        <v>1</v>
      </c>
      <c r="C1829" s="38" t="s">
        <v>95</v>
      </c>
      <c r="D1829" s="38">
        <f>DATE(План_Факт_Дебіторка[[#This Row],[Рік]],План_Факт_Дебіторка[[#This Row],[МісяцьНом]],1)</f>
        <v>42370</v>
      </c>
      <c r="E1829" s="6" t="s">
        <v>2</v>
      </c>
      <c r="F1829" s="6" t="s">
        <v>58</v>
      </c>
      <c r="G1829" s="6" t="s">
        <v>63</v>
      </c>
      <c r="H1829" s="6" t="s">
        <v>64</v>
      </c>
      <c r="I1829" s="6" t="s">
        <v>65</v>
      </c>
      <c r="J1829" s="6" t="s">
        <v>34</v>
      </c>
      <c r="K1829" s="9">
        <v>43</v>
      </c>
      <c r="L1829" s="9">
        <v>434.83000000000004</v>
      </c>
      <c r="M1829" s="9">
        <v>684.15000000000009</v>
      </c>
      <c r="N1829" s="9">
        <v>600</v>
      </c>
      <c r="O1829" s="9">
        <v>65.680000000000007</v>
      </c>
      <c r="P1829" s="9" cm="1">
        <f t="array" ref="P1829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57.194899135230685</v>
      </c>
      <c r="Q1829" s="9" cm="1">
        <f t="array" ref="Q1829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0</v>
      </c>
      <c r="R1829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19.722379012148515</v>
      </c>
      <c r="S1829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76.917278147379193</v>
      </c>
    </row>
    <row r="1830" spans="1:19" x14ac:dyDescent="0.25">
      <c r="A1830">
        <v>2016</v>
      </c>
      <c r="B1830">
        <v>2</v>
      </c>
      <c r="C1830" s="38" t="s">
        <v>96</v>
      </c>
      <c r="D1830" s="38">
        <f>DATE(План_Факт_Дебіторка[[#This Row],[Рік]],План_Факт_Дебіторка[[#This Row],[МісяцьНом]],1)</f>
        <v>42401</v>
      </c>
      <c r="E1830" s="6" t="s">
        <v>3</v>
      </c>
      <c r="F1830" s="6" t="s">
        <v>58</v>
      </c>
      <c r="G1830" s="6" t="s">
        <v>63</v>
      </c>
      <c r="H1830" s="6" t="s">
        <v>64</v>
      </c>
      <c r="I1830" s="6" t="s">
        <v>65</v>
      </c>
      <c r="J1830" s="6" t="s">
        <v>34</v>
      </c>
      <c r="K1830" s="9">
        <v>652</v>
      </c>
      <c r="L1830" s="9">
        <v>6992.369999999999</v>
      </c>
      <c r="M1830" s="9">
        <v>10813.125239999999</v>
      </c>
      <c r="N1830" s="9">
        <v>10200</v>
      </c>
      <c r="O1830" s="9">
        <v>1124.57</v>
      </c>
      <c r="P1830" s="9" cm="1">
        <f t="array" ref="P1830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349.4129270332586</v>
      </c>
      <c r="Q1830" s="9" cm="1">
        <f t="array" ref="Q1830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0</v>
      </c>
      <c r="R1830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120.48721621836503</v>
      </c>
      <c r="S1830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469.9001432516236</v>
      </c>
    </row>
    <row r="1831" spans="1:19" x14ac:dyDescent="0.25">
      <c r="A1831">
        <v>2016</v>
      </c>
      <c r="B1831">
        <v>3</v>
      </c>
      <c r="C1831" s="38" t="s">
        <v>97</v>
      </c>
      <c r="D1831" s="38">
        <f>DATE(План_Факт_Дебіторка[[#This Row],[Рік]],План_Факт_Дебіторка[[#This Row],[МісяцьНом]],1)</f>
        <v>42430</v>
      </c>
      <c r="E1831" s="6" t="s">
        <v>4</v>
      </c>
      <c r="F1831" s="6" t="s">
        <v>58</v>
      </c>
      <c r="G1831" s="6" t="s">
        <v>63</v>
      </c>
      <c r="H1831" s="6" t="s">
        <v>64</v>
      </c>
      <c r="I1831" s="6" t="s">
        <v>65</v>
      </c>
      <c r="J1831" s="6" t="s">
        <v>34</v>
      </c>
      <c r="K1831" s="9">
        <v>3344</v>
      </c>
      <c r="L1831" s="9">
        <v>35061.81</v>
      </c>
      <c r="M1831" s="9">
        <v>50450.722819999792</v>
      </c>
      <c r="N1831" s="9">
        <v>46900</v>
      </c>
      <c r="O1831" s="9">
        <v>5650.48</v>
      </c>
      <c r="P1831" s="9" cm="1">
        <f t="array" ref="P1831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718.68082862536187</v>
      </c>
      <c r="Q1831" s="9" cm="1">
        <f t="array" ref="Q1831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215.60424858760854</v>
      </c>
      <c r="R1831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247.82097538805579</v>
      </c>
      <c r="S1831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1182.1060526010262</v>
      </c>
    </row>
    <row r="1832" spans="1:19" x14ac:dyDescent="0.25">
      <c r="A1832">
        <v>2016</v>
      </c>
      <c r="B1832">
        <v>4</v>
      </c>
      <c r="C1832" s="38" t="s">
        <v>98</v>
      </c>
      <c r="D1832" s="38">
        <f>DATE(План_Факт_Дебіторка[[#This Row],[Рік]],План_Факт_Дебіторка[[#This Row],[МісяцьНом]],1)</f>
        <v>42461</v>
      </c>
      <c r="E1832" s="6" t="s">
        <v>5</v>
      </c>
      <c r="F1832" s="6" t="s">
        <v>58</v>
      </c>
      <c r="G1832" s="6" t="s">
        <v>63</v>
      </c>
      <c r="H1832" s="6" t="s">
        <v>64</v>
      </c>
      <c r="I1832" s="6" t="s">
        <v>65</v>
      </c>
      <c r="J1832" s="6" t="s">
        <v>34</v>
      </c>
      <c r="K1832" s="9">
        <v>1932</v>
      </c>
      <c r="L1832" s="9">
        <v>21244.550000000003</v>
      </c>
      <c r="M1832" s="9">
        <v>32363.075929999908</v>
      </c>
      <c r="N1832" s="9">
        <v>34300</v>
      </c>
      <c r="O1832" s="9">
        <v>2589.0500000000002</v>
      </c>
      <c r="P1832" s="9" cm="1">
        <f t="array" ref="P1832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738.67390442492115</v>
      </c>
      <c r="Q1832" s="9" cm="1">
        <f t="array" ref="Q1832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0</v>
      </c>
      <c r="R1832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254.71513945686937</v>
      </c>
      <c r="S1832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993.38904388179049</v>
      </c>
    </row>
    <row r="1833" spans="1:19" x14ac:dyDescent="0.25">
      <c r="A1833">
        <v>2016</v>
      </c>
      <c r="B1833">
        <v>5</v>
      </c>
      <c r="C1833" s="38" t="s">
        <v>99</v>
      </c>
      <c r="D1833" s="38">
        <f>DATE(План_Факт_Дебіторка[[#This Row],[Рік]],План_Факт_Дебіторка[[#This Row],[МісяцьНом]],1)</f>
        <v>42491</v>
      </c>
      <c r="E1833" s="6" t="s">
        <v>6</v>
      </c>
      <c r="F1833" s="6" t="s">
        <v>58</v>
      </c>
      <c r="G1833" s="6" t="s">
        <v>63</v>
      </c>
      <c r="H1833" s="6" t="s">
        <v>64</v>
      </c>
      <c r="I1833" s="6" t="s">
        <v>65</v>
      </c>
      <c r="J1833" s="6" t="s">
        <v>34</v>
      </c>
      <c r="K1833" s="9">
        <v>2815</v>
      </c>
      <c r="L1833" s="9">
        <v>30552.809999999994</v>
      </c>
      <c r="M1833" s="9">
        <v>46133.987840000103</v>
      </c>
      <c r="N1833" s="9">
        <v>46300</v>
      </c>
      <c r="O1833" s="9">
        <v>4428.8599999999997</v>
      </c>
      <c r="P1833" s="9" cm="1">
        <f t="array" ref="P1833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642.96510842292241</v>
      </c>
      <c r="Q1833" s="9" cm="1">
        <f t="array" ref="Q1833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482.22383131719175</v>
      </c>
      <c r="R1833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221.71210635273184</v>
      </c>
      <c r="S1833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1346.9010460928459</v>
      </c>
    </row>
    <row r="1834" spans="1:19" x14ac:dyDescent="0.25">
      <c r="A1834">
        <v>2016</v>
      </c>
      <c r="B1834">
        <v>6</v>
      </c>
      <c r="C1834" s="38" t="s">
        <v>100</v>
      </c>
      <c r="D1834" s="38">
        <f>DATE(План_Факт_Дебіторка[[#This Row],[Рік]],План_Факт_Дебіторка[[#This Row],[МісяцьНом]],1)</f>
        <v>42522</v>
      </c>
      <c r="E1834" s="6" t="s">
        <v>7</v>
      </c>
      <c r="F1834" s="6" t="s">
        <v>58</v>
      </c>
      <c r="G1834" s="6" t="s">
        <v>63</v>
      </c>
      <c r="H1834" s="6" t="s">
        <v>64</v>
      </c>
      <c r="I1834" s="6" t="s">
        <v>65</v>
      </c>
      <c r="J1834" s="6" t="s">
        <v>34</v>
      </c>
      <c r="K1834" s="9">
        <v>2963</v>
      </c>
      <c r="L1834" s="9">
        <v>33088.460000000006</v>
      </c>
      <c r="M1834" s="9">
        <v>47918.795440000104</v>
      </c>
      <c r="N1834" s="9">
        <v>52600</v>
      </c>
      <c r="O1834" s="9">
        <v>3833.5</v>
      </c>
      <c r="P1834" s="9" cm="1">
        <f t="array" ref="P1834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479.95140568660491</v>
      </c>
      <c r="Q1834" s="9" cm="1">
        <f t="array" ref="Q1834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239.97570284330246</v>
      </c>
      <c r="R1834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331.00096943903787</v>
      </c>
      <c r="S1834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1050.9280779689452</v>
      </c>
    </row>
    <row r="1835" spans="1:19" x14ac:dyDescent="0.25">
      <c r="A1835">
        <v>2016</v>
      </c>
      <c r="B1835">
        <v>7</v>
      </c>
      <c r="C1835" s="38" t="s">
        <v>101</v>
      </c>
      <c r="D1835" s="38">
        <f>DATE(План_Факт_Дебіторка[[#This Row],[Рік]],План_Факт_Дебіторка[[#This Row],[МісяцьНом]],1)</f>
        <v>42552</v>
      </c>
      <c r="E1835" s="6" t="s">
        <v>8</v>
      </c>
      <c r="F1835" s="6" t="s">
        <v>58</v>
      </c>
      <c r="G1835" s="6" t="s">
        <v>63</v>
      </c>
      <c r="H1835" s="6" t="s">
        <v>64</v>
      </c>
      <c r="I1835" s="6" t="s">
        <v>65</v>
      </c>
      <c r="J1835" s="6" t="s">
        <v>34</v>
      </c>
      <c r="K1835" s="9">
        <v>3101</v>
      </c>
      <c r="L1835" s="9">
        <v>33961.29</v>
      </c>
      <c r="M1835" s="9">
        <v>49230.894290000091</v>
      </c>
      <c r="N1835" s="9">
        <v>47300</v>
      </c>
      <c r="O1835" s="9">
        <v>3150.78</v>
      </c>
      <c r="P1835" s="9" cm="1">
        <f t="array" ref="P1835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532.38556160665678</v>
      </c>
      <c r="Q1835" s="9" cm="1">
        <f t="array" ref="Q1835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159.71566848199706</v>
      </c>
      <c r="R1835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354.92370773777122</v>
      </c>
      <c r="S1835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1047.0249378264252</v>
      </c>
    </row>
    <row r="1836" spans="1:19" x14ac:dyDescent="0.25">
      <c r="A1836">
        <v>2016</v>
      </c>
      <c r="B1836">
        <v>8</v>
      </c>
      <c r="C1836" s="38" t="s">
        <v>102</v>
      </c>
      <c r="D1836" s="38">
        <f>DATE(План_Факт_Дебіторка[[#This Row],[Рік]],План_Факт_Дебіторка[[#This Row],[МісяцьНом]],1)</f>
        <v>42583</v>
      </c>
      <c r="E1836" s="6" t="s">
        <v>9</v>
      </c>
      <c r="F1836" s="6" t="s">
        <v>58</v>
      </c>
      <c r="G1836" s="6" t="s">
        <v>63</v>
      </c>
      <c r="H1836" s="6" t="s">
        <v>64</v>
      </c>
      <c r="I1836" s="6" t="s">
        <v>65</v>
      </c>
      <c r="J1836" s="6" t="s">
        <v>34</v>
      </c>
      <c r="K1836" s="9">
        <v>2846</v>
      </c>
      <c r="L1836" s="9">
        <v>33717.130000000005</v>
      </c>
      <c r="M1836" s="9">
        <v>52783.92781000011</v>
      </c>
      <c r="N1836" s="9">
        <v>55000</v>
      </c>
      <c r="O1836" s="9">
        <v>2111.36</v>
      </c>
      <c r="P1836" s="9" cm="1">
        <f t="array" ref="P1836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518.11348242201313</v>
      </c>
      <c r="Q1836" s="9" cm="1">
        <f t="array" ref="Q1836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259.05674121100657</v>
      </c>
      <c r="R1836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345.40898828134203</v>
      </c>
      <c r="S1836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1122.5792119143618</v>
      </c>
    </row>
    <row r="1837" spans="1:19" x14ac:dyDescent="0.25">
      <c r="A1837">
        <v>2016</v>
      </c>
      <c r="B1837">
        <v>9</v>
      </c>
      <c r="C1837" s="38" t="s">
        <v>103</v>
      </c>
      <c r="D1837" s="38">
        <f>DATE(План_Факт_Дебіторка[[#This Row],[Рік]],План_Факт_Дебіторка[[#This Row],[МісяцьНом]],1)</f>
        <v>42614</v>
      </c>
      <c r="E1837" s="6" t="s">
        <v>10</v>
      </c>
      <c r="F1837" s="6" t="s">
        <v>58</v>
      </c>
      <c r="G1837" s="6" t="s">
        <v>63</v>
      </c>
      <c r="H1837" s="6" t="s">
        <v>64</v>
      </c>
      <c r="I1837" s="6" t="s">
        <v>65</v>
      </c>
      <c r="J1837" s="6" t="s">
        <v>34</v>
      </c>
      <c r="K1837" s="9">
        <v>2339</v>
      </c>
      <c r="L1837" s="9">
        <v>28494.829999999998</v>
      </c>
      <c r="M1837" s="9">
        <v>42708.568830000098</v>
      </c>
      <c r="N1837" s="9">
        <v>45900</v>
      </c>
      <c r="O1837" s="9">
        <v>1845.01</v>
      </c>
      <c r="P1837" s="9" cm="1">
        <f t="array" ref="P1837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455.91519415073645</v>
      </c>
      <c r="Q1837" s="9" cm="1">
        <f t="array" ref="Q1837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227.95759707536823</v>
      </c>
      <c r="R1837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303.9434627671576</v>
      </c>
      <c r="S1837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987.81625399326231</v>
      </c>
    </row>
    <row r="1838" spans="1:19" x14ac:dyDescent="0.25">
      <c r="A1838">
        <v>2016</v>
      </c>
      <c r="B1838">
        <v>10</v>
      </c>
      <c r="C1838" s="38" t="s">
        <v>71</v>
      </c>
      <c r="D1838" s="38">
        <f>DATE(План_Факт_Дебіторка[[#This Row],[Рік]],План_Факт_Дебіторка[[#This Row],[МісяцьНом]],1)</f>
        <v>42644</v>
      </c>
      <c r="E1838" s="6" t="s">
        <v>11</v>
      </c>
      <c r="F1838" s="6" t="s">
        <v>58</v>
      </c>
      <c r="G1838" s="6" t="s">
        <v>63</v>
      </c>
      <c r="H1838" s="6" t="s">
        <v>64</v>
      </c>
      <c r="I1838" s="6" t="s">
        <v>65</v>
      </c>
      <c r="J1838" s="6" t="s">
        <v>34</v>
      </c>
      <c r="K1838" s="9">
        <v>2426</v>
      </c>
      <c r="L1838" s="9">
        <v>29768.780000000002</v>
      </c>
      <c r="M1838" s="9">
        <v>44510.594119999936</v>
      </c>
      <c r="N1838" s="9">
        <v>40600</v>
      </c>
      <c r="O1838" s="9">
        <v>2492.59</v>
      </c>
      <c r="P1838" s="9" cm="1">
        <f t="array" ref="P1838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491.94673361305234</v>
      </c>
      <c r="Q1838" s="9" cm="1">
        <f t="array" ref="Q1838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0</v>
      </c>
      <c r="R1838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327.96448907536825</v>
      </c>
      <c r="S1838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819.91122268842059</v>
      </c>
    </row>
    <row r="1839" spans="1:19" x14ac:dyDescent="0.25">
      <c r="A1839">
        <v>2016</v>
      </c>
      <c r="B1839">
        <v>11</v>
      </c>
      <c r="C1839" s="38" t="s">
        <v>72</v>
      </c>
      <c r="D1839" s="38">
        <f>DATE(План_Факт_Дебіторка[[#This Row],[Рік]],План_Факт_Дебіторка[[#This Row],[МісяцьНом]],1)</f>
        <v>42675</v>
      </c>
      <c r="E1839" s="6" t="s">
        <v>12</v>
      </c>
      <c r="F1839" s="6" t="s">
        <v>58</v>
      </c>
      <c r="G1839" s="6" t="s">
        <v>63</v>
      </c>
      <c r="H1839" s="6" t="s">
        <v>64</v>
      </c>
      <c r="I1839" s="6" t="s">
        <v>65</v>
      </c>
      <c r="J1839" s="6" t="s">
        <v>34</v>
      </c>
      <c r="K1839" s="9">
        <v>2559</v>
      </c>
      <c r="L1839" s="9">
        <v>33140.75</v>
      </c>
      <c r="M1839" s="9">
        <v>49473.260860000104</v>
      </c>
      <c r="N1839" s="9">
        <v>49500</v>
      </c>
      <c r="O1839" s="9">
        <v>2770.5</v>
      </c>
      <c r="P1839" s="9" cm="1">
        <f t="array" ref="P1839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518.45933208782424</v>
      </c>
      <c r="Q1839" s="9" cm="1">
        <f t="array" ref="Q1839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155.53779962634727</v>
      </c>
      <c r="R1839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345.63955472521616</v>
      </c>
      <c r="S1839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1019.6366864393876</v>
      </c>
    </row>
    <row r="1840" spans="1:19" x14ac:dyDescent="0.25">
      <c r="A1840">
        <v>2015</v>
      </c>
      <c r="B1840">
        <v>10</v>
      </c>
      <c r="C1840" s="38" t="s">
        <v>68</v>
      </c>
      <c r="D1840" s="38">
        <f>DATE(План_Факт_Дебіторка[[#This Row],[Рік]],План_Факт_Дебіторка[[#This Row],[МісяцьНом]],1)</f>
        <v>42278</v>
      </c>
      <c r="E1840" s="6" t="s">
        <v>11</v>
      </c>
      <c r="F1840" s="6" t="s">
        <v>42</v>
      </c>
      <c r="G1840" s="6" t="s">
        <v>49</v>
      </c>
      <c r="H1840" s="6" t="s">
        <v>50</v>
      </c>
      <c r="I1840" s="6" t="s">
        <v>51</v>
      </c>
      <c r="J1840" s="6" t="s">
        <v>26</v>
      </c>
      <c r="K1840" s="9">
        <v>193</v>
      </c>
      <c r="L1840" s="9">
        <v>1955.79</v>
      </c>
      <c r="M1840" s="9">
        <v>3202.63</v>
      </c>
      <c r="N1840" s="9">
        <v>2900</v>
      </c>
      <c r="O1840" s="9">
        <v>1717.07</v>
      </c>
      <c r="P1840" s="9" cm="1">
        <f t="array" ref="P1840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19.219152619696374</v>
      </c>
      <c r="Q1840" s="9" cm="1">
        <f t="array" ref="Q1840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0</v>
      </c>
      <c r="R1840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12.812768413130916</v>
      </c>
      <c r="S1840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32.031921032827292</v>
      </c>
    </row>
    <row r="1841" spans="1:19" x14ac:dyDescent="0.25">
      <c r="A1841">
        <v>2015</v>
      </c>
      <c r="B1841">
        <v>10</v>
      </c>
      <c r="C1841" s="38" t="s">
        <v>68</v>
      </c>
      <c r="D1841" s="38">
        <f>DATE(План_Факт_Дебіторка[[#This Row],[Рік]],План_Факт_Дебіторка[[#This Row],[МісяцьНом]],1)</f>
        <v>42278</v>
      </c>
      <c r="E1841" s="6" t="s">
        <v>11</v>
      </c>
      <c r="F1841" s="6" t="s">
        <v>42</v>
      </c>
      <c r="G1841" s="6" t="s">
        <v>49</v>
      </c>
      <c r="H1841" s="6" t="s">
        <v>50</v>
      </c>
      <c r="I1841" s="6" t="s">
        <v>51</v>
      </c>
      <c r="J1841" s="6" t="s">
        <v>32</v>
      </c>
      <c r="K1841" s="9">
        <v>3501</v>
      </c>
      <c r="L1841" s="9">
        <v>36275.200000000004</v>
      </c>
      <c r="M1841" s="9">
        <v>44268.090329999904</v>
      </c>
      <c r="N1841" s="9">
        <v>47900</v>
      </c>
      <c r="O1841" s="9">
        <v>316.74</v>
      </c>
      <c r="P1841" s="9" cm="1">
        <f t="array" ref="P1841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265.65515973895623</v>
      </c>
      <c r="Q1841" s="9" cm="1">
        <f t="array" ref="Q1841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0</v>
      </c>
      <c r="R1841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177.10343982597084</v>
      </c>
      <c r="S1841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442.75859956492707</v>
      </c>
    </row>
    <row r="1842" spans="1:19" x14ac:dyDescent="0.25">
      <c r="A1842">
        <v>2014</v>
      </c>
      <c r="B1842">
        <v>5</v>
      </c>
      <c r="C1842" s="38" t="s">
        <v>81</v>
      </c>
      <c r="D1842" s="38">
        <f>DATE(План_Факт_Дебіторка[[#This Row],[Рік]],План_Факт_Дебіторка[[#This Row],[МісяцьНом]],1)</f>
        <v>41760</v>
      </c>
      <c r="E1842" s="6" t="s">
        <v>6</v>
      </c>
      <c r="F1842" s="6" t="s">
        <v>58</v>
      </c>
      <c r="G1842" s="6" t="s">
        <v>63</v>
      </c>
      <c r="H1842" s="6" t="s">
        <v>64</v>
      </c>
      <c r="I1842" s="6" t="s">
        <v>65</v>
      </c>
      <c r="J1842" s="6" t="s">
        <v>27</v>
      </c>
      <c r="K1842" s="9">
        <v>6292</v>
      </c>
      <c r="L1842" s="9">
        <v>72791.570000000007</v>
      </c>
      <c r="M1842" s="9">
        <v>104847.39000000001</v>
      </c>
      <c r="N1842" s="9">
        <v>114200</v>
      </c>
      <c r="O1842" s="9">
        <v>93695.11</v>
      </c>
      <c r="P1842" s="9" cm="1">
        <f t="array" ref="P1842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647.72252988864443</v>
      </c>
      <c r="Q1842" s="9" cm="1">
        <f t="array" ref="Q1842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0</v>
      </c>
      <c r="R1842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388.63351793318674</v>
      </c>
      <c r="S1842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1036.3560478218312</v>
      </c>
    </row>
    <row r="1843" spans="1:19" x14ac:dyDescent="0.25">
      <c r="A1843">
        <v>2014</v>
      </c>
      <c r="B1843">
        <v>6</v>
      </c>
      <c r="C1843" s="38" t="s">
        <v>82</v>
      </c>
      <c r="D1843" s="38">
        <f>DATE(План_Факт_Дебіторка[[#This Row],[Рік]],План_Факт_Дебіторка[[#This Row],[МісяцьНом]],1)</f>
        <v>41791</v>
      </c>
      <c r="E1843" s="6" t="s">
        <v>7</v>
      </c>
      <c r="F1843" s="6" t="s">
        <v>58</v>
      </c>
      <c r="G1843" s="6" t="s">
        <v>63</v>
      </c>
      <c r="H1843" s="6" t="s">
        <v>64</v>
      </c>
      <c r="I1843" s="6" t="s">
        <v>65</v>
      </c>
      <c r="J1843" s="6" t="s">
        <v>27</v>
      </c>
      <c r="K1843" s="9">
        <v>5386</v>
      </c>
      <c r="L1843" s="9">
        <v>61489.72</v>
      </c>
      <c r="M1843" s="9">
        <v>88915.739999999816</v>
      </c>
      <c r="N1843" s="9">
        <v>80100</v>
      </c>
      <c r="O1843" s="9">
        <v>74647.149999999994</v>
      </c>
      <c r="P1843" s="9" cm="1">
        <f t="array" ref="P1843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793.14836129856303</v>
      </c>
      <c r="Q1843" s="9" cm="1">
        <f t="array" ref="Q1843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594.86127097392227</v>
      </c>
      <c r="R1843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475.88901677913776</v>
      </c>
      <c r="S1843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1863.8986490516231</v>
      </c>
    </row>
    <row r="1844" spans="1:19" x14ac:dyDescent="0.25">
      <c r="A1844">
        <v>2014</v>
      </c>
      <c r="B1844">
        <v>7</v>
      </c>
      <c r="C1844" s="38" t="s">
        <v>83</v>
      </c>
      <c r="D1844" s="38">
        <f>DATE(План_Факт_Дебіторка[[#This Row],[Рік]],План_Факт_Дебіторка[[#This Row],[МісяцьНом]],1)</f>
        <v>41821</v>
      </c>
      <c r="E1844" s="6" t="s">
        <v>8</v>
      </c>
      <c r="F1844" s="6" t="s">
        <v>58</v>
      </c>
      <c r="G1844" s="6" t="s">
        <v>63</v>
      </c>
      <c r="H1844" s="6" t="s">
        <v>64</v>
      </c>
      <c r="I1844" s="6" t="s">
        <v>65</v>
      </c>
      <c r="J1844" s="6" t="s">
        <v>27</v>
      </c>
      <c r="K1844" s="9">
        <v>5744</v>
      </c>
      <c r="L1844" s="9">
        <v>65934.48</v>
      </c>
      <c r="M1844" s="9">
        <v>95380.619999999981</v>
      </c>
      <c r="N1844" s="9">
        <v>104000</v>
      </c>
      <c r="O1844" s="9">
        <v>82142.679999999993</v>
      </c>
      <c r="P1844" s="9" cm="1">
        <f t="array" ref="P1844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1197.9446026691764</v>
      </c>
      <c r="Q1844" s="9" cm="1">
        <f t="array" ref="Q1844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359.38338080075295</v>
      </c>
      <c r="R1844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479.17784106767061</v>
      </c>
      <c r="S1844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2036.5058245376001</v>
      </c>
    </row>
    <row r="1845" spans="1:19" x14ac:dyDescent="0.25">
      <c r="A1845">
        <v>2014</v>
      </c>
      <c r="B1845">
        <v>8</v>
      </c>
      <c r="C1845" s="38" t="s">
        <v>84</v>
      </c>
      <c r="D1845" s="38">
        <f>DATE(План_Факт_Дебіторка[[#This Row],[Рік]],План_Факт_Дебіторка[[#This Row],[МісяцьНом]],1)</f>
        <v>41852</v>
      </c>
      <c r="E1845" s="6" t="s">
        <v>9</v>
      </c>
      <c r="F1845" s="6" t="s">
        <v>58</v>
      </c>
      <c r="G1845" s="6" t="s">
        <v>63</v>
      </c>
      <c r="H1845" s="6" t="s">
        <v>64</v>
      </c>
      <c r="I1845" s="6" t="s">
        <v>65</v>
      </c>
      <c r="J1845" s="6" t="s">
        <v>27</v>
      </c>
      <c r="K1845" s="9">
        <v>6541</v>
      </c>
      <c r="L1845" s="9">
        <v>77741.52</v>
      </c>
      <c r="M1845" s="9">
        <v>111201.35999999987</v>
      </c>
      <c r="N1845" s="9">
        <v>100400</v>
      </c>
      <c r="O1845" s="9">
        <v>90809.37</v>
      </c>
      <c r="P1845" s="9" cm="1">
        <f t="array" ref="P1845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749.69742797599201</v>
      </c>
      <c r="Q1845" s="9" cm="1">
        <f t="array" ref="Q1845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0</v>
      </c>
      <c r="R1845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299.87897119039678</v>
      </c>
      <c r="S1845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1049.5763991663889</v>
      </c>
    </row>
    <row r="1846" spans="1:19" x14ac:dyDescent="0.25">
      <c r="A1846">
        <v>2014</v>
      </c>
      <c r="B1846">
        <v>9</v>
      </c>
      <c r="C1846" s="38" t="s">
        <v>85</v>
      </c>
      <c r="D1846" s="38">
        <f>DATE(План_Факт_Дебіторка[[#This Row],[Рік]],План_Факт_Дебіторка[[#This Row],[МісяцьНом]],1)</f>
        <v>41883</v>
      </c>
      <c r="E1846" s="6" t="s">
        <v>10</v>
      </c>
      <c r="F1846" s="6" t="s">
        <v>58</v>
      </c>
      <c r="G1846" s="6" t="s">
        <v>63</v>
      </c>
      <c r="H1846" s="6" t="s">
        <v>64</v>
      </c>
      <c r="I1846" s="6" t="s">
        <v>65</v>
      </c>
      <c r="J1846" s="6" t="s">
        <v>27</v>
      </c>
      <c r="K1846" s="9">
        <v>4789</v>
      </c>
      <c r="L1846" s="9">
        <v>57159.960000000014</v>
      </c>
      <c r="M1846" s="9">
        <v>81222.369999999835</v>
      </c>
      <c r="N1846" s="9">
        <v>80400</v>
      </c>
      <c r="O1846" s="9">
        <v>64106.97</v>
      </c>
      <c r="P1846" s="9" cm="1">
        <f t="array" ref="P1846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585.73791853077512</v>
      </c>
      <c r="Q1846" s="9" cm="1">
        <f t="array" ref="Q1846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0</v>
      </c>
      <c r="R1846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351.44275111846508</v>
      </c>
      <c r="S1846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937.18066964924014</v>
      </c>
    </row>
    <row r="1847" spans="1:19" x14ac:dyDescent="0.25">
      <c r="A1847">
        <v>2014</v>
      </c>
      <c r="B1847">
        <v>10</v>
      </c>
      <c r="C1847" s="38" t="s">
        <v>62</v>
      </c>
      <c r="D1847" s="38">
        <f>DATE(План_Факт_Дебіторка[[#This Row],[Рік]],План_Факт_Дебіторка[[#This Row],[МісяцьНом]],1)</f>
        <v>41913</v>
      </c>
      <c r="E1847" s="6" t="s">
        <v>11</v>
      </c>
      <c r="F1847" s="6" t="s">
        <v>58</v>
      </c>
      <c r="G1847" s="6" t="s">
        <v>63</v>
      </c>
      <c r="H1847" s="6" t="s">
        <v>64</v>
      </c>
      <c r="I1847" s="6" t="s">
        <v>65</v>
      </c>
      <c r="J1847" s="6" t="s">
        <v>27</v>
      </c>
      <c r="K1847" s="9">
        <v>5412</v>
      </c>
      <c r="L1847" s="9">
        <v>64836.99</v>
      </c>
      <c r="M1847" s="9">
        <v>91877.389999999985</v>
      </c>
      <c r="N1847" s="9">
        <v>89700</v>
      </c>
      <c r="O1847" s="9">
        <v>74254.09</v>
      </c>
      <c r="P1847" s="9" cm="1">
        <f t="array" ref="P1847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551.52723538423595</v>
      </c>
      <c r="Q1847" s="9" cm="1">
        <f t="array" ref="Q1847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0</v>
      </c>
      <c r="R1847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220.6108941536944</v>
      </c>
      <c r="S1847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772.13812953793035</v>
      </c>
    </row>
    <row r="1848" spans="1:19" x14ac:dyDescent="0.25">
      <c r="A1848">
        <v>2014</v>
      </c>
      <c r="B1848">
        <v>11</v>
      </c>
      <c r="C1848" s="38" t="s">
        <v>66</v>
      </c>
      <c r="D1848" s="38">
        <f>DATE(План_Факт_Дебіторка[[#This Row],[Рік]],План_Факт_Дебіторка[[#This Row],[МісяцьНом]],1)</f>
        <v>41944</v>
      </c>
      <c r="E1848" s="6" t="s">
        <v>12</v>
      </c>
      <c r="F1848" s="6" t="s">
        <v>58</v>
      </c>
      <c r="G1848" s="6" t="s">
        <v>63</v>
      </c>
      <c r="H1848" s="6" t="s">
        <v>64</v>
      </c>
      <c r="I1848" s="6" t="s">
        <v>65</v>
      </c>
      <c r="J1848" s="6" t="s">
        <v>27</v>
      </c>
      <c r="K1848" s="9">
        <v>4722</v>
      </c>
      <c r="L1848" s="9">
        <v>59387.649999999994</v>
      </c>
      <c r="M1848" s="9">
        <v>85637.749999999898</v>
      </c>
      <c r="N1848" s="9">
        <v>80700</v>
      </c>
      <c r="O1848" s="9">
        <v>70629.259999999995</v>
      </c>
      <c r="P1848" s="9" cm="1">
        <f t="array" ref="P1848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804.40279892187607</v>
      </c>
      <c r="Q1848" s="9" cm="1">
        <f t="array" ref="Q1848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241.32083967656283</v>
      </c>
      <c r="R1848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321.76111956875042</v>
      </c>
      <c r="S1848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1367.4847581671893</v>
      </c>
    </row>
    <row r="1849" spans="1:19" x14ac:dyDescent="0.25">
      <c r="A1849">
        <v>2014</v>
      </c>
      <c r="B1849">
        <v>12</v>
      </c>
      <c r="C1849" s="38" t="s">
        <v>67</v>
      </c>
      <c r="D1849" s="38">
        <f>DATE(План_Факт_Дебіторка[[#This Row],[Рік]],План_Факт_Дебіторка[[#This Row],[МісяцьНом]],1)</f>
        <v>41974</v>
      </c>
      <c r="E1849" s="6" t="s">
        <v>13</v>
      </c>
      <c r="F1849" s="6" t="s">
        <v>58</v>
      </c>
      <c r="G1849" s="6" t="s">
        <v>63</v>
      </c>
      <c r="H1849" s="6" t="s">
        <v>64</v>
      </c>
      <c r="I1849" s="6" t="s">
        <v>65</v>
      </c>
      <c r="J1849" s="6" t="s">
        <v>27</v>
      </c>
      <c r="K1849" s="9">
        <v>5179</v>
      </c>
      <c r="L1849" s="9">
        <v>61351.59</v>
      </c>
      <c r="M1849" s="9">
        <v>85944.320000000022</v>
      </c>
      <c r="N1849" s="9">
        <v>80200</v>
      </c>
      <c r="O1849" s="9">
        <v>79681.87</v>
      </c>
      <c r="P1849" s="9" cm="1">
        <f t="array" ref="P1849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1101.3132391315755</v>
      </c>
      <c r="Q1849" s="9" cm="1">
        <f t="array" ref="Q1849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0</v>
      </c>
      <c r="R1849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440.52529565263012</v>
      </c>
      <c r="S1849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1541.8385347842056</v>
      </c>
    </row>
    <row r="1850" spans="1:19" x14ac:dyDescent="0.25">
      <c r="A1850">
        <v>2015</v>
      </c>
      <c r="B1850">
        <v>1</v>
      </c>
      <c r="C1850" s="38" t="s">
        <v>86</v>
      </c>
      <c r="D1850" s="38">
        <f>DATE(План_Факт_Дебіторка[[#This Row],[Рік]],План_Факт_Дебіторка[[#This Row],[МісяцьНом]],1)</f>
        <v>42005</v>
      </c>
      <c r="E1850" s="6" t="s">
        <v>2</v>
      </c>
      <c r="F1850" s="6" t="s">
        <v>58</v>
      </c>
      <c r="G1850" s="6" t="s">
        <v>63</v>
      </c>
      <c r="H1850" s="6" t="s">
        <v>64</v>
      </c>
      <c r="I1850" s="6" t="s">
        <v>65</v>
      </c>
      <c r="J1850" s="6" t="s">
        <v>27</v>
      </c>
      <c r="K1850" s="9">
        <v>5238</v>
      </c>
      <c r="L1850" s="9">
        <v>57881.250000000007</v>
      </c>
      <c r="M1850" s="9">
        <v>81613.2</v>
      </c>
      <c r="N1850" s="9">
        <v>82400</v>
      </c>
      <c r="O1850" s="9">
        <v>47664.88</v>
      </c>
      <c r="P1850" s="9" cm="1">
        <f t="array" ref="P1850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1402.0138600808802</v>
      </c>
      <c r="Q1850" s="9" cm="1">
        <f t="array" ref="Q1850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0</v>
      </c>
      <c r="R1850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778.89658893382239</v>
      </c>
      <c r="S1850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2180.9104490147029</v>
      </c>
    </row>
    <row r="1851" spans="1:19" x14ac:dyDescent="0.25">
      <c r="A1851">
        <v>2015</v>
      </c>
      <c r="B1851">
        <v>2</v>
      </c>
      <c r="C1851" s="38" t="s">
        <v>87</v>
      </c>
      <c r="D1851" s="38">
        <f>DATE(План_Факт_Дебіторка[[#This Row],[Рік]],План_Факт_Дебіторка[[#This Row],[МісяцьНом]],1)</f>
        <v>42036</v>
      </c>
      <c r="E1851" s="6" t="s">
        <v>3</v>
      </c>
      <c r="F1851" s="6" t="s">
        <v>58</v>
      </c>
      <c r="G1851" s="6" t="s">
        <v>63</v>
      </c>
      <c r="H1851" s="6" t="s">
        <v>64</v>
      </c>
      <c r="I1851" s="6" t="s">
        <v>65</v>
      </c>
      <c r="J1851" s="6" t="s">
        <v>27</v>
      </c>
      <c r="K1851" s="9">
        <v>5811</v>
      </c>
      <c r="L1851" s="9">
        <v>66868.549999999988</v>
      </c>
      <c r="M1851" s="9">
        <v>100301.72999999984</v>
      </c>
      <c r="N1851" s="9">
        <v>108800</v>
      </c>
      <c r="O1851" s="9">
        <v>82600.009999999995</v>
      </c>
      <c r="P1851" s="9" cm="1">
        <f t="array" ref="P1851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1232.7504055326542</v>
      </c>
      <c r="Q1851" s="9" cm="1">
        <f t="array" ref="Q1851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0</v>
      </c>
      <c r="R1851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342.43066820351504</v>
      </c>
      <c r="S1851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1575.1810737361693</v>
      </c>
    </row>
    <row r="1852" spans="1:19" x14ac:dyDescent="0.25">
      <c r="A1852">
        <v>2015</v>
      </c>
      <c r="B1852">
        <v>3</v>
      </c>
      <c r="C1852" s="38" t="s">
        <v>88</v>
      </c>
      <c r="D1852" s="38">
        <f>DATE(План_Факт_Дебіторка[[#This Row],[Рік]],План_Факт_Дебіторка[[#This Row],[МісяцьНом]],1)</f>
        <v>42064</v>
      </c>
      <c r="E1852" s="6" t="s">
        <v>4</v>
      </c>
      <c r="F1852" s="6" t="s">
        <v>58</v>
      </c>
      <c r="G1852" s="6" t="s">
        <v>63</v>
      </c>
      <c r="H1852" s="6" t="s">
        <v>64</v>
      </c>
      <c r="I1852" s="6" t="s">
        <v>65</v>
      </c>
      <c r="J1852" s="6" t="s">
        <v>27</v>
      </c>
      <c r="K1852" s="9">
        <v>7027</v>
      </c>
      <c r="L1852" s="9">
        <v>76868.579999999987</v>
      </c>
      <c r="M1852" s="9">
        <v>103503.20999999969</v>
      </c>
      <c r="N1852" s="9">
        <v>99000</v>
      </c>
      <c r="O1852" s="9">
        <v>80857.84</v>
      </c>
      <c r="P1852" s="9" cm="1">
        <f t="array" ref="P1852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909.6475901140808</v>
      </c>
      <c r="Q1852" s="9" cm="1">
        <f t="array" ref="Q1852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0</v>
      </c>
      <c r="R1852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505.3597722856004</v>
      </c>
      <c r="S1852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1415.0073623996811</v>
      </c>
    </row>
    <row r="1853" spans="1:19" x14ac:dyDescent="0.25">
      <c r="A1853">
        <v>2015</v>
      </c>
      <c r="B1853">
        <v>4</v>
      </c>
      <c r="C1853" s="38" t="s">
        <v>89</v>
      </c>
      <c r="D1853" s="38">
        <f>DATE(План_Факт_Дебіторка[[#This Row],[Рік]],План_Факт_Дебіторка[[#This Row],[МісяцьНом]],1)</f>
        <v>42095</v>
      </c>
      <c r="E1853" s="6" t="s">
        <v>5</v>
      </c>
      <c r="F1853" s="6" t="s">
        <v>58</v>
      </c>
      <c r="G1853" s="6" t="s">
        <v>63</v>
      </c>
      <c r="H1853" s="6" t="s">
        <v>64</v>
      </c>
      <c r="I1853" s="6" t="s">
        <v>65</v>
      </c>
      <c r="J1853" s="6" t="s">
        <v>27</v>
      </c>
      <c r="K1853" s="9">
        <v>4646</v>
      </c>
      <c r="L1853" s="9">
        <v>54704.41</v>
      </c>
      <c r="M1853" s="9">
        <v>79787.05999999991</v>
      </c>
      <c r="N1853" s="9">
        <v>80500</v>
      </c>
      <c r="O1853" s="9">
        <v>51760.78</v>
      </c>
      <c r="P1853" s="9" cm="1">
        <f t="array" ref="P1853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995.82372198652865</v>
      </c>
      <c r="Q1853" s="9" cm="1">
        <f t="array" ref="Q1853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0</v>
      </c>
      <c r="R1853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276.61770055181353</v>
      </c>
      <c r="S1853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1272.4414225383421</v>
      </c>
    </row>
    <row r="1854" spans="1:19" x14ac:dyDescent="0.25">
      <c r="A1854">
        <v>2015</v>
      </c>
      <c r="B1854">
        <v>5</v>
      </c>
      <c r="C1854" s="38" t="s">
        <v>90</v>
      </c>
      <c r="D1854" s="38">
        <f>DATE(План_Факт_Дебіторка[[#This Row],[Рік]],План_Факт_Дебіторка[[#This Row],[МісяцьНом]],1)</f>
        <v>42125</v>
      </c>
      <c r="E1854" s="6" t="s">
        <v>6</v>
      </c>
      <c r="F1854" s="6" t="s">
        <v>58</v>
      </c>
      <c r="G1854" s="6" t="s">
        <v>63</v>
      </c>
      <c r="H1854" s="6" t="s">
        <v>64</v>
      </c>
      <c r="I1854" s="6" t="s">
        <v>65</v>
      </c>
      <c r="J1854" s="6" t="s">
        <v>27</v>
      </c>
      <c r="K1854" s="9">
        <v>10099</v>
      </c>
      <c r="L1854" s="9">
        <v>107739.97</v>
      </c>
      <c r="M1854" s="9">
        <v>138701.04</v>
      </c>
      <c r="N1854" s="9">
        <v>131100</v>
      </c>
      <c r="O1854" s="9">
        <v>105246.76</v>
      </c>
      <c r="P1854" s="9" cm="1">
        <f t="array" ref="P1854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968.15638375865603</v>
      </c>
      <c r="Q1854" s="9" cm="1">
        <f t="array" ref="Q1854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290.44691512759687</v>
      </c>
      <c r="R1854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537.8646576436978</v>
      </c>
      <c r="S1854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1796.4679565299507</v>
      </c>
    </row>
    <row r="1855" spans="1:19" x14ac:dyDescent="0.25">
      <c r="A1855">
        <v>2015</v>
      </c>
      <c r="B1855">
        <v>6</v>
      </c>
      <c r="C1855" s="38" t="s">
        <v>91</v>
      </c>
      <c r="D1855" s="38">
        <f>DATE(План_Факт_Дебіторка[[#This Row],[Рік]],План_Факт_Дебіторка[[#This Row],[МісяцьНом]],1)</f>
        <v>42156</v>
      </c>
      <c r="E1855" s="6" t="s">
        <v>7</v>
      </c>
      <c r="F1855" s="6" t="s">
        <v>58</v>
      </c>
      <c r="G1855" s="6" t="s">
        <v>63</v>
      </c>
      <c r="H1855" s="6" t="s">
        <v>64</v>
      </c>
      <c r="I1855" s="6" t="s">
        <v>65</v>
      </c>
      <c r="J1855" s="6" t="s">
        <v>27</v>
      </c>
      <c r="K1855" s="9">
        <v>3821</v>
      </c>
      <c r="L1855" s="9">
        <v>43209.910000000011</v>
      </c>
      <c r="M1855" s="9">
        <v>65592.009999999893</v>
      </c>
      <c r="N1855" s="9">
        <v>62700</v>
      </c>
      <c r="O1855" s="9">
        <v>48806.559999999998</v>
      </c>
      <c r="P1855" s="9" cm="1">
        <f t="array" ref="P1855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1004.3675176152929</v>
      </c>
      <c r="Q1855" s="9" cm="1">
        <f t="array" ref="Q1855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301.31025528458787</v>
      </c>
      <c r="R1855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278.99097711535916</v>
      </c>
      <c r="S1855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1584.6687500152398</v>
      </c>
    </row>
    <row r="1856" spans="1:19" x14ac:dyDescent="0.25">
      <c r="A1856">
        <v>2015</v>
      </c>
      <c r="B1856">
        <v>7</v>
      </c>
      <c r="C1856" s="38" t="s">
        <v>92</v>
      </c>
      <c r="D1856" s="38">
        <f>DATE(План_Факт_Дебіторка[[#This Row],[Рік]],План_Факт_Дебіторка[[#This Row],[МісяцьНом]],1)</f>
        <v>42186</v>
      </c>
      <c r="E1856" s="6" t="s">
        <v>8</v>
      </c>
      <c r="F1856" s="6" t="s">
        <v>58</v>
      </c>
      <c r="G1856" s="6" t="s">
        <v>63</v>
      </c>
      <c r="H1856" s="6" t="s">
        <v>64</v>
      </c>
      <c r="I1856" s="6" t="s">
        <v>65</v>
      </c>
      <c r="J1856" s="6" t="s">
        <v>27</v>
      </c>
      <c r="K1856" s="9">
        <v>6218</v>
      </c>
      <c r="L1856" s="9">
        <v>66898.78</v>
      </c>
      <c r="M1856" s="9">
        <v>88851.269999999728</v>
      </c>
      <c r="N1856" s="9">
        <v>93200</v>
      </c>
      <c r="O1856" s="9">
        <v>58637.71</v>
      </c>
      <c r="P1856" s="9" cm="1">
        <f t="array" ref="P1856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765.18519484855551</v>
      </c>
      <c r="Q1856" s="9" cm="1">
        <f t="array" ref="Q1856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0</v>
      </c>
      <c r="R1856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425.10288602697534</v>
      </c>
      <c r="S1856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1190.2880808755308</v>
      </c>
    </row>
    <row r="1857" spans="1:19" x14ac:dyDescent="0.25">
      <c r="A1857">
        <v>2015</v>
      </c>
      <c r="B1857">
        <v>8</v>
      </c>
      <c r="C1857" s="38" t="s">
        <v>93</v>
      </c>
      <c r="D1857" s="38">
        <f>DATE(План_Факт_Дебіторка[[#This Row],[Рік]],План_Факт_Дебіторка[[#This Row],[МісяцьНом]],1)</f>
        <v>42217</v>
      </c>
      <c r="E1857" s="6" t="s">
        <v>9</v>
      </c>
      <c r="F1857" s="6" t="s">
        <v>58</v>
      </c>
      <c r="G1857" s="6" t="s">
        <v>63</v>
      </c>
      <c r="H1857" s="6" t="s">
        <v>64</v>
      </c>
      <c r="I1857" s="6" t="s">
        <v>65</v>
      </c>
      <c r="J1857" s="6" t="s">
        <v>27</v>
      </c>
      <c r="K1857" s="9">
        <v>4392</v>
      </c>
      <c r="L1857" s="9">
        <v>50869.580000000009</v>
      </c>
      <c r="M1857" s="9">
        <v>76192.859999999884</v>
      </c>
      <c r="N1857" s="9">
        <v>76000</v>
      </c>
      <c r="O1857" s="9">
        <v>47207.29</v>
      </c>
      <c r="P1857" s="9" cm="1">
        <f t="array" ref="P1857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1027.7882655689234</v>
      </c>
      <c r="Q1857" s="9" cm="1">
        <f t="array" ref="Q1857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0</v>
      </c>
      <c r="R1857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570.993480871624</v>
      </c>
      <c r="S1857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1598.7817464405475</v>
      </c>
    </row>
    <row r="1858" spans="1:19" x14ac:dyDescent="0.25">
      <c r="A1858">
        <v>2015</v>
      </c>
      <c r="B1858">
        <v>9</v>
      </c>
      <c r="C1858" s="38" t="s">
        <v>94</v>
      </c>
      <c r="D1858" s="38">
        <f>DATE(План_Факт_Дебіторка[[#This Row],[Рік]],План_Факт_Дебіторка[[#This Row],[МісяцьНом]],1)</f>
        <v>42248</v>
      </c>
      <c r="E1858" s="6" t="s">
        <v>10</v>
      </c>
      <c r="F1858" s="6" t="s">
        <v>58</v>
      </c>
      <c r="G1858" s="6" t="s">
        <v>63</v>
      </c>
      <c r="H1858" s="6" t="s">
        <v>64</v>
      </c>
      <c r="I1858" s="6" t="s">
        <v>65</v>
      </c>
      <c r="J1858" s="6" t="s">
        <v>27</v>
      </c>
      <c r="K1858" s="9">
        <v>5452</v>
      </c>
      <c r="L1858" s="9">
        <v>61247.319999999992</v>
      </c>
      <c r="M1858" s="9">
        <v>84271.72</v>
      </c>
      <c r="N1858" s="9">
        <v>80400</v>
      </c>
      <c r="O1858" s="9">
        <v>50911.15</v>
      </c>
      <c r="P1858" s="9" cm="1">
        <f t="array" ref="P1858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865.6239007131993</v>
      </c>
      <c r="Q1858" s="9" cm="1">
        <f t="array" ref="Q1858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259.6871702139598</v>
      </c>
      <c r="R1858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480.90216706288851</v>
      </c>
      <c r="S1858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1606.2132379900477</v>
      </c>
    </row>
    <row r="1859" spans="1:19" x14ac:dyDescent="0.25">
      <c r="A1859">
        <v>2015</v>
      </c>
      <c r="B1859">
        <v>10</v>
      </c>
      <c r="C1859" s="38" t="s">
        <v>68</v>
      </c>
      <c r="D1859" s="38">
        <f>DATE(План_Факт_Дебіторка[[#This Row],[Рік]],План_Факт_Дебіторка[[#This Row],[МісяцьНом]],1)</f>
        <v>42278</v>
      </c>
      <c r="E1859" s="6" t="s">
        <v>11</v>
      </c>
      <c r="F1859" s="6" t="s">
        <v>58</v>
      </c>
      <c r="G1859" s="6" t="s">
        <v>63</v>
      </c>
      <c r="H1859" s="6" t="s">
        <v>64</v>
      </c>
      <c r="I1859" s="6" t="s">
        <v>65</v>
      </c>
      <c r="J1859" s="6" t="s">
        <v>27</v>
      </c>
      <c r="K1859" s="9">
        <v>6002</v>
      </c>
      <c r="L1859" s="9">
        <v>68655.11</v>
      </c>
      <c r="M1859" s="9">
        <v>88557.209999999672</v>
      </c>
      <c r="N1859" s="9">
        <v>80800</v>
      </c>
      <c r="O1859" s="9">
        <v>56444.99</v>
      </c>
      <c r="P1859" s="9" cm="1">
        <f t="array" ref="P1859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677.59411145160516</v>
      </c>
      <c r="Q1859" s="9" cm="1">
        <f t="array" ref="Q1859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0</v>
      </c>
      <c r="R1859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376.44117302866954</v>
      </c>
      <c r="S1859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1054.0352844802746</v>
      </c>
    </row>
    <row r="1860" spans="1:19" x14ac:dyDescent="0.25">
      <c r="A1860">
        <v>2015</v>
      </c>
      <c r="B1860">
        <v>11</v>
      </c>
      <c r="C1860" s="38" t="s">
        <v>69</v>
      </c>
      <c r="D1860" s="38">
        <f>DATE(План_Факт_Дебіторка[[#This Row],[Рік]],План_Факт_Дебіторка[[#This Row],[МісяцьНом]],1)</f>
        <v>42309</v>
      </c>
      <c r="E1860" s="6" t="s">
        <v>12</v>
      </c>
      <c r="F1860" s="6" t="s">
        <v>58</v>
      </c>
      <c r="G1860" s="6" t="s">
        <v>63</v>
      </c>
      <c r="H1860" s="6" t="s">
        <v>64</v>
      </c>
      <c r="I1860" s="6" t="s">
        <v>65</v>
      </c>
      <c r="J1860" s="6" t="s">
        <v>27</v>
      </c>
      <c r="K1860" s="9">
        <v>4924</v>
      </c>
      <c r="L1860" s="9">
        <v>54360.540000000008</v>
      </c>
      <c r="M1860" s="9">
        <v>68346.05999999991</v>
      </c>
      <c r="N1860" s="9">
        <v>72500</v>
      </c>
      <c r="O1860" s="9">
        <v>45166.879999999997</v>
      </c>
      <c r="P1860" s="9" cm="1">
        <f t="array" ref="P1860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1251.5236718414708</v>
      </c>
      <c r="Q1860" s="9" cm="1">
        <f t="array" ref="Q1860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0</v>
      </c>
      <c r="R1860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347.64546440040851</v>
      </c>
      <c r="S1860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1599.1691362418792</v>
      </c>
    </row>
    <row r="1861" spans="1:19" x14ac:dyDescent="0.25">
      <c r="A1861">
        <v>2015</v>
      </c>
      <c r="B1861">
        <v>12</v>
      </c>
      <c r="C1861" s="38" t="s">
        <v>70</v>
      </c>
      <c r="D1861" s="38">
        <f>DATE(План_Факт_Дебіторка[[#This Row],[Рік]],План_Факт_Дебіторка[[#This Row],[МісяцьНом]],1)</f>
        <v>42339</v>
      </c>
      <c r="E1861" s="6" t="s">
        <v>13</v>
      </c>
      <c r="F1861" s="6" t="s">
        <v>58</v>
      </c>
      <c r="G1861" s="6" t="s">
        <v>63</v>
      </c>
      <c r="H1861" s="6" t="s">
        <v>64</v>
      </c>
      <c r="I1861" s="6" t="s">
        <v>65</v>
      </c>
      <c r="J1861" s="6" t="s">
        <v>27</v>
      </c>
      <c r="K1861" s="9">
        <v>2482</v>
      </c>
      <c r="L1861" s="9">
        <v>27367</v>
      </c>
      <c r="M1861" s="9">
        <v>41324.879999999888</v>
      </c>
      <c r="N1861" s="9">
        <v>37900</v>
      </c>
      <c r="O1861" s="9">
        <v>29745.77</v>
      </c>
      <c r="P1861" s="9" cm="1">
        <f t="array" ref="P1861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785.09138598628317</v>
      </c>
      <c r="Q1861" s="9" cm="1">
        <f t="array" ref="Q1861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392.54569299314159</v>
      </c>
      <c r="R1861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218.08094055174536</v>
      </c>
      <c r="S1861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1395.7180195311703</v>
      </c>
    </row>
    <row r="1862" spans="1:19" x14ac:dyDescent="0.25">
      <c r="A1862">
        <v>2016</v>
      </c>
      <c r="B1862">
        <v>1</v>
      </c>
      <c r="C1862" s="38" t="s">
        <v>95</v>
      </c>
      <c r="D1862" s="38">
        <f>DATE(План_Факт_Дебіторка[[#This Row],[Рік]],План_Факт_Дебіторка[[#This Row],[МісяцьНом]],1)</f>
        <v>42370</v>
      </c>
      <c r="E1862" s="6" t="s">
        <v>2</v>
      </c>
      <c r="F1862" s="6" t="s">
        <v>58</v>
      </c>
      <c r="G1862" s="6" t="s">
        <v>63</v>
      </c>
      <c r="H1862" s="6" t="s">
        <v>64</v>
      </c>
      <c r="I1862" s="6" t="s">
        <v>65</v>
      </c>
      <c r="J1862" s="6" t="s">
        <v>27</v>
      </c>
      <c r="K1862" s="9">
        <v>306</v>
      </c>
      <c r="L1862" s="9">
        <v>3400.5400000000004</v>
      </c>
      <c r="M1862" s="9">
        <v>5265.82</v>
      </c>
      <c r="N1862" s="9">
        <v>5400</v>
      </c>
      <c r="O1862" s="9">
        <v>2022.07</v>
      </c>
      <c r="P1862" s="9" cm="1">
        <f t="array" ref="P1862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440.22223746880132</v>
      </c>
      <c r="Q1862" s="9" cm="1">
        <f t="array" ref="Q1862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0</v>
      </c>
      <c r="R1862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151.80077154096597</v>
      </c>
      <c r="S1862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592.02300900976729</v>
      </c>
    </row>
    <row r="1863" spans="1:19" x14ac:dyDescent="0.25">
      <c r="A1863">
        <v>2016</v>
      </c>
      <c r="B1863">
        <v>2</v>
      </c>
      <c r="C1863" s="38" t="s">
        <v>96</v>
      </c>
      <c r="D1863" s="38">
        <f>DATE(План_Факт_Дебіторка[[#This Row],[Рік]],План_Факт_Дебіторка[[#This Row],[МісяцьНом]],1)</f>
        <v>42401</v>
      </c>
      <c r="E1863" s="6" t="s">
        <v>3</v>
      </c>
      <c r="F1863" s="6" t="s">
        <v>58</v>
      </c>
      <c r="G1863" s="6" t="s">
        <v>63</v>
      </c>
      <c r="H1863" s="6" t="s">
        <v>64</v>
      </c>
      <c r="I1863" s="6" t="s">
        <v>65</v>
      </c>
      <c r="J1863" s="6" t="s">
        <v>27</v>
      </c>
      <c r="K1863" s="9">
        <v>1865</v>
      </c>
      <c r="L1863" s="9">
        <v>21150.81</v>
      </c>
      <c r="M1863" s="9">
        <v>32556.598510000047</v>
      </c>
      <c r="N1863" s="9">
        <v>32300</v>
      </c>
      <c r="O1863" s="9">
        <v>14119.07</v>
      </c>
      <c r="P1863" s="9" cm="1">
        <f t="array" ref="P1863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1052.0266922965689</v>
      </c>
      <c r="Q1863" s="9" cm="1">
        <f t="array" ref="Q1863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0</v>
      </c>
      <c r="R1863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362.76782492985132</v>
      </c>
      <c r="S1863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1414.7945172264201</v>
      </c>
    </row>
    <row r="1864" spans="1:19" x14ac:dyDescent="0.25">
      <c r="A1864">
        <v>2016</v>
      </c>
      <c r="B1864">
        <v>3</v>
      </c>
      <c r="C1864" s="38" t="s">
        <v>97</v>
      </c>
      <c r="D1864" s="38">
        <f>DATE(План_Факт_Дебіторка[[#This Row],[Рік]],План_Факт_Дебіторка[[#This Row],[МісяцьНом]],1)</f>
        <v>42430</v>
      </c>
      <c r="E1864" s="6" t="s">
        <v>4</v>
      </c>
      <c r="F1864" s="6" t="s">
        <v>58</v>
      </c>
      <c r="G1864" s="6" t="s">
        <v>63</v>
      </c>
      <c r="H1864" s="6" t="s">
        <v>64</v>
      </c>
      <c r="I1864" s="6" t="s">
        <v>65</v>
      </c>
      <c r="J1864" s="6" t="s">
        <v>27</v>
      </c>
      <c r="K1864" s="9">
        <v>5880</v>
      </c>
      <c r="L1864" s="9">
        <v>63462.289999999994</v>
      </c>
      <c r="M1864" s="9">
        <v>92822.087099999597</v>
      </c>
      <c r="N1864" s="9">
        <v>93700</v>
      </c>
      <c r="O1864" s="9">
        <v>42766.21</v>
      </c>
      <c r="P1864" s="9" cm="1">
        <f t="array" ref="P1864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1322.2695482435804</v>
      </c>
      <c r="Q1864" s="9" cm="1">
        <f t="array" ref="Q1864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396.68086447307411</v>
      </c>
      <c r="R1864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455.95501663571736</v>
      </c>
      <c r="S1864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2174.9054293523718</v>
      </c>
    </row>
    <row r="1865" spans="1:19" x14ac:dyDescent="0.25">
      <c r="A1865">
        <v>2016</v>
      </c>
      <c r="B1865">
        <v>4</v>
      </c>
      <c r="C1865" s="38" t="s">
        <v>98</v>
      </c>
      <c r="D1865" s="38">
        <f>DATE(План_Факт_Дебіторка[[#This Row],[Рік]],План_Факт_Дебіторка[[#This Row],[МісяцьНом]],1)</f>
        <v>42461</v>
      </c>
      <c r="E1865" s="6" t="s">
        <v>5</v>
      </c>
      <c r="F1865" s="6" t="s">
        <v>58</v>
      </c>
      <c r="G1865" s="6" t="s">
        <v>63</v>
      </c>
      <c r="H1865" s="6" t="s">
        <v>64</v>
      </c>
      <c r="I1865" s="6" t="s">
        <v>65</v>
      </c>
      <c r="J1865" s="6" t="s">
        <v>27</v>
      </c>
      <c r="K1865" s="9">
        <v>3698</v>
      </c>
      <c r="L1865" s="9">
        <v>41925.629999999997</v>
      </c>
      <c r="M1865" s="9">
        <v>64568.308580000026</v>
      </c>
      <c r="N1865" s="9">
        <v>60700</v>
      </c>
      <c r="O1865" s="9">
        <v>20847.2</v>
      </c>
      <c r="P1865" s="9" cm="1">
        <f t="array" ref="P1865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1473.7451008693999</v>
      </c>
      <c r="Q1865" s="9" cm="1">
        <f t="array" ref="Q1865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0</v>
      </c>
      <c r="R1865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508.18796581703441</v>
      </c>
      <c r="S1865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1981.9330666864344</v>
      </c>
    </row>
    <row r="1866" spans="1:19" x14ac:dyDescent="0.25">
      <c r="A1866">
        <v>2016</v>
      </c>
      <c r="B1866">
        <v>5</v>
      </c>
      <c r="C1866" s="38" t="s">
        <v>99</v>
      </c>
      <c r="D1866" s="38">
        <f>DATE(План_Факт_Дебіторка[[#This Row],[Рік]],План_Факт_Дебіторка[[#This Row],[МісяцьНом]],1)</f>
        <v>42491</v>
      </c>
      <c r="E1866" s="6" t="s">
        <v>6</v>
      </c>
      <c r="F1866" s="6" t="s">
        <v>58</v>
      </c>
      <c r="G1866" s="6" t="s">
        <v>63</v>
      </c>
      <c r="H1866" s="6" t="s">
        <v>64</v>
      </c>
      <c r="I1866" s="6" t="s">
        <v>65</v>
      </c>
      <c r="J1866" s="6" t="s">
        <v>27</v>
      </c>
      <c r="K1866" s="9">
        <v>4934</v>
      </c>
      <c r="L1866" s="9">
        <v>57308.869999999988</v>
      </c>
      <c r="M1866" s="9">
        <v>87446.405460000125</v>
      </c>
      <c r="N1866" s="9">
        <v>84500</v>
      </c>
      <c r="O1866" s="9">
        <v>34847.019999999997</v>
      </c>
      <c r="P1866" s="9" cm="1">
        <f t="array" ref="P1866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1218.7324400132256</v>
      </c>
      <c r="Q1866" s="9" cm="1">
        <f t="array" ref="Q1866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914.04933000991923</v>
      </c>
      <c r="R1866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420.25256552180196</v>
      </c>
      <c r="S1866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2553.0343355449468</v>
      </c>
    </row>
    <row r="1867" spans="1:19" x14ac:dyDescent="0.25">
      <c r="A1867">
        <v>2016</v>
      </c>
      <c r="B1867">
        <v>6</v>
      </c>
      <c r="C1867" s="38" t="s">
        <v>100</v>
      </c>
      <c r="D1867" s="38">
        <f>DATE(План_Факт_Дебіторка[[#This Row],[Рік]],План_Факт_Дебіторка[[#This Row],[МісяцьНом]],1)</f>
        <v>42522</v>
      </c>
      <c r="E1867" s="6" t="s">
        <v>7</v>
      </c>
      <c r="F1867" s="6" t="s">
        <v>58</v>
      </c>
      <c r="G1867" s="6" t="s">
        <v>63</v>
      </c>
      <c r="H1867" s="6" t="s">
        <v>64</v>
      </c>
      <c r="I1867" s="6" t="s">
        <v>65</v>
      </c>
      <c r="J1867" s="6" t="s">
        <v>27</v>
      </c>
      <c r="K1867" s="9">
        <v>4055</v>
      </c>
      <c r="L1867" s="9">
        <v>47471.549999999996</v>
      </c>
      <c r="M1867" s="9">
        <v>73758.778990000021</v>
      </c>
      <c r="N1867" s="9">
        <v>78700</v>
      </c>
      <c r="O1867" s="9">
        <v>21118.9</v>
      </c>
      <c r="P1867" s="9" cm="1">
        <f t="array" ref="P1867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738.76292867803477</v>
      </c>
      <c r="Q1867" s="9" cm="1">
        <f t="array" ref="Q1867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369.38146433901738</v>
      </c>
      <c r="R1867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509.4916749503688</v>
      </c>
      <c r="S1867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1617.636067967421</v>
      </c>
    </row>
    <row r="1868" spans="1:19" x14ac:dyDescent="0.25">
      <c r="A1868">
        <v>2016</v>
      </c>
      <c r="B1868">
        <v>7</v>
      </c>
      <c r="C1868" s="38" t="s">
        <v>101</v>
      </c>
      <c r="D1868" s="38">
        <f>DATE(План_Факт_Дебіторка[[#This Row],[Рік]],План_Факт_Дебіторка[[#This Row],[МісяцьНом]],1)</f>
        <v>42552</v>
      </c>
      <c r="E1868" s="6" t="s">
        <v>8</v>
      </c>
      <c r="F1868" s="6" t="s">
        <v>58</v>
      </c>
      <c r="G1868" s="6" t="s">
        <v>63</v>
      </c>
      <c r="H1868" s="6" t="s">
        <v>64</v>
      </c>
      <c r="I1868" s="6" t="s">
        <v>65</v>
      </c>
      <c r="J1868" s="6" t="s">
        <v>27</v>
      </c>
      <c r="K1868" s="9">
        <v>5599</v>
      </c>
      <c r="L1868" s="9">
        <v>64219.7</v>
      </c>
      <c r="M1868" s="9">
        <v>95397.517740000098</v>
      </c>
      <c r="N1868" s="9">
        <v>89400</v>
      </c>
      <c r="O1868" s="9">
        <v>23523</v>
      </c>
      <c r="P1868" s="9" cm="1">
        <f t="array" ref="P1868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1031.6339321141927</v>
      </c>
      <c r="Q1868" s="9" cm="1">
        <f t="array" ref="Q1868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309.49017963425791</v>
      </c>
      <c r="R1868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687.75595474279521</v>
      </c>
      <c r="S1868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2028.8800664912458</v>
      </c>
    </row>
    <row r="1869" spans="1:19" x14ac:dyDescent="0.25">
      <c r="A1869">
        <v>2016</v>
      </c>
      <c r="B1869">
        <v>8</v>
      </c>
      <c r="C1869" s="38" t="s">
        <v>102</v>
      </c>
      <c r="D1869" s="38">
        <f>DATE(План_Факт_Дебіторка[[#This Row],[Рік]],План_Факт_Дебіторка[[#This Row],[МісяцьНом]],1)</f>
        <v>42583</v>
      </c>
      <c r="E1869" s="6" t="s">
        <v>9</v>
      </c>
      <c r="F1869" s="6" t="s">
        <v>58</v>
      </c>
      <c r="G1869" s="6" t="s">
        <v>63</v>
      </c>
      <c r="H1869" s="6" t="s">
        <v>64</v>
      </c>
      <c r="I1869" s="6" t="s">
        <v>65</v>
      </c>
      <c r="J1869" s="6" t="s">
        <v>27</v>
      </c>
      <c r="K1869" s="9">
        <v>5358</v>
      </c>
      <c r="L1869" s="9">
        <v>62170.87</v>
      </c>
      <c r="M1869" s="9">
        <v>97832.176458000074</v>
      </c>
      <c r="N1869" s="9">
        <v>97300</v>
      </c>
      <c r="O1869" s="9">
        <v>15708.2</v>
      </c>
      <c r="P1869" s="9" cm="1">
        <f t="array" ref="P1869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960.29552442621082</v>
      </c>
      <c r="Q1869" s="9" cm="1">
        <f t="array" ref="Q1869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480.14776221310541</v>
      </c>
      <c r="R1869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640.19701628414055</v>
      </c>
      <c r="S1869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2080.6403029234571</v>
      </c>
    </row>
    <row r="1870" spans="1:19" x14ac:dyDescent="0.25">
      <c r="A1870">
        <v>2016</v>
      </c>
      <c r="B1870">
        <v>9</v>
      </c>
      <c r="C1870" s="38" t="s">
        <v>103</v>
      </c>
      <c r="D1870" s="38">
        <f>DATE(План_Факт_Дебіторка[[#This Row],[Рік]],План_Факт_Дебіторка[[#This Row],[МісяцьНом]],1)</f>
        <v>42614</v>
      </c>
      <c r="E1870" s="6" t="s">
        <v>10</v>
      </c>
      <c r="F1870" s="6" t="s">
        <v>58</v>
      </c>
      <c r="G1870" s="6" t="s">
        <v>63</v>
      </c>
      <c r="H1870" s="6" t="s">
        <v>64</v>
      </c>
      <c r="I1870" s="6" t="s">
        <v>65</v>
      </c>
      <c r="J1870" s="6" t="s">
        <v>27</v>
      </c>
      <c r="K1870" s="9">
        <v>4730</v>
      </c>
      <c r="L1870" s="9">
        <v>58414.000000000007</v>
      </c>
      <c r="M1870" s="9">
        <v>88114.963359999776</v>
      </c>
      <c r="N1870" s="9">
        <v>90300</v>
      </c>
      <c r="O1870" s="9">
        <v>15409.75</v>
      </c>
      <c r="P1870" s="9" cm="1">
        <f t="array" ref="P1870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940.62975483365631</v>
      </c>
      <c r="Q1870" s="9" cm="1">
        <f t="array" ref="Q1870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470.31487741682815</v>
      </c>
      <c r="R1870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627.0865032224375</v>
      </c>
      <c r="S1870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2038.031135472922</v>
      </c>
    </row>
    <row r="1871" spans="1:19" x14ac:dyDescent="0.25">
      <c r="A1871">
        <v>2016</v>
      </c>
      <c r="B1871">
        <v>10</v>
      </c>
      <c r="C1871" s="38" t="s">
        <v>71</v>
      </c>
      <c r="D1871" s="38">
        <f>DATE(План_Факт_Дебіторка[[#This Row],[Рік]],План_Факт_Дебіторка[[#This Row],[МісяцьНом]],1)</f>
        <v>42644</v>
      </c>
      <c r="E1871" s="6" t="s">
        <v>11</v>
      </c>
      <c r="F1871" s="6" t="s">
        <v>58</v>
      </c>
      <c r="G1871" s="6" t="s">
        <v>63</v>
      </c>
      <c r="H1871" s="6" t="s">
        <v>64</v>
      </c>
      <c r="I1871" s="6" t="s">
        <v>65</v>
      </c>
      <c r="J1871" s="6" t="s">
        <v>27</v>
      </c>
      <c r="K1871" s="9">
        <v>5186</v>
      </c>
      <c r="L1871" s="9">
        <v>65096.309999999983</v>
      </c>
      <c r="M1871" s="9">
        <v>98620.036709999913</v>
      </c>
      <c r="N1871" s="9">
        <v>107500</v>
      </c>
      <c r="O1871" s="9">
        <v>21162.13</v>
      </c>
      <c r="P1871" s="9" cm="1">
        <f t="array" ref="P1871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1089.9833149269102</v>
      </c>
      <c r="Q1871" s="9" cm="1">
        <f t="array" ref="Q1871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0</v>
      </c>
      <c r="R1871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726.65554328460689</v>
      </c>
      <c r="S1871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1816.6388582115171</v>
      </c>
    </row>
    <row r="1872" spans="1:19" x14ac:dyDescent="0.25">
      <c r="A1872">
        <v>2016</v>
      </c>
      <c r="B1872">
        <v>11</v>
      </c>
      <c r="C1872" s="38" t="s">
        <v>72</v>
      </c>
      <c r="D1872" s="38">
        <f>DATE(План_Факт_Дебіторка[[#This Row],[Рік]],План_Факт_Дебіторка[[#This Row],[МісяцьНом]],1)</f>
        <v>42675</v>
      </c>
      <c r="E1872" s="6" t="s">
        <v>12</v>
      </c>
      <c r="F1872" s="6" t="s">
        <v>58</v>
      </c>
      <c r="G1872" s="6" t="s">
        <v>63</v>
      </c>
      <c r="H1872" s="6" t="s">
        <v>64</v>
      </c>
      <c r="I1872" s="6" t="s">
        <v>65</v>
      </c>
      <c r="J1872" s="6" t="s">
        <v>27</v>
      </c>
      <c r="K1872" s="9">
        <v>4672</v>
      </c>
      <c r="L1872" s="9">
        <v>62442.57</v>
      </c>
      <c r="M1872" s="9">
        <v>94356.052890000021</v>
      </c>
      <c r="N1872" s="9">
        <v>89600</v>
      </c>
      <c r="O1872" s="9">
        <v>19972.55</v>
      </c>
      <c r="P1872" s="9" cm="1">
        <f t="array" ref="P1872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988.81244756084448</v>
      </c>
      <c r="Q1872" s="9" cm="1">
        <f t="array" ref="Q1872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296.64373426825335</v>
      </c>
      <c r="R1872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659.20829837389624</v>
      </c>
      <c r="S1872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1944.6644802029941</v>
      </c>
    </row>
    <row r="1873" spans="1:19" x14ac:dyDescent="0.25">
      <c r="A1873">
        <v>2014</v>
      </c>
      <c r="B1873">
        <v>4</v>
      </c>
      <c r="C1873" s="38" t="s">
        <v>80</v>
      </c>
      <c r="D1873" s="38">
        <f>DATE(План_Факт_Дебіторка[[#This Row],[Рік]],План_Факт_Дебіторка[[#This Row],[МісяцьНом]],1)</f>
        <v>41730</v>
      </c>
      <c r="E1873" s="6" t="s">
        <v>5</v>
      </c>
      <c r="F1873" s="6" t="s">
        <v>58</v>
      </c>
      <c r="G1873" s="6" t="s">
        <v>63</v>
      </c>
      <c r="H1873" s="6" t="s">
        <v>64</v>
      </c>
      <c r="I1873" s="6" t="s">
        <v>65</v>
      </c>
      <c r="J1873" s="6" t="s">
        <v>35</v>
      </c>
      <c r="K1873" s="9">
        <v>6342</v>
      </c>
      <c r="L1873" s="9">
        <v>68046.449999999983</v>
      </c>
      <c r="M1873" s="9">
        <v>101056.09</v>
      </c>
      <c r="N1873" s="9">
        <v>108300</v>
      </c>
      <c r="O1873" s="9">
        <v>82536.149999999994</v>
      </c>
      <c r="P1873" s="9" cm="1">
        <f t="array" ref="P1873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954.0220609475075</v>
      </c>
      <c r="Q1873" s="9" cm="1">
        <f t="array" ref="Q1873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286.20661828425227</v>
      </c>
      <c r="R1873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381.60882437900301</v>
      </c>
      <c r="S1873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1621.8375036107627</v>
      </c>
    </row>
    <row r="1874" spans="1:19" x14ac:dyDescent="0.25">
      <c r="A1874">
        <v>2014</v>
      </c>
      <c r="B1874">
        <v>5</v>
      </c>
      <c r="C1874" s="38" t="s">
        <v>81</v>
      </c>
      <c r="D1874" s="38">
        <f>DATE(План_Факт_Дебіторка[[#This Row],[Рік]],План_Факт_Дебіторка[[#This Row],[МісяцьНом]],1)</f>
        <v>41760</v>
      </c>
      <c r="E1874" s="6" t="s">
        <v>6</v>
      </c>
      <c r="F1874" s="6" t="s">
        <v>58</v>
      </c>
      <c r="G1874" s="6" t="s">
        <v>63</v>
      </c>
      <c r="H1874" s="6" t="s">
        <v>64</v>
      </c>
      <c r="I1874" s="6" t="s">
        <v>65</v>
      </c>
      <c r="J1874" s="6" t="s">
        <v>35</v>
      </c>
      <c r="K1874" s="9">
        <v>8163</v>
      </c>
      <c r="L1874" s="9">
        <v>83246.130000000034</v>
      </c>
      <c r="M1874" s="9">
        <v>123992.69999999992</v>
      </c>
      <c r="N1874" s="9">
        <v>125400</v>
      </c>
      <c r="O1874" s="9">
        <v>100644.84</v>
      </c>
      <c r="P1874" s="9" cm="1">
        <f t="array" ref="P1874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765.99775475310992</v>
      </c>
      <c r="Q1874" s="9" cm="1">
        <f t="array" ref="Q1874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0</v>
      </c>
      <c r="R1874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459.59865285186595</v>
      </c>
      <c r="S1874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1225.5964076049759</v>
      </c>
    </row>
    <row r="1875" spans="1:19" x14ac:dyDescent="0.25">
      <c r="A1875">
        <v>2014</v>
      </c>
      <c r="B1875">
        <v>6</v>
      </c>
      <c r="C1875" s="38" t="s">
        <v>82</v>
      </c>
      <c r="D1875" s="38">
        <f>DATE(План_Факт_Дебіторка[[#This Row],[Рік]],План_Факт_Дебіторка[[#This Row],[МісяцьНом]],1)</f>
        <v>41791</v>
      </c>
      <c r="E1875" s="6" t="s">
        <v>7</v>
      </c>
      <c r="F1875" s="6" t="s">
        <v>58</v>
      </c>
      <c r="G1875" s="6" t="s">
        <v>63</v>
      </c>
      <c r="H1875" s="6" t="s">
        <v>64</v>
      </c>
      <c r="I1875" s="6" t="s">
        <v>65</v>
      </c>
      <c r="J1875" s="6" t="s">
        <v>35</v>
      </c>
      <c r="K1875" s="9">
        <v>6484</v>
      </c>
      <c r="L1875" s="9">
        <v>68835.739999999991</v>
      </c>
      <c r="M1875" s="9">
        <v>101872.27999999987</v>
      </c>
      <c r="N1875" s="9">
        <v>105000</v>
      </c>
      <c r="O1875" s="9">
        <v>77953.31</v>
      </c>
      <c r="P1875" s="9" cm="1">
        <f t="array" ref="P1875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908.72360668368094</v>
      </c>
      <c r="Q1875" s="9" cm="1">
        <f t="array" ref="Q1875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681.54270501276073</v>
      </c>
      <c r="R1875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545.23416401020859</v>
      </c>
      <c r="S1875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2135.5004757066504</v>
      </c>
    </row>
    <row r="1876" spans="1:19" x14ac:dyDescent="0.25">
      <c r="A1876">
        <v>2014</v>
      </c>
      <c r="B1876">
        <v>7</v>
      </c>
      <c r="C1876" s="38" t="s">
        <v>83</v>
      </c>
      <c r="D1876" s="38">
        <f>DATE(План_Факт_Дебіторка[[#This Row],[Рік]],План_Факт_Дебіторка[[#This Row],[МісяцьНом]],1)</f>
        <v>41821</v>
      </c>
      <c r="E1876" s="6" t="s">
        <v>8</v>
      </c>
      <c r="F1876" s="6" t="s">
        <v>58</v>
      </c>
      <c r="G1876" s="6" t="s">
        <v>63</v>
      </c>
      <c r="H1876" s="6" t="s">
        <v>64</v>
      </c>
      <c r="I1876" s="6" t="s">
        <v>65</v>
      </c>
      <c r="J1876" s="6" t="s">
        <v>35</v>
      </c>
      <c r="K1876" s="9">
        <v>7589</v>
      </c>
      <c r="L1876" s="9">
        <v>81873.22</v>
      </c>
      <c r="M1876" s="9">
        <v>120244.08999999991</v>
      </c>
      <c r="N1876" s="9">
        <v>112400</v>
      </c>
      <c r="O1876" s="9">
        <v>93851.14</v>
      </c>
      <c r="P1876" s="9" cm="1">
        <f t="array" ref="P1876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1510.2204055537343</v>
      </c>
      <c r="Q1876" s="9" cm="1">
        <f t="array" ref="Q1876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453.06612166612024</v>
      </c>
      <c r="R1876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604.08816222149369</v>
      </c>
      <c r="S1876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2567.3746894413484</v>
      </c>
    </row>
    <row r="1877" spans="1:19" x14ac:dyDescent="0.25">
      <c r="A1877">
        <v>2014</v>
      </c>
      <c r="B1877">
        <v>8</v>
      </c>
      <c r="C1877" s="38" t="s">
        <v>84</v>
      </c>
      <c r="D1877" s="38">
        <f>DATE(План_Факт_Дебіторка[[#This Row],[Рік]],План_Факт_Дебіторка[[#This Row],[МісяцьНом]],1)</f>
        <v>41852</v>
      </c>
      <c r="E1877" s="6" t="s">
        <v>9</v>
      </c>
      <c r="F1877" s="6" t="s">
        <v>58</v>
      </c>
      <c r="G1877" s="6" t="s">
        <v>63</v>
      </c>
      <c r="H1877" s="6" t="s">
        <v>64</v>
      </c>
      <c r="I1877" s="6" t="s">
        <v>65</v>
      </c>
      <c r="J1877" s="6" t="s">
        <v>35</v>
      </c>
      <c r="K1877" s="9">
        <v>13645</v>
      </c>
      <c r="L1877" s="9">
        <v>158316.9</v>
      </c>
      <c r="M1877" s="9">
        <v>231546.1</v>
      </c>
      <c r="N1877" s="9">
        <v>253600</v>
      </c>
      <c r="O1877" s="9">
        <v>165414.09</v>
      </c>
      <c r="P1877" s="9" cm="1">
        <f t="array" ref="P1877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1561.0377033866496</v>
      </c>
      <c r="Q1877" s="9" cm="1">
        <f t="array" ref="Q1877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0</v>
      </c>
      <c r="R1877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624.41508135465983</v>
      </c>
      <c r="S1877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2185.4527847413092</v>
      </c>
    </row>
    <row r="1878" spans="1:19" x14ac:dyDescent="0.25">
      <c r="A1878">
        <v>2014</v>
      </c>
      <c r="B1878">
        <v>9</v>
      </c>
      <c r="C1878" s="38" t="s">
        <v>85</v>
      </c>
      <c r="D1878" s="38">
        <f>DATE(План_Факт_Дебіторка[[#This Row],[Рік]],План_Факт_Дебіторка[[#This Row],[МісяцьНом]],1)</f>
        <v>41883</v>
      </c>
      <c r="E1878" s="6" t="s">
        <v>10</v>
      </c>
      <c r="F1878" s="6" t="s">
        <v>58</v>
      </c>
      <c r="G1878" s="6" t="s">
        <v>63</v>
      </c>
      <c r="H1878" s="6" t="s">
        <v>64</v>
      </c>
      <c r="I1878" s="6" t="s">
        <v>65</v>
      </c>
      <c r="J1878" s="6" t="s">
        <v>35</v>
      </c>
      <c r="K1878" s="9">
        <v>8469</v>
      </c>
      <c r="L1878" s="9">
        <v>96246.739999999991</v>
      </c>
      <c r="M1878" s="9">
        <v>140864.08999999994</v>
      </c>
      <c r="N1878" s="9">
        <v>131300</v>
      </c>
      <c r="O1878" s="9">
        <v>97004.82</v>
      </c>
      <c r="P1878" s="9" cm="1">
        <f t="array" ref="P1878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1015.8462363549833</v>
      </c>
      <c r="Q1878" s="9" cm="1">
        <f t="array" ref="Q1878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0</v>
      </c>
      <c r="R1878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609.50774181299005</v>
      </c>
      <c r="S1878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1625.3539781679733</v>
      </c>
    </row>
    <row r="1879" spans="1:19" x14ac:dyDescent="0.25">
      <c r="A1879">
        <v>2014</v>
      </c>
      <c r="B1879">
        <v>10</v>
      </c>
      <c r="C1879" s="38" t="s">
        <v>62</v>
      </c>
      <c r="D1879" s="38">
        <f>DATE(План_Факт_Дебіторка[[#This Row],[Рік]],План_Факт_Дебіторка[[#This Row],[МісяцьНом]],1)</f>
        <v>41913</v>
      </c>
      <c r="E1879" s="6" t="s">
        <v>11</v>
      </c>
      <c r="F1879" s="6" t="s">
        <v>58</v>
      </c>
      <c r="G1879" s="6" t="s">
        <v>63</v>
      </c>
      <c r="H1879" s="6" t="s">
        <v>64</v>
      </c>
      <c r="I1879" s="6" t="s">
        <v>65</v>
      </c>
      <c r="J1879" s="6" t="s">
        <v>35</v>
      </c>
      <c r="K1879" s="9">
        <v>17104</v>
      </c>
      <c r="L1879" s="9">
        <v>193437.57000000009</v>
      </c>
      <c r="M1879" s="9">
        <v>282410.57000000007</v>
      </c>
      <c r="N1879" s="9">
        <v>291100</v>
      </c>
      <c r="O1879" s="9">
        <v>323880.75</v>
      </c>
      <c r="P1879" s="9" cm="1">
        <f t="array" ref="P1879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1695.2715016761611</v>
      </c>
      <c r="Q1879" s="9" cm="1">
        <f t="array" ref="Q1879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0</v>
      </c>
      <c r="R1879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678.1086006704644</v>
      </c>
      <c r="S1879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2373.3801023466253</v>
      </c>
    </row>
    <row r="1880" spans="1:19" x14ac:dyDescent="0.25">
      <c r="A1880">
        <v>2014</v>
      </c>
      <c r="B1880">
        <v>11</v>
      </c>
      <c r="C1880" s="38" t="s">
        <v>66</v>
      </c>
      <c r="D1880" s="38">
        <f>DATE(План_Факт_Дебіторка[[#This Row],[Рік]],План_Факт_Дебіторка[[#This Row],[МісяцьНом]],1)</f>
        <v>41944</v>
      </c>
      <c r="E1880" s="6" t="s">
        <v>12</v>
      </c>
      <c r="F1880" s="6" t="s">
        <v>58</v>
      </c>
      <c r="G1880" s="6" t="s">
        <v>63</v>
      </c>
      <c r="H1880" s="6" t="s">
        <v>64</v>
      </c>
      <c r="I1880" s="6" t="s">
        <v>65</v>
      </c>
      <c r="J1880" s="6" t="s">
        <v>35</v>
      </c>
      <c r="K1880" s="9">
        <v>7130</v>
      </c>
      <c r="L1880" s="9">
        <v>84507.190000000017</v>
      </c>
      <c r="M1880" s="9">
        <v>122640.26999999987</v>
      </c>
      <c r="N1880" s="9">
        <v>113900</v>
      </c>
      <c r="O1880" s="9">
        <v>91550.58</v>
      </c>
      <c r="P1880" s="9" cm="1">
        <f t="array" ref="P1880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1151.9706723791157</v>
      </c>
      <c r="Q1880" s="9" cm="1">
        <f t="array" ref="Q1880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345.59120171373473</v>
      </c>
      <c r="R1880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460.78826895164622</v>
      </c>
      <c r="S1880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1958.3501430444967</v>
      </c>
    </row>
    <row r="1881" spans="1:19" x14ac:dyDescent="0.25">
      <c r="A1881">
        <v>2014</v>
      </c>
      <c r="B1881">
        <v>12</v>
      </c>
      <c r="C1881" s="38" t="s">
        <v>67</v>
      </c>
      <c r="D1881" s="38">
        <f>DATE(План_Факт_Дебіторка[[#This Row],[Рік]],План_Факт_Дебіторка[[#This Row],[МісяцьНом]],1)</f>
        <v>41974</v>
      </c>
      <c r="E1881" s="6" t="s">
        <v>13</v>
      </c>
      <c r="F1881" s="6" t="s">
        <v>58</v>
      </c>
      <c r="G1881" s="6" t="s">
        <v>63</v>
      </c>
      <c r="H1881" s="6" t="s">
        <v>64</v>
      </c>
      <c r="I1881" s="6" t="s">
        <v>65</v>
      </c>
      <c r="J1881" s="6" t="s">
        <v>35</v>
      </c>
      <c r="K1881" s="9">
        <v>8340</v>
      </c>
      <c r="L1881" s="9">
        <v>98018.579999999987</v>
      </c>
      <c r="M1881" s="9">
        <v>142130.43999999997</v>
      </c>
      <c r="N1881" s="9">
        <v>151700</v>
      </c>
      <c r="O1881" s="9">
        <v>114581.18</v>
      </c>
      <c r="P1881" s="9" cm="1">
        <f t="array" ref="P1881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1821.2970357505415</v>
      </c>
      <c r="Q1881" s="9" cm="1">
        <f t="array" ref="Q1881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0</v>
      </c>
      <c r="R1881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728.51881430021649</v>
      </c>
      <c r="S1881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2549.8158500507579</v>
      </c>
    </row>
    <row r="1882" spans="1:19" x14ac:dyDescent="0.25">
      <c r="A1882">
        <v>2015</v>
      </c>
      <c r="B1882">
        <v>11</v>
      </c>
      <c r="C1882" s="38" t="s">
        <v>69</v>
      </c>
      <c r="D1882" s="38">
        <f>DATE(План_Факт_Дебіторка[[#This Row],[Рік]],План_Факт_Дебіторка[[#This Row],[МісяцьНом]],1)</f>
        <v>42309</v>
      </c>
      <c r="E1882" s="6" t="s">
        <v>12</v>
      </c>
      <c r="F1882" s="6" t="s">
        <v>42</v>
      </c>
      <c r="G1882" s="6" t="s">
        <v>49</v>
      </c>
      <c r="H1882" s="6" t="s">
        <v>50</v>
      </c>
      <c r="I1882" s="6" t="s">
        <v>51</v>
      </c>
      <c r="J1882" s="6" t="s">
        <v>26</v>
      </c>
      <c r="K1882" s="9">
        <v>84</v>
      </c>
      <c r="L1882" s="9">
        <v>833.22</v>
      </c>
      <c r="M1882" s="9">
        <v>1337.41</v>
      </c>
      <c r="N1882" s="9">
        <v>1200</v>
      </c>
      <c r="O1882" s="9">
        <v>748.95</v>
      </c>
      <c r="P1882" s="9" cm="1">
        <f t="array" ref="P1882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21.306138308244105</v>
      </c>
      <c r="Q1882" s="9" cm="1">
        <f t="array" ref="Q1882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0</v>
      </c>
      <c r="R1882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7.1020461027480355</v>
      </c>
      <c r="S1882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28.408184410992142</v>
      </c>
    </row>
    <row r="1883" spans="1:19" x14ac:dyDescent="0.25">
      <c r="A1883">
        <v>2015</v>
      </c>
      <c r="B1883">
        <v>1</v>
      </c>
      <c r="C1883" s="38" t="s">
        <v>86</v>
      </c>
      <c r="D1883" s="38">
        <f>DATE(План_Факт_Дебіторка[[#This Row],[Рік]],План_Факт_Дебіторка[[#This Row],[МісяцьНом]],1)</f>
        <v>42005</v>
      </c>
      <c r="E1883" s="6" t="s">
        <v>2</v>
      </c>
      <c r="F1883" s="6" t="s">
        <v>58</v>
      </c>
      <c r="G1883" s="6" t="s">
        <v>63</v>
      </c>
      <c r="H1883" s="6" t="s">
        <v>64</v>
      </c>
      <c r="I1883" s="6" t="s">
        <v>65</v>
      </c>
      <c r="J1883" s="6" t="s">
        <v>35</v>
      </c>
      <c r="K1883" s="9">
        <v>5997</v>
      </c>
      <c r="L1883" s="9">
        <v>62580.739999999983</v>
      </c>
      <c r="M1883" s="9">
        <v>94150.38999999997</v>
      </c>
      <c r="N1883" s="9">
        <v>101100</v>
      </c>
      <c r="O1883" s="9">
        <v>48711.78</v>
      </c>
      <c r="P1883" s="9" cm="1">
        <f t="array" ref="P1883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1617.3872818615157</v>
      </c>
      <c r="Q1883" s="9" cm="1">
        <f t="array" ref="Q1883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0</v>
      </c>
      <c r="R1883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898.54848992306449</v>
      </c>
      <c r="S1883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2515.9357717845801</v>
      </c>
    </row>
    <row r="1884" spans="1:19" x14ac:dyDescent="0.25">
      <c r="A1884">
        <v>2015</v>
      </c>
      <c r="B1884">
        <v>2</v>
      </c>
      <c r="C1884" s="38" t="s">
        <v>87</v>
      </c>
      <c r="D1884" s="38">
        <f>DATE(План_Факт_Дебіторка[[#This Row],[Рік]],План_Факт_Дебіторка[[#This Row],[МісяцьНом]],1)</f>
        <v>42036</v>
      </c>
      <c r="E1884" s="6" t="s">
        <v>3</v>
      </c>
      <c r="F1884" s="6" t="s">
        <v>58</v>
      </c>
      <c r="G1884" s="6" t="s">
        <v>63</v>
      </c>
      <c r="H1884" s="6" t="s">
        <v>64</v>
      </c>
      <c r="I1884" s="6" t="s">
        <v>65</v>
      </c>
      <c r="J1884" s="6" t="s">
        <v>35</v>
      </c>
      <c r="K1884" s="9">
        <v>7703</v>
      </c>
      <c r="L1884" s="9">
        <v>85585.62000000001</v>
      </c>
      <c r="M1884" s="9">
        <v>129022.33999999998</v>
      </c>
      <c r="N1884" s="9">
        <v>133900</v>
      </c>
      <c r="O1884" s="9">
        <v>94212.73</v>
      </c>
      <c r="P1884" s="9" cm="1">
        <f t="array" ref="P1884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1585.7387699870403</v>
      </c>
      <c r="Q1884" s="9" cm="1">
        <f t="array" ref="Q1884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0</v>
      </c>
      <c r="R1884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440.48299166306674</v>
      </c>
      <c r="S1884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2026.2217616501071</v>
      </c>
    </row>
    <row r="1885" spans="1:19" x14ac:dyDescent="0.25">
      <c r="A1885">
        <v>2015</v>
      </c>
      <c r="B1885">
        <v>3</v>
      </c>
      <c r="C1885" s="38" t="s">
        <v>88</v>
      </c>
      <c r="D1885" s="38">
        <f>DATE(План_Факт_Дебіторка[[#This Row],[Рік]],План_Факт_Дебіторка[[#This Row],[МісяцьНом]],1)</f>
        <v>42064</v>
      </c>
      <c r="E1885" s="6" t="s">
        <v>4</v>
      </c>
      <c r="F1885" s="6" t="s">
        <v>58</v>
      </c>
      <c r="G1885" s="6" t="s">
        <v>63</v>
      </c>
      <c r="H1885" s="6" t="s">
        <v>64</v>
      </c>
      <c r="I1885" s="6" t="s">
        <v>65</v>
      </c>
      <c r="J1885" s="6" t="s">
        <v>35</v>
      </c>
      <c r="K1885" s="9">
        <v>9667</v>
      </c>
      <c r="L1885" s="9">
        <v>108783.28000000003</v>
      </c>
      <c r="M1885" s="9">
        <v>164051.45999999988</v>
      </c>
      <c r="N1885" s="9">
        <v>170700</v>
      </c>
      <c r="O1885" s="9">
        <v>113649.4</v>
      </c>
      <c r="P1885" s="9" cm="1">
        <f t="array" ref="P1885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1441.7815181161709</v>
      </c>
      <c r="Q1885" s="9" cm="1">
        <f t="array" ref="Q1885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0</v>
      </c>
      <c r="R1885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800.98973228676175</v>
      </c>
      <c r="S1885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2242.7712504029328</v>
      </c>
    </row>
    <row r="1886" spans="1:19" x14ac:dyDescent="0.25">
      <c r="A1886">
        <v>2015</v>
      </c>
      <c r="B1886">
        <v>4</v>
      </c>
      <c r="C1886" s="38" t="s">
        <v>89</v>
      </c>
      <c r="D1886" s="38">
        <f>DATE(План_Факт_Дебіторка[[#This Row],[Рік]],План_Факт_Дебіторка[[#This Row],[МісяцьНом]],1)</f>
        <v>42095</v>
      </c>
      <c r="E1886" s="6" t="s">
        <v>5</v>
      </c>
      <c r="F1886" s="6" t="s">
        <v>58</v>
      </c>
      <c r="G1886" s="6" t="s">
        <v>63</v>
      </c>
      <c r="H1886" s="6" t="s">
        <v>64</v>
      </c>
      <c r="I1886" s="6" t="s">
        <v>65</v>
      </c>
      <c r="J1886" s="6" t="s">
        <v>35</v>
      </c>
      <c r="K1886" s="9">
        <v>13900</v>
      </c>
      <c r="L1886" s="9">
        <v>164910.54</v>
      </c>
      <c r="M1886" s="9">
        <v>248717.87999999977</v>
      </c>
      <c r="N1886" s="9">
        <v>264700</v>
      </c>
      <c r="O1886" s="9">
        <v>141641.46</v>
      </c>
      <c r="P1886" s="9" cm="1">
        <f t="array" ref="P1886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3104.2523059027221</v>
      </c>
      <c r="Q1886" s="9" cm="1">
        <f t="array" ref="Q1886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0</v>
      </c>
      <c r="R1886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862.29230719520058</v>
      </c>
      <c r="S1886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3966.5446130979226</v>
      </c>
    </row>
    <row r="1887" spans="1:19" x14ac:dyDescent="0.25">
      <c r="A1887">
        <v>2015</v>
      </c>
      <c r="B1887">
        <v>11</v>
      </c>
      <c r="C1887" s="38" t="s">
        <v>69</v>
      </c>
      <c r="D1887" s="38">
        <f>DATE(План_Факт_Дебіторка[[#This Row],[Рік]],План_Факт_Дебіторка[[#This Row],[МісяцьНом]],1)</f>
        <v>42309</v>
      </c>
      <c r="E1887" s="6" t="s">
        <v>12</v>
      </c>
      <c r="F1887" s="6" t="s">
        <v>42</v>
      </c>
      <c r="G1887" s="6" t="s">
        <v>49</v>
      </c>
      <c r="H1887" s="6" t="s">
        <v>50</v>
      </c>
      <c r="I1887" s="6" t="s">
        <v>51</v>
      </c>
      <c r="J1887" s="6" t="s">
        <v>32</v>
      </c>
      <c r="K1887" s="9">
        <v>735</v>
      </c>
      <c r="L1887" s="9">
        <v>6359.2</v>
      </c>
      <c r="M1887" s="9">
        <v>8225.8822300000011</v>
      </c>
      <c r="N1887" s="9">
        <v>7900</v>
      </c>
      <c r="O1887" s="9">
        <v>100.63</v>
      </c>
      <c r="P1887" s="9" cm="1">
        <f t="array" ref="P1887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131.04566625022056</v>
      </c>
      <c r="Q1887" s="9" cm="1">
        <f t="array" ref="Q1887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0</v>
      </c>
      <c r="R1887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43.681888750073519</v>
      </c>
      <c r="S1887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174.72755500029407</v>
      </c>
    </row>
    <row r="1888" spans="1:19" x14ac:dyDescent="0.25">
      <c r="A1888">
        <v>2015</v>
      </c>
      <c r="B1888">
        <v>5</v>
      </c>
      <c r="C1888" s="38" t="s">
        <v>90</v>
      </c>
      <c r="D1888" s="38">
        <f>DATE(План_Факт_Дебіторка[[#This Row],[Рік]],План_Факт_Дебіторка[[#This Row],[МісяцьНом]],1)</f>
        <v>42125</v>
      </c>
      <c r="E1888" s="6" t="s">
        <v>6</v>
      </c>
      <c r="F1888" s="6" t="s">
        <v>58</v>
      </c>
      <c r="G1888" s="6" t="s">
        <v>63</v>
      </c>
      <c r="H1888" s="6" t="s">
        <v>64</v>
      </c>
      <c r="I1888" s="6" t="s">
        <v>65</v>
      </c>
      <c r="J1888" s="6" t="s">
        <v>35</v>
      </c>
      <c r="K1888" s="9">
        <v>11670</v>
      </c>
      <c r="L1888" s="9">
        <v>121216.29</v>
      </c>
      <c r="M1888" s="9">
        <v>177503.27999999997</v>
      </c>
      <c r="N1888" s="9">
        <v>167700</v>
      </c>
      <c r="O1888" s="9">
        <v>118215.46</v>
      </c>
      <c r="P1888" s="9" cm="1">
        <f t="array" ref="P1888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1239.0024881579848</v>
      </c>
      <c r="Q1888" s="9" cm="1">
        <f t="array" ref="Q1888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371.70074644739543</v>
      </c>
      <c r="R1888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688.33471564332478</v>
      </c>
      <c r="S1888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2299.0379502487049</v>
      </c>
    </row>
    <row r="1889" spans="1:19" x14ac:dyDescent="0.25">
      <c r="A1889">
        <v>2015</v>
      </c>
      <c r="B1889">
        <v>6</v>
      </c>
      <c r="C1889" s="38" t="s">
        <v>91</v>
      </c>
      <c r="D1889" s="38">
        <f>DATE(План_Факт_Дебіторка[[#This Row],[Рік]],План_Факт_Дебіторка[[#This Row],[МісяцьНом]],1)</f>
        <v>42156</v>
      </c>
      <c r="E1889" s="6" t="s">
        <v>7</v>
      </c>
      <c r="F1889" s="6" t="s">
        <v>58</v>
      </c>
      <c r="G1889" s="6" t="s">
        <v>63</v>
      </c>
      <c r="H1889" s="6" t="s">
        <v>64</v>
      </c>
      <c r="I1889" s="6" t="s">
        <v>65</v>
      </c>
      <c r="J1889" s="6" t="s">
        <v>35</v>
      </c>
      <c r="K1889" s="9">
        <v>11684</v>
      </c>
      <c r="L1889" s="9">
        <v>116375.91000000003</v>
      </c>
      <c r="M1889" s="9">
        <v>173775.29999999987</v>
      </c>
      <c r="N1889" s="9">
        <v>168400</v>
      </c>
      <c r="O1889" s="9">
        <v>108719.97</v>
      </c>
      <c r="P1889" s="9" cm="1">
        <f t="array" ref="P1889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2660.9074288751476</v>
      </c>
      <c r="Q1889" s="9" cm="1">
        <f t="array" ref="Q1889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798.27222866254431</v>
      </c>
      <c r="R1889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739.14095246531883</v>
      </c>
      <c r="S1889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4198.3206100030111</v>
      </c>
    </row>
    <row r="1890" spans="1:19" x14ac:dyDescent="0.25">
      <c r="A1890">
        <v>2015</v>
      </c>
      <c r="B1890">
        <v>7</v>
      </c>
      <c r="C1890" s="38" t="s">
        <v>92</v>
      </c>
      <c r="D1890" s="38">
        <f>DATE(План_Факт_Дебіторка[[#This Row],[Рік]],План_Факт_Дебіторка[[#This Row],[МісяцьНом]],1)</f>
        <v>42186</v>
      </c>
      <c r="E1890" s="6" t="s">
        <v>8</v>
      </c>
      <c r="F1890" s="6" t="s">
        <v>58</v>
      </c>
      <c r="G1890" s="6" t="s">
        <v>63</v>
      </c>
      <c r="H1890" s="6" t="s">
        <v>64</v>
      </c>
      <c r="I1890" s="6" t="s">
        <v>65</v>
      </c>
      <c r="J1890" s="6" t="s">
        <v>35</v>
      </c>
      <c r="K1890" s="9">
        <v>20638</v>
      </c>
      <c r="L1890" s="9">
        <v>197712.05000000002</v>
      </c>
      <c r="M1890" s="9">
        <v>293958.59999999992</v>
      </c>
      <c r="N1890" s="9">
        <v>307800</v>
      </c>
      <c r="O1890" s="9">
        <v>168895.1</v>
      </c>
      <c r="P1890" s="9" cm="1">
        <f t="array" ref="P1890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2531.5650369252935</v>
      </c>
      <c r="Q1890" s="9" cm="1">
        <f t="array" ref="Q1890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0</v>
      </c>
      <c r="R1890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1406.425020514052</v>
      </c>
      <c r="S1890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3937.9900574393455</v>
      </c>
    </row>
    <row r="1891" spans="1:19" x14ac:dyDescent="0.25">
      <c r="A1891">
        <v>2015</v>
      </c>
      <c r="B1891">
        <v>8</v>
      </c>
      <c r="C1891" s="38" t="s">
        <v>93</v>
      </c>
      <c r="D1891" s="38">
        <f>DATE(План_Факт_Дебіторка[[#This Row],[Рік]],План_Факт_Дебіторка[[#This Row],[МісяцьНом]],1)</f>
        <v>42217</v>
      </c>
      <c r="E1891" s="6" t="s">
        <v>9</v>
      </c>
      <c r="F1891" s="6" t="s">
        <v>58</v>
      </c>
      <c r="G1891" s="6" t="s">
        <v>63</v>
      </c>
      <c r="H1891" s="6" t="s">
        <v>64</v>
      </c>
      <c r="I1891" s="6" t="s">
        <v>65</v>
      </c>
      <c r="J1891" s="6" t="s">
        <v>35</v>
      </c>
      <c r="K1891" s="9">
        <v>7153</v>
      </c>
      <c r="L1891" s="9">
        <v>74102.500000000015</v>
      </c>
      <c r="M1891" s="9">
        <v>108346.86999999994</v>
      </c>
      <c r="N1891" s="9">
        <v>109400</v>
      </c>
      <c r="O1891" s="9">
        <v>59574.95</v>
      </c>
      <c r="P1891" s="9" cm="1">
        <f t="array" ref="P1891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1461.5233185513932</v>
      </c>
      <c r="Q1891" s="9" cm="1">
        <f t="array" ref="Q1891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0</v>
      </c>
      <c r="R1891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811.95739919521861</v>
      </c>
      <c r="S1891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2273.4807177466118</v>
      </c>
    </row>
    <row r="1892" spans="1:19" x14ac:dyDescent="0.25">
      <c r="A1892">
        <v>2015</v>
      </c>
      <c r="B1892">
        <v>9</v>
      </c>
      <c r="C1892" s="38" t="s">
        <v>94</v>
      </c>
      <c r="D1892" s="38">
        <f>DATE(План_Факт_Дебіторка[[#This Row],[Рік]],План_Факт_Дебіторка[[#This Row],[МісяцьНом]],1)</f>
        <v>42248</v>
      </c>
      <c r="E1892" s="6" t="s">
        <v>10</v>
      </c>
      <c r="F1892" s="6" t="s">
        <v>58</v>
      </c>
      <c r="G1892" s="6" t="s">
        <v>63</v>
      </c>
      <c r="H1892" s="6" t="s">
        <v>64</v>
      </c>
      <c r="I1892" s="6" t="s">
        <v>65</v>
      </c>
      <c r="J1892" s="6" t="s">
        <v>35</v>
      </c>
      <c r="K1892" s="9">
        <v>7207</v>
      </c>
      <c r="L1892" s="9">
        <v>78589.34</v>
      </c>
      <c r="M1892" s="9">
        <v>118038.6399999999</v>
      </c>
      <c r="N1892" s="9">
        <v>122900</v>
      </c>
      <c r="O1892" s="9">
        <v>60864.51</v>
      </c>
      <c r="P1892" s="9" cm="1">
        <f t="array" ref="P1892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1212.4716095943097</v>
      </c>
      <c r="Q1892" s="9" cm="1">
        <f t="array" ref="Q1892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363.74148287829297</v>
      </c>
      <c r="R1892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673.59533866350546</v>
      </c>
      <c r="S1892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2249.8084311361081</v>
      </c>
    </row>
    <row r="1893" spans="1:19" x14ac:dyDescent="0.25">
      <c r="A1893">
        <v>2015</v>
      </c>
      <c r="B1893">
        <v>10</v>
      </c>
      <c r="C1893" s="38" t="s">
        <v>68</v>
      </c>
      <c r="D1893" s="38">
        <f>DATE(План_Факт_Дебіторка[[#This Row],[Рік]],План_Факт_Дебіторка[[#This Row],[МісяцьНом]],1)</f>
        <v>42278</v>
      </c>
      <c r="E1893" s="6" t="s">
        <v>11</v>
      </c>
      <c r="F1893" s="6" t="s">
        <v>58</v>
      </c>
      <c r="G1893" s="6" t="s">
        <v>63</v>
      </c>
      <c r="H1893" s="6" t="s">
        <v>64</v>
      </c>
      <c r="I1893" s="6" t="s">
        <v>65</v>
      </c>
      <c r="J1893" s="6" t="s">
        <v>35</v>
      </c>
      <c r="K1893" s="9">
        <v>12080</v>
      </c>
      <c r="L1893" s="9">
        <v>131524</v>
      </c>
      <c r="M1893" s="9">
        <v>197090.59999999992</v>
      </c>
      <c r="N1893" s="9">
        <v>209400</v>
      </c>
      <c r="O1893" s="9">
        <v>107113.46</v>
      </c>
      <c r="P1893" s="9" cm="1">
        <f t="array" ref="P1893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1508.0356526867113</v>
      </c>
      <c r="Q1893" s="9" cm="1">
        <f t="array" ref="Q1893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0</v>
      </c>
      <c r="R1893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837.79758482595082</v>
      </c>
      <c r="S1893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2345.833237512662</v>
      </c>
    </row>
    <row r="1894" spans="1:19" x14ac:dyDescent="0.25">
      <c r="A1894">
        <v>2015</v>
      </c>
      <c r="B1894">
        <v>11</v>
      </c>
      <c r="C1894" s="38" t="s">
        <v>69</v>
      </c>
      <c r="D1894" s="38">
        <f>DATE(План_Факт_Дебіторка[[#This Row],[Рік]],План_Факт_Дебіторка[[#This Row],[МісяцьНом]],1)</f>
        <v>42309</v>
      </c>
      <c r="E1894" s="6" t="s">
        <v>12</v>
      </c>
      <c r="F1894" s="6" t="s">
        <v>58</v>
      </c>
      <c r="G1894" s="6" t="s">
        <v>63</v>
      </c>
      <c r="H1894" s="6" t="s">
        <v>64</v>
      </c>
      <c r="I1894" s="6" t="s">
        <v>65</v>
      </c>
      <c r="J1894" s="6" t="s">
        <v>35</v>
      </c>
      <c r="K1894" s="9">
        <v>8241</v>
      </c>
      <c r="L1894" s="9">
        <v>88367.920000000013</v>
      </c>
      <c r="M1894" s="9">
        <v>127998.65999999989</v>
      </c>
      <c r="N1894" s="9">
        <v>124800</v>
      </c>
      <c r="O1894" s="9">
        <v>73699.13</v>
      </c>
      <c r="P1894" s="9" cm="1">
        <f t="array" ref="P1894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2343.8564410880167</v>
      </c>
      <c r="Q1894" s="9" cm="1">
        <f t="array" ref="Q1894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0</v>
      </c>
      <c r="R1894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651.07123363556013</v>
      </c>
      <c r="S1894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2994.9276747235767</v>
      </c>
    </row>
    <row r="1895" spans="1:19" x14ac:dyDescent="0.25">
      <c r="A1895">
        <v>2015</v>
      </c>
      <c r="B1895">
        <v>12</v>
      </c>
      <c r="C1895" s="38" t="s">
        <v>70</v>
      </c>
      <c r="D1895" s="38">
        <f>DATE(План_Факт_Дебіторка[[#This Row],[Рік]],План_Факт_Дебіторка[[#This Row],[МісяцьНом]],1)</f>
        <v>42339</v>
      </c>
      <c r="E1895" s="6" t="s">
        <v>13</v>
      </c>
      <c r="F1895" s="6" t="s">
        <v>58</v>
      </c>
      <c r="G1895" s="6" t="s">
        <v>63</v>
      </c>
      <c r="H1895" s="6" t="s">
        <v>64</v>
      </c>
      <c r="I1895" s="6" t="s">
        <v>65</v>
      </c>
      <c r="J1895" s="6" t="s">
        <v>35</v>
      </c>
      <c r="K1895" s="9">
        <v>10923</v>
      </c>
      <c r="L1895" s="9">
        <v>119222.45000000001</v>
      </c>
      <c r="M1895" s="9">
        <v>180861.0799999999</v>
      </c>
      <c r="N1895" s="9">
        <v>181200</v>
      </c>
      <c r="O1895" s="9">
        <v>112300.42</v>
      </c>
      <c r="P1895" s="9" cm="1">
        <f t="array" ref="P1895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3436.0045562909399</v>
      </c>
      <c r="Q1895" s="9" cm="1">
        <f t="array" ref="Q1895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1718.00227814547</v>
      </c>
      <c r="R1895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954.44571008081664</v>
      </c>
      <c r="S1895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6108.4525445172267</v>
      </c>
    </row>
    <row r="1896" spans="1:19" x14ac:dyDescent="0.25">
      <c r="A1896">
        <v>2016</v>
      </c>
      <c r="B1896">
        <v>1</v>
      </c>
      <c r="C1896" s="38" t="s">
        <v>95</v>
      </c>
      <c r="D1896" s="38">
        <f>DATE(План_Факт_Дебіторка[[#This Row],[Рік]],План_Факт_Дебіторка[[#This Row],[МісяцьНом]],1)</f>
        <v>42370</v>
      </c>
      <c r="E1896" s="6" t="s">
        <v>2</v>
      </c>
      <c r="F1896" s="6" t="s">
        <v>58</v>
      </c>
      <c r="G1896" s="6" t="s">
        <v>63</v>
      </c>
      <c r="H1896" s="6" t="s">
        <v>64</v>
      </c>
      <c r="I1896" s="6" t="s">
        <v>65</v>
      </c>
      <c r="J1896" s="6" t="s">
        <v>35</v>
      </c>
      <c r="K1896" s="9">
        <v>2670</v>
      </c>
      <c r="L1896" s="9">
        <v>28756.37</v>
      </c>
      <c r="M1896" s="9">
        <v>42963.130000000005</v>
      </c>
      <c r="N1896" s="9">
        <v>43800</v>
      </c>
      <c r="O1896" s="9">
        <v>14435.61</v>
      </c>
      <c r="P1896" s="9" cm="1">
        <f t="array" ref="P1896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3591.7151017814858</v>
      </c>
      <c r="Q1896" s="9" cm="1">
        <f t="array" ref="Q1896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0</v>
      </c>
      <c r="R1896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1238.5224488901677</v>
      </c>
      <c r="S1896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4830.2375506716535</v>
      </c>
    </row>
    <row r="1897" spans="1:19" x14ac:dyDescent="0.25">
      <c r="A1897">
        <v>2016</v>
      </c>
      <c r="B1897">
        <v>2</v>
      </c>
      <c r="C1897" s="38" t="s">
        <v>96</v>
      </c>
      <c r="D1897" s="38">
        <f>DATE(План_Факт_Дебіторка[[#This Row],[Рік]],План_Факт_Дебіторка[[#This Row],[МісяцьНом]],1)</f>
        <v>42401</v>
      </c>
      <c r="E1897" s="6" t="s">
        <v>3</v>
      </c>
      <c r="F1897" s="6" t="s">
        <v>58</v>
      </c>
      <c r="G1897" s="6" t="s">
        <v>63</v>
      </c>
      <c r="H1897" s="6" t="s">
        <v>64</v>
      </c>
      <c r="I1897" s="6" t="s">
        <v>65</v>
      </c>
      <c r="J1897" s="6" t="s">
        <v>35</v>
      </c>
      <c r="K1897" s="9">
        <v>6343</v>
      </c>
      <c r="L1897" s="9">
        <v>67447.37000000001</v>
      </c>
      <c r="M1897" s="9">
        <v>102351.51289000001</v>
      </c>
      <c r="N1897" s="9">
        <v>110400</v>
      </c>
      <c r="O1897" s="9">
        <v>37911.39</v>
      </c>
      <c r="P1897" s="9" cm="1">
        <f t="array" ref="P1897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3307.3640516880946</v>
      </c>
      <c r="Q1897" s="9" cm="1">
        <f t="array" ref="Q1897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0</v>
      </c>
      <c r="R1897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1140.4703626510673</v>
      </c>
      <c r="S1897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4447.8344143391623</v>
      </c>
    </row>
    <row r="1898" spans="1:19" x14ac:dyDescent="0.25">
      <c r="A1898">
        <v>2016</v>
      </c>
      <c r="B1898">
        <v>3</v>
      </c>
      <c r="C1898" s="38" t="s">
        <v>97</v>
      </c>
      <c r="D1898" s="38">
        <f>DATE(План_Факт_Дебіторка[[#This Row],[Рік]],План_Факт_Дебіторка[[#This Row],[МісяцьНом]],1)</f>
        <v>42430</v>
      </c>
      <c r="E1898" s="6" t="s">
        <v>4</v>
      </c>
      <c r="F1898" s="6" t="s">
        <v>58</v>
      </c>
      <c r="G1898" s="6" t="s">
        <v>63</v>
      </c>
      <c r="H1898" s="6" t="s">
        <v>64</v>
      </c>
      <c r="I1898" s="6" t="s">
        <v>65</v>
      </c>
      <c r="J1898" s="6" t="s">
        <v>35</v>
      </c>
      <c r="K1898" s="9">
        <v>8379</v>
      </c>
      <c r="L1898" s="9">
        <v>87795.709999999992</v>
      </c>
      <c r="M1898" s="9">
        <v>132899.42747000005</v>
      </c>
      <c r="N1898" s="9">
        <v>134000</v>
      </c>
      <c r="O1898" s="9">
        <v>53807.21</v>
      </c>
      <c r="P1898" s="9" cm="1">
        <f t="array" ref="P1898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1893.1794297328206</v>
      </c>
      <c r="Q1898" s="9" cm="1">
        <f t="array" ref="Q1898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567.95382891984616</v>
      </c>
      <c r="R1898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652.82049301131747</v>
      </c>
      <c r="S1898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3113.9537516639843</v>
      </c>
    </row>
    <row r="1899" spans="1:19" x14ac:dyDescent="0.25">
      <c r="A1899">
        <v>2016</v>
      </c>
      <c r="B1899">
        <v>4</v>
      </c>
      <c r="C1899" s="38" t="s">
        <v>98</v>
      </c>
      <c r="D1899" s="38">
        <f>DATE(План_Факт_Дебіторка[[#This Row],[Рік]],План_Факт_Дебіторка[[#This Row],[МісяцьНом]],1)</f>
        <v>42461</v>
      </c>
      <c r="E1899" s="6" t="s">
        <v>5</v>
      </c>
      <c r="F1899" s="6" t="s">
        <v>58</v>
      </c>
      <c r="G1899" s="6" t="s">
        <v>63</v>
      </c>
      <c r="H1899" s="6" t="s">
        <v>64</v>
      </c>
      <c r="I1899" s="6" t="s">
        <v>65</v>
      </c>
      <c r="J1899" s="6" t="s">
        <v>35</v>
      </c>
      <c r="K1899" s="9">
        <v>5702</v>
      </c>
      <c r="L1899" s="9">
        <v>61943.86</v>
      </c>
      <c r="M1899" s="9">
        <v>91697.670333000002</v>
      </c>
      <c r="N1899" s="9">
        <v>93900</v>
      </c>
      <c r="O1899" s="9">
        <v>26887.7</v>
      </c>
      <c r="P1899" s="9" cm="1">
        <f t="array" ref="P1899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2092.9616306575394</v>
      </c>
      <c r="Q1899" s="9" cm="1">
        <f t="array" ref="Q1899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0</v>
      </c>
      <c r="R1899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721.71090712328953</v>
      </c>
      <c r="S1899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2814.6725377808289</v>
      </c>
    </row>
    <row r="1900" spans="1:19" x14ac:dyDescent="0.25">
      <c r="A1900">
        <v>2016</v>
      </c>
      <c r="B1900">
        <v>5</v>
      </c>
      <c r="C1900" s="38" t="s">
        <v>99</v>
      </c>
      <c r="D1900" s="38">
        <f>DATE(План_Факт_Дебіторка[[#This Row],[Рік]],План_Факт_Дебіторка[[#This Row],[МісяцьНом]],1)</f>
        <v>42491</v>
      </c>
      <c r="E1900" s="6" t="s">
        <v>6</v>
      </c>
      <c r="F1900" s="6" t="s">
        <v>58</v>
      </c>
      <c r="G1900" s="6" t="s">
        <v>63</v>
      </c>
      <c r="H1900" s="6" t="s">
        <v>64</v>
      </c>
      <c r="I1900" s="6" t="s">
        <v>65</v>
      </c>
      <c r="J1900" s="6" t="s">
        <v>35</v>
      </c>
      <c r="K1900" s="9">
        <v>12193</v>
      </c>
      <c r="L1900" s="9">
        <v>132142.54000000004</v>
      </c>
      <c r="M1900" s="9">
        <v>198086.30956999963</v>
      </c>
      <c r="N1900" s="9">
        <v>184900</v>
      </c>
      <c r="O1900" s="9">
        <v>68036.83</v>
      </c>
      <c r="P1900" s="9" cm="1">
        <f t="array" ref="P1900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2760.7105189233753</v>
      </c>
      <c r="Q1900" s="9" cm="1">
        <f t="array" ref="Q1900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2070.5328891925315</v>
      </c>
      <c r="R1900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951.96914445633638</v>
      </c>
      <c r="S1900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5783.2125525722422</v>
      </c>
    </row>
    <row r="1901" spans="1:19" x14ac:dyDescent="0.25">
      <c r="A1901">
        <v>2016</v>
      </c>
      <c r="B1901">
        <v>6</v>
      </c>
      <c r="C1901" s="38" t="s">
        <v>100</v>
      </c>
      <c r="D1901" s="38">
        <f>DATE(План_Факт_Дебіторка[[#This Row],[Рік]],План_Факт_Дебіторка[[#This Row],[МісяцьНом]],1)</f>
        <v>42522</v>
      </c>
      <c r="E1901" s="6" t="s">
        <v>7</v>
      </c>
      <c r="F1901" s="6" t="s">
        <v>58</v>
      </c>
      <c r="G1901" s="6" t="s">
        <v>63</v>
      </c>
      <c r="H1901" s="6" t="s">
        <v>64</v>
      </c>
      <c r="I1901" s="6" t="s">
        <v>65</v>
      </c>
      <c r="J1901" s="6" t="s">
        <v>35</v>
      </c>
      <c r="K1901" s="9">
        <v>11087</v>
      </c>
      <c r="L1901" s="9">
        <v>125096.23</v>
      </c>
      <c r="M1901" s="9">
        <v>193949.14109999992</v>
      </c>
      <c r="N1901" s="9">
        <v>185600</v>
      </c>
      <c r="O1901" s="9">
        <v>55536.54</v>
      </c>
      <c r="P1901" s="9" cm="1">
        <f t="array" ref="P1901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1942.5814452954965</v>
      </c>
      <c r="Q1901" s="9" cm="1">
        <f t="array" ref="Q1901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971.29072264774823</v>
      </c>
      <c r="R1901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1339.7113415831011</v>
      </c>
      <c r="S1901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4253.5835095263456</v>
      </c>
    </row>
    <row r="1902" spans="1:19" x14ac:dyDescent="0.25">
      <c r="A1902">
        <v>2016</v>
      </c>
      <c r="B1902">
        <v>7</v>
      </c>
      <c r="C1902" s="38" t="s">
        <v>101</v>
      </c>
      <c r="D1902" s="38">
        <f>DATE(План_Факт_Дебіторка[[#This Row],[Рік]],План_Факт_Дебіторка[[#This Row],[МісяцьНом]],1)</f>
        <v>42552</v>
      </c>
      <c r="E1902" s="6" t="s">
        <v>8</v>
      </c>
      <c r="F1902" s="6" t="s">
        <v>58</v>
      </c>
      <c r="G1902" s="6" t="s">
        <v>63</v>
      </c>
      <c r="H1902" s="6" t="s">
        <v>64</v>
      </c>
      <c r="I1902" s="6" t="s">
        <v>65</v>
      </c>
      <c r="J1902" s="6" t="s">
        <v>35</v>
      </c>
      <c r="K1902" s="9">
        <v>9149</v>
      </c>
      <c r="L1902" s="9">
        <v>108336.73999999999</v>
      </c>
      <c r="M1902" s="9">
        <v>163639.54880999989</v>
      </c>
      <c r="N1902" s="9">
        <v>165300</v>
      </c>
      <c r="O1902" s="9">
        <v>37791.53</v>
      </c>
      <c r="P1902" s="9" cm="1">
        <f t="array" ref="P1902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1769.6069582056653</v>
      </c>
      <c r="Q1902" s="9" cm="1">
        <f t="array" ref="Q1902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530.8820874616996</v>
      </c>
      <c r="R1902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1179.7379721371103</v>
      </c>
      <c r="S1902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3480.2270178044751</v>
      </c>
    </row>
    <row r="1903" spans="1:19" x14ac:dyDescent="0.25">
      <c r="A1903">
        <v>2016</v>
      </c>
      <c r="B1903">
        <v>8</v>
      </c>
      <c r="C1903" s="38" t="s">
        <v>102</v>
      </c>
      <c r="D1903" s="38">
        <f>DATE(План_Факт_Дебіторка[[#This Row],[Рік]],План_Факт_Дебіторка[[#This Row],[МісяцьНом]],1)</f>
        <v>42583</v>
      </c>
      <c r="E1903" s="6" t="s">
        <v>9</v>
      </c>
      <c r="F1903" s="6" t="s">
        <v>58</v>
      </c>
      <c r="G1903" s="6" t="s">
        <v>63</v>
      </c>
      <c r="H1903" s="6" t="s">
        <v>64</v>
      </c>
      <c r="I1903" s="6" t="s">
        <v>65</v>
      </c>
      <c r="J1903" s="6" t="s">
        <v>35</v>
      </c>
      <c r="K1903" s="9">
        <v>12574</v>
      </c>
      <c r="L1903" s="9">
        <v>147630.15999999997</v>
      </c>
      <c r="M1903" s="9">
        <v>224809.2182099999</v>
      </c>
      <c r="N1903" s="9">
        <v>228400</v>
      </c>
      <c r="O1903" s="9">
        <v>32058.12</v>
      </c>
      <c r="P1903" s="9" cm="1">
        <f t="array" ref="P1903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2206.6695632545625</v>
      </c>
      <c r="Q1903" s="9" cm="1">
        <f t="array" ref="Q1903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1103.3347816272812</v>
      </c>
      <c r="R1903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1471.1130421697083</v>
      </c>
      <c r="S1903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4781.1173870515522</v>
      </c>
    </row>
    <row r="1904" spans="1:19" x14ac:dyDescent="0.25">
      <c r="A1904">
        <v>2016</v>
      </c>
      <c r="B1904">
        <v>9</v>
      </c>
      <c r="C1904" s="38" t="s">
        <v>103</v>
      </c>
      <c r="D1904" s="38">
        <f>DATE(План_Факт_Дебіторка[[#This Row],[Рік]],План_Факт_Дебіторка[[#This Row],[МісяцьНом]],1)</f>
        <v>42614</v>
      </c>
      <c r="E1904" s="6" t="s">
        <v>10</v>
      </c>
      <c r="F1904" s="6" t="s">
        <v>58</v>
      </c>
      <c r="G1904" s="6" t="s">
        <v>63</v>
      </c>
      <c r="H1904" s="6" t="s">
        <v>64</v>
      </c>
      <c r="I1904" s="6" t="s">
        <v>65</v>
      </c>
      <c r="J1904" s="6" t="s">
        <v>35</v>
      </c>
      <c r="K1904" s="9">
        <v>12084</v>
      </c>
      <c r="L1904" s="9">
        <v>147230.24999999997</v>
      </c>
      <c r="M1904" s="9">
        <v>224279.68966999999</v>
      </c>
      <c r="N1904" s="9">
        <v>207200</v>
      </c>
      <c r="O1904" s="9">
        <v>35553.760000000002</v>
      </c>
      <c r="P1904" s="9" cm="1">
        <f t="array" ref="P1904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2394.1921038604078</v>
      </c>
      <c r="Q1904" s="9" cm="1">
        <f t="array" ref="Q1904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1197.0960519302039</v>
      </c>
      <c r="R1904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1596.1280692402718</v>
      </c>
      <c r="S1904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5187.4162250308837</v>
      </c>
    </row>
    <row r="1905" spans="1:19" x14ac:dyDescent="0.25">
      <c r="A1905">
        <v>2016</v>
      </c>
      <c r="B1905">
        <v>10</v>
      </c>
      <c r="C1905" s="38" t="s">
        <v>71</v>
      </c>
      <c r="D1905" s="38">
        <f>DATE(План_Факт_Дебіторка[[#This Row],[Рік]],План_Факт_Дебіторка[[#This Row],[МісяцьНом]],1)</f>
        <v>42644</v>
      </c>
      <c r="E1905" s="6" t="s">
        <v>11</v>
      </c>
      <c r="F1905" s="6" t="s">
        <v>58</v>
      </c>
      <c r="G1905" s="6" t="s">
        <v>63</v>
      </c>
      <c r="H1905" s="6" t="s">
        <v>64</v>
      </c>
      <c r="I1905" s="6" t="s">
        <v>65</v>
      </c>
      <c r="J1905" s="6" t="s">
        <v>35</v>
      </c>
      <c r="K1905" s="9">
        <v>7954</v>
      </c>
      <c r="L1905" s="9">
        <v>100602.34</v>
      </c>
      <c r="M1905" s="9">
        <v>155304.65275000001</v>
      </c>
      <c r="N1905" s="9">
        <v>166800</v>
      </c>
      <c r="O1905" s="9">
        <v>31182.26</v>
      </c>
      <c r="P1905" s="9" cm="1">
        <f t="array" ref="P1905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1716.4816184950073</v>
      </c>
      <c r="Q1905" s="9" cm="1">
        <f t="array" ref="Q1905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0</v>
      </c>
      <c r="R1905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1144.3210789966715</v>
      </c>
      <c r="S1905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2860.8026974916788</v>
      </c>
    </row>
    <row r="1906" spans="1:19" x14ac:dyDescent="0.25">
      <c r="A1906">
        <v>2016</v>
      </c>
      <c r="B1906">
        <v>11</v>
      </c>
      <c r="C1906" s="38" t="s">
        <v>72</v>
      </c>
      <c r="D1906" s="38">
        <f>DATE(План_Факт_Дебіторка[[#This Row],[Рік]],План_Факт_Дебіторка[[#This Row],[МісяцьНом]],1)</f>
        <v>42675</v>
      </c>
      <c r="E1906" s="6" t="s">
        <v>12</v>
      </c>
      <c r="F1906" s="6" t="s">
        <v>58</v>
      </c>
      <c r="G1906" s="6" t="s">
        <v>63</v>
      </c>
      <c r="H1906" s="6" t="s">
        <v>64</v>
      </c>
      <c r="I1906" s="6" t="s">
        <v>65</v>
      </c>
      <c r="J1906" s="6" t="s">
        <v>35</v>
      </c>
      <c r="K1906" s="9">
        <v>13495</v>
      </c>
      <c r="L1906" s="9">
        <v>186789.57000000004</v>
      </c>
      <c r="M1906" s="9">
        <v>292082.92942000029</v>
      </c>
      <c r="N1906" s="9">
        <v>303000</v>
      </c>
      <c r="O1906" s="9">
        <v>62561.95</v>
      </c>
      <c r="P1906" s="9" cm="1">
        <f t="array" ref="P1906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3060.9084153534031</v>
      </c>
      <c r="Q1906" s="9" cm="1">
        <f t="array" ref="Q1906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918.27252460602085</v>
      </c>
      <c r="R1906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2040.6056102356022</v>
      </c>
      <c r="S1906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6019.7865501950264</v>
      </c>
    </row>
    <row r="1907" spans="1:19" x14ac:dyDescent="0.25">
      <c r="A1907">
        <v>2015</v>
      </c>
      <c r="B1907">
        <v>12</v>
      </c>
      <c r="C1907" s="38" t="s">
        <v>70</v>
      </c>
      <c r="D1907" s="38">
        <f>DATE(План_Факт_Дебіторка[[#This Row],[Рік]],План_Факт_Дебіторка[[#This Row],[МісяцьНом]],1)</f>
        <v>42339</v>
      </c>
      <c r="E1907" s="6" t="s">
        <v>13</v>
      </c>
      <c r="F1907" s="6" t="s">
        <v>42</v>
      </c>
      <c r="G1907" s="6" t="s">
        <v>49</v>
      </c>
      <c r="H1907" s="6" t="s">
        <v>50</v>
      </c>
      <c r="I1907" s="6" t="s">
        <v>51</v>
      </c>
      <c r="J1907" s="6" t="s">
        <v>26</v>
      </c>
      <c r="K1907" s="9">
        <v>46</v>
      </c>
      <c r="L1907" s="9">
        <v>460.46</v>
      </c>
      <c r="M1907" s="9">
        <v>762.26</v>
      </c>
      <c r="N1907" s="9">
        <v>600</v>
      </c>
      <c r="O1907" s="9">
        <v>473.57</v>
      </c>
      <c r="P1907" s="9" cm="1">
        <f t="array" ref="P1907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8.2793448057451258</v>
      </c>
      <c r="Q1907" s="9" cm="1">
        <f t="array" ref="Q1907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4.1396724028725629</v>
      </c>
      <c r="R1907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2.7597816019150421</v>
      </c>
      <c r="S1907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15.178798810532731</v>
      </c>
    </row>
    <row r="1908" spans="1:19" x14ac:dyDescent="0.25">
      <c r="A1908">
        <v>2015</v>
      </c>
      <c r="B1908">
        <v>12</v>
      </c>
      <c r="C1908" s="38" t="s">
        <v>70</v>
      </c>
      <c r="D1908" s="38">
        <f>DATE(План_Факт_Дебіторка[[#This Row],[Рік]],План_Факт_Дебіторка[[#This Row],[МісяцьНом]],1)</f>
        <v>42339</v>
      </c>
      <c r="E1908" s="6" t="s">
        <v>13</v>
      </c>
      <c r="F1908" s="6" t="s">
        <v>42</v>
      </c>
      <c r="G1908" s="6" t="s">
        <v>49</v>
      </c>
      <c r="H1908" s="6" t="s">
        <v>50</v>
      </c>
      <c r="I1908" s="6" t="s">
        <v>51</v>
      </c>
      <c r="J1908" s="6" t="s">
        <v>32</v>
      </c>
      <c r="K1908" s="9">
        <v>433</v>
      </c>
      <c r="L1908" s="9">
        <v>4309.68</v>
      </c>
      <c r="M1908" s="9">
        <v>6618.2209000000003</v>
      </c>
      <c r="N1908" s="9">
        <v>6600</v>
      </c>
      <c r="O1908" s="9">
        <v>85.31</v>
      </c>
      <c r="P1908" s="9" cm="1">
        <f t="array" ref="P1908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71.884308282854718</v>
      </c>
      <c r="Q1908" s="9" cm="1">
        <f t="array" ref="Q1908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35.942154141427359</v>
      </c>
      <c r="R1908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23.961436094284903</v>
      </c>
      <c r="S1908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131.78789851856698</v>
      </c>
    </row>
    <row r="1909" spans="1:19" x14ac:dyDescent="0.25">
      <c r="A1909">
        <v>2016</v>
      </c>
      <c r="B1909">
        <v>1</v>
      </c>
      <c r="C1909" s="38" t="s">
        <v>95</v>
      </c>
      <c r="D1909" s="38">
        <f>DATE(План_Факт_Дебіторка[[#This Row],[Рік]],План_Факт_Дебіторка[[#This Row],[МісяцьНом]],1)</f>
        <v>42370</v>
      </c>
      <c r="E1909" s="6" t="s">
        <v>2</v>
      </c>
      <c r="F1909" s="6" t="s">
        <v>42</v>
      </c>
      <c r="G1909" s="6" t="s">
        <v>49</v>
      </c>
      <c r="H1909" s="6" t="s">
        <v>50</v>
      </c>
      <c r="I1909" s="6" t="s">
        <v>51</v>
      </c>
      <c r="J1909" s="6" t="s">
        <v>26</v>
      </c>
      <c r="K1909" s="9">
        <v>30</v>
      </c>
      <c r="L1909" s="9">
        <v>237.89999999999998</v>
      </c>
      <c r="M1909" s="9">
        <v>381.89500000000004</v>
      </c>
      <c r="N1909" s="9">
        <v>300</v>
      </c>
      <c r="O1909" s="9">
        <v>138.78</v>
      </c>
      <c r="P1909" s="9" cm="1">
        <f t="array" ref="P1909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9.3415447463916053</v>
      </c>
      <c r="Q1909" s="9" cm="1">
        <f t="array" ref="Q1909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4.6707723731958026</v>
      </c>
      <c r="R1909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3.892310310996502</v>
      </c>
      <c r="S1909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17.904627430583911</v>
      </c>
    </row>
    <row r="1910" spans="1:19" x14ac:dyDescent="0.25">
      <c r="A1910">
        <v>2016</v>
      </c>
      <c r="B1910">
        <v>1</v>
      </c>
      <c r="C1910" s="38" t="s">
        <v>95</v>
      </c>
      <c r="D1910" s="38">
        <f>DATE(План_Факт_Дебіторка[[#This Row],[Рік]],План_Факт_Дебіторка[[#This Row],[МісяцьНом]],1)</f>
        <v>42370</v>
      </c>
      <c r="E1910" s="6" t="s">
        <v>2</v>
      </c>
      <c r="F1910" s="6" t="s">
        <v>42</v>
      </c>
      <c r="G1910" s="6" t="s">
        <v>49</v>
      </c>
      <c r="H1910" s="6" t="s">
        <v>50</v>
      </c>
      <c r="I1910" s="6" t="s">
        <v>51</v>
      </c>
      <c r="J1910" s="6" t="s">
        <v>32</v>
      </c>
      <c r="K1910" s="9">
        <v>195</v>
      </c>
      <c r="L1910" s="9">
        <v>1771.77</v>
      </c>
      <c r="M1910" s="9">
        <v>2274.3630699999999</v>
      </c>
      <c r="N1910" s="9">
        <v>2200</v>
      </c>
      <c r="O1910" s="9">
        <v>90.84</v>
      </c>
      <c r="P1910" s="9" cm="1">
        <f t="array" ref="P1910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55.633261467014698</v>
      </c>
      <c r="Q1910" s="9" cm="1">
        <f t="array" ref="Q1910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27.816630733507349</v>
      </c>
      <c r="R1910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23.180525611256122</v>
      </c>
      <c r="S1910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106.63041781177816</v>
      </c>
    </row>
    <row r="1911" spans="1:19" x14ac:dyDescent="0.25">
      <c r="A1911">
        <v>2016</v>
      </c>
      <c r="B1911">
        <v>2</v>
      </c>
      <c r="C1911" s="38" t="s">
        <v>96</v>
      </c>
      <c r="D1911" s="38">
        <f>DATE(План_Факт_Дебіторка[[#This Row],[Рік]],План_Факт_Дебіторка[[#This Row],[МісяцьНом]],1)</f>
        <v>42401</v>
      </c>
      <c r="E1911" s="6" t="s">
        <v>3</v>
      </c>
      <c r="F1911" s="6" t="s">
        <v>42</v>
      </c>
      <c r="G1911" s="6" t="s">
        <v>49</v>
      </c>
      <c r="H1911" s="6" t="s">
        <v>50</v>
      </c>
      <c r="I1911" s="6" t="s">
        <v>51</v>
      </c>
      <c r="J1911" s="6" t="s">
        <v>26</v>
      </c>
      <c r="K1911" s="9">
        <v>29</v>
      </c>
      <c r="L1911" s="9">
        <v>247.3</v>
      </c>
      <c r="M1911" s="9">
        <v>403.99</v>
      </c>
      <c r="N1911" s="9">
        <v>300</v>
      </c>
      <c r="O1911" s="9">
        <v>160.13</v>
      </c>
      <c r="P1911" s="9" cm="1">
        <f t="array" ref="P1911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5.0299156228432667</v>
      </c>
      <c r="Q1911" s="9" cm="1">
        <f t="array" ref="Q1911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2.5149578114216333</v>
      </c>
      <c r="R1911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2.0957981761846942</v>
      </c>
      <c r="S1911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9.6406716104495942</v>
      </c>
    </row>
    <row r="1912" spans="1:19" x14ac:dyDescent="0.25">
      <c r="A1912">
        <v>2016</v>
      </c>
      <c r="B1912">
        <v>2</v>
      </c>
      <c r="C1912" s="38" t="s">
        <v>96</v>
      </c>
      <c r="D1912" s="38">
        <f>DATE(План_Факт_Дебіторка[[#This Row],[Рік]],План_Факт_Дебіторка[[#This Row],[МісяцьНом]],1)</f>
        <v>42401</v>
      </c>
      <c r="E1912" s="6" t="s">
        <v>3</v>
      </c>
      <c r="F1912" s="6" t="s">
        <v>42</v>
      </c>
      <c r="G1912" s="6" t="s">
        <v>49</v>
      </c>
      <c r="H1912" s="6" t="s">
        <v>50</v>
      </c>
      <c r="I1912" s="6" t="s">
        <v>51</v>
      </c>
      <c r="J1912" s="6" t="s">
        <v>32</v>
      </c>
      <c r="K1912" s="9">
        <v>616</v>
      </c>
      <c r="L1912" s="9">
        <v>5682.3500000000013</v>
      </c>
      <c r="M1912" s="9">
        <v>9068.5682100000013</v>
      </c>
      <c r="N1912" s="9">
        <v>8800</v>
      </c>
      <c r="O1912" s="9">
        <v>17.84</v>
      </c>
      <c r="P1912" s="9" cm="1">
        <f t="array" ref="P1912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112.90906437362014</v>
      </c>
      <c r="Q1912" s="9" cm="1">
        <f t="array" ref="Q1912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56.45453218681007</v>
      </c>
      <c r="R1912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47.045443489008392</v>
      </c>
      <c r="S1912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216.4090400494386</v>
      </c>
    </row>
    <row r="1913" spans="1:19" x14ac:dyDescent="0.25">
      <c r="A1913">
        <v>2016</v>
      </c>
      <c r="B1913">
        <v>3</v>
      </c>
      <c r="C1913" s="38" t="s">
        <v>97</v>
      </c>
      <c r="D1913" s="38">
        <f>DATE(План_Факт_Дебіторка[[#This Row],[Рік]],План_Факт_Дебіторка[[#This Row],[МісяцьНом]],1)</f>
        <v>42430</v>
      </c>
      <c r="E1913" s="6" t="s">
        <v>4</v>
      </c>
      <c r="F1913" s="6" t="s">
        <v>42</v>
      </c>
      <c r="G1913" s="6" t="s">
        <v>49</v>
      </c>
      <c r="H1913" s="6" t="s">
        <v>50</v>
      </c>
      <c r="I1913" s="6" t="s">
        <v>51</v>
      </c>
      <c r="J1913" s="6" t="s">
        <v>32</v>
      </c>
      <c r="K1913" s="9">
        <v>6379</v>
      </c>
      <c r="L1913" s="9">
        <v>65540.090000000011</v>
      </c>
      <c r="M1913" s="9">
        <v>88265.141709999996</v>
      </c>
      <c r="N1913" s="9">
        <v>91700</v>
      </c>
      <c r="O1913" s="9">
        <v>707.68</v>
      </c>
      <c r="P1913" s="9" cm="1">
        <f t="array" ref="P1913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801.56589282083837</v>
      </c>
      <c r="Q1913" s="9" cm="1">
        <f t="array" ref="Q1913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240.4697678462515</v>
      </c>
      <c r="R1913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333.98578867534928</v>
      </c>
      <c r="S1913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1376.0214493424392</v>
      </c>
    </row>
    <row r="1914" spans="1:19" x14ac:dyDescent="0.25">
      <c r="A1914">
        <v>2016</v>
      </c>
      <c r="B1914">
        <v>4</v>
      </c>
      <c r="C1914" s="38" t="s">
        <v>98</v>
      </c>
      <c r="D1914" s="38">
        <f>DATE(План_Факт_Дебіторка[[#This Row],[Рік]],План_Факт_Дебіторка[[#This Row],[МісяцьНом]],1)</f>
        <v>42461</v>
      </c>
      <c r="E1914" s="6" t="s">
        <v>5</v>
      </c>
      <c r="F1914" s="6" t="s">
        <v>42</v>
      </c>
      <c r="G1914" s="6" t="s">
        <v>49</v>
      </c>
      <c r="H1914" s="6" t="s">
        <v>50</v>
      </c>
      <c r="I1914" s="6" t="s">
        <v>51</v>
      </c>
      <c r="J1914" s="6" t="s">
        <v>26</v>
      </c>
      <c r="K1914" s="9">
        <v>8</v>
      </c>
      <c r="L1914" s="9">
        <v>76.48</v>
      </c>
      <c r="M1914" s="9">
        <v>124.32000000000001</v>
      </c>
      <c r="N1914" s="9">
        <v>100</v>
      </c>
      <c r="O1914" s="9">
        <v>34.81</v>
      </c>
      <c r="P1914" s="9" cm="1">
        <f t="array" ref="P1914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0.92735494884985514</v>
      </c>
      <c r="Q1914" s="9" cm="1">
        <f t="array" ref="Q1914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0.27820648465495657</v>
      </c>
      <c r="R1914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0.38639789535410635</v>
      </c>
      <c r="S1914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1.591959328858918</v>
      </c>
    </row>
    <row r="1915" spans="1:19" x14ac:dyDescent="0.25">
      <c r="A1915">
        <v>2016</v>
      </c>
      <c r="B1915">
        <v>4</v>
      </c>
      <c r="C1915" s="38" t="s">
        <v>98</v>
      </c>
      <c r="D1915" s="38">
        <f>DATE(План_Факт_Дебіторка[[#This Row],[Рік]],План_Факт_Дебіторка[[#This Row],[МісяцьНом]],1)</f>
        <v>42461</v>
      </c>
      <c r="E1915" s="6" t="s">
        <v>5</v>
      </c>
      <c r="F1915" s="6" t="s">
        <v>42</v>
      </c>
      <c r="G1915" s="6" t="s">
        <v>49</v>
      </c>
      <c r="H1915" s="6" t="s">
        <v>50</v>
      </c>
      <c r="I1915" s="6" t="s">
        <v>51</v>
      </c>
      <c r="J1915" s="6" t="s">
        <v>32</v>
      </c>
      <c r="K1915" s="9">
        <v>482</v>
      </c>
      <c r="L1915" s="9">
        <v>4719.3700000000008</v>
      </c>
      <c r="M1915" s="9">
        <v>6030.3072600000005</v>
      </c>
      <c r="N1915" s="9">
        <v>5500</v>
      </c>
      <c r="O1915" s="9">
        <v>15.1</v>
      </c>
      <c r="P1915" s="9" cm="1">
        <f t="array" ref="P1915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44.982587521285474</v>
      </c>
      <c r="Q1915" s="9" cm="1">
        <f t="array" ref="Q1915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13.494776256385643</v>
      </c>
      <c r="R1915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18.742744800535615</v>
      </c>
      <c r="S1915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77.220108578206734</v>
      </c>
    </row>
    <row r="1916" spans="1:19" x14ac:dyDescent="0.25">
      <c r="A1916">
        <v>2016</v>
      </c>
      <c r="B1916">
        <v>5</v>
      </c>
      <c r="C1916" s="38" t="s">
        <v>99</v>
      </c>
      <c r="D1916" s="38">
        <f>DATE(План_Факт_Дебіторка[[#This Row],[Рік]],План_Факт_Дебіторка[[#This Row],[МісяцьНом]],1)</f>
        <v>42491</v>
      </c>
      <c r="E1916" s="6" t="s">
        <v>6</v>
      </c>
      <c r="F1916" s="6" t="s">
        <v>42</v>
      </c>
      <c r="G1916" s="6" t="s">
        <v>49</v>
      </c>
      <c r="H1916" s="6" t="s">
        <v>50</v>
      </c>
      <c r="I1916" s="6" t="s">
        <v>51</v>
      </c>
      <c r="J1916" s="6" t="s">
        <v>32</v>
      </c>
      <c r="K1916" s="9">
        <v>3859</v>
      </c>
      <c r="L1916" s="9">
        <v>37610.67</v>
      </c>
      <c r="M1916" s="9">
        <v>53363.103880000002</v>
      </c>
      <c r="N1916" s="9">
        <v>56700</v>
      </c>
      <c r="O1916" s="9">
        <v>182.99</v>
      </c>
      <c r="P1916" s="9" cm="1">
        <f t="array" ref="P1916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554.61417924335785</v>
      </c>
      <c r="Q1916" s="9" cm="1">
        <f t="array" ref="Q1916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0</v>
      </c>
      <c r="R1916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231.08924135139912</v>
      </c>
      <c r="S1916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785.70342059475695</v>
      </c>
    </row>
    <row r="1917" spans="1:19" x14ac:dyDescent="0.25">
      <c r="A1917">
        <v>2016</v>
      </c>
      <c r="B1917">
        <v>6</v>
      </c>
      <c r="C1917" s="38" t="s">
        <v>100</v>
      </c>
      <c r="D1917" s="38">
        <f>DATE(План_Факт_Дебіторка[[#This Row],[Рік]],План_Факт_Дебіторка[[#This Row],[МісяцьНом]],1)</f>
        <v>42522</v>
      </c>
      <c r="E1917" s="6" t="s">
        <v>7</v>
      </c>
      <c r="F1917" s="6" t="s">
        <v>42</v>
      </c>
      <c r="G1917" s="6" t="s">
        <v>49</v>
      </c>
      <c r="H1917" s="6" t="s">
        <v>50</v>
      </c>
      <c r="I1917" s="6" t="s">
        <v>51</v>
      </c>
      <c r="J1917" s="6" t="s">
        <v>26</v>
      </c>
      <c r="K1917" s="9">
        <v>2</v>
      </c>
      <c r="L1917" s="9">
        <v>21.06</v>
      </c>
      <c r="M1917" s="9">
        <v>35.42</v>
      </c>
      <c r="N1917" s="9">
        <v>0</v>
      </c>
      <c r="O1917" s="9">
        <v>9.92</v>
      </c>
      <c r="P1917" s="9" cm="1">
        <f t="array" ref="P1917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0.26827680105163326</v>
      </c>
      <c r="Q1917" s="9" cm="1">
        <f t="array" ref="Q1917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8.0483040315489973E-2</v>
      </c>
      <c r="R1917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0.22356400087636105</v>
      </c>
      <c r="S1917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0.57232384224348432</v>
      </c>
    </row>
    <row r="1918" spans="1:19" x14ac:dyDescent="0.25">
      <c r="A1918">
        <v>2016</v>
      </c>
      <c r="B1918">
        <v>6</v>
      </c>
      <c r="C1918" s="38" t="s">
        <v>100</v>
      </c>
      <c r="D1918" s="38">
        <f>DATE(План_Факт_Дебіторка[[#This Row],[Рік]],План_Факт_Дебіторка[[#This Row],[МісяцьНом]],1)</f>
        <v>42522</v>
      </c>
      <c r="E1918" s="6" t="s">
        <v>7</v>
      </c>
      <c r="F1918" s="6" t="s">
        <v>42</v>
      </c>
      <c r="G1918" s="6" t="s">
        <v>49</v>
      </c>
      <c r="H1918" s="6" t="s">
        <v>50</v>
      </c>
      <c r="I1918" s="6" t="s">
        <v>51</v>
      </c>
      <c r="J1918" s="6" t="s">
        <v>32</v>
      </c>
      <c r="K1918" s="9">
        <v>7929</v>
      </c>
      <c r="L1918" s="9">
        <v>85510.58</v>
      </c>
      <c r="M1918" s="9">
        <v>110393.98510000011</v>
      </c>
      <c r="N1918" s="9">
        <v>117100</v>
      </c>
      <c r="O1918" s="9">
        <v>257.72000000000003</v>
      </c>
      <c r="P1918" s="9" cm="1">
        <f t="array" ref="P1918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836.14187402511834</v>
      </c>
      <c r="Q1918" s="9" cm="1">
        <f t="array" ref="Q1918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250.84256220753551</v>
      </c>
      <c r="R1918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696.78489502093203</v>
      </c>
      <c r="S1918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1783.769331253586</v>
      </c>
    </row>
    <row r="1919" spans="1:19" x14ac:dyDescent="0.25">
      <c r="A1919">
        <v>2016</v>
      </c>
      <c r="B1919">
        <v>7</v>
      </c>
      <c r="C1919" s="38" t="s">
        <v>101</v>
      </c>
      <c r="D1919" s="38">
        <f>DATE(План_Факт_Дебіторка[[#This Row],[Рік]],План_Факт_Дебіторка[[#This Row],[МісяцьНом]],1)</f>
        <v>42552</v>
      </c>
      <c r="E1919" s="6" t="s">
        <v>8</v>
      </c>
      <c r="F1919" s="6" t="s">
        <v>42</v>
      </c>
      <c r="G1919" s="6" t="s">
        <v>49</v>
      </c>
      <c r="H1919" s="6" t="s">
        <v>50</v>
      </c>
      <c r="I1919" s="6" t="s">
        <v>51</v>
      </c>
      <c r="J1919" s="6" t="s">
        <v>26</v>
      </c>
      <c r="K1919" s="9">
        <v>3</v>
      </c>
      <c r="L1919" s="9">
        <v>33.630000000000003</v>
      </c>
      <c r="M1919" s="9">
        <v>55.46</v>
      </c>
      <c r="N1919" s="9">
        <v>0</v>
      </c>
      <c r="O1919" s="9">
        <v>12.42</v>
      </c>
      <c r="P1919" s="9" cm="1">
        <f t="array" ref="P1919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0.42698363749993423</v>
      </c>
      <c r="Q1919" s="9" cm="1">
        <f t="array" ref="Q1919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0</v>
      </c>
      <c r="R1919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0.32844895192302631</v>
      </c>
      <c r="S1919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0.75543258942296054</v>
      </c>
    </row>
    <row r="1920" spans="1:19" x14ac:dyDescent="0.25">
      <c r="A1920">
        <v>2016</v>
      </c>
      <c r="B1920">
        <v>7</v>
      </c>
      <c r="C1920" s="38" t="s">
        <v>101</v>
      </c>
      <c r="D1920" s="38">
        <f>DATE(План_Факт_Дебіторка[[#This Row],[Рік]],План_Факт_Дебіторка[[#This Row],[МісяцьНом]],1)</f>
        <v>42552</v>
      </c>
      <c r="E1920" s="6" t="s">
        <v>8</v>
      </c>
      <c r="F1920" s="6" t="s">
        <v>42</v>
      </c>
      <c r="G1920" s="6" t="s">
        <v>49</v>
      </c>
      <c r="H1920" s="6" t="s">
        <v>50</v>
      </c>
      <c r="I1920" s="6" t="s">
        <v>51</v>
      </c>
      <c r="J1920" s="6" t="s">
        <v>32</v>
      </c>
      <c r="K1920" s="9">
        <v>1224</v>
      </c>
      <c r="L1920" s="9">
        <v>12612.960000000001</v>
      </c>
      <c r="M1920" s="9">
        <v>16992.560679999999</v>
      </c>
      <c r="N1920" s="9">
        <v>15200</v>
      </c>
      <c r="O1920" s="9">
        <v>41.1</v>
      </c>
      <c r="P1920" s="9" cm="1">
        <f t="array" ref="P1920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130.8248353693609</v>
      </c>
      <c r="Q1920" s="9" cm="1">
        <f t="array" ref="Q1920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0</v>
      </c>
      <c r="R1920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100.63448874566222</v>
      </c>
      <c r="S1920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231.45932411502312</v>
      </c>
    </row>
    <row r="1921" spans="1:19" x14ac:dyDescent="0.25">
      <c r="A1921">
        <v>2016</v>
      </c>
      <c r="B1921">
        <v>8</v>
      </c>
      <c r="C1921" s="38" t="s">
        <v>102</v>
      </c>
      <c r="D1921" s="38">
        <f>DATE(План_Факт_Дебіторка[[#This Row],[Рік]],План_Факт_Дебіторка[[#This Row],[МісяцьНом]],1)</f>
        <v>42583</v>
      </c>
      <c r="E1921" s="6" t="s">
        <v>9</v>
      </c>
      <c r="F1921" s="6" t="s">
        <v>42</v>
      </c>
      <c r="G1921" s="6" t="s">
        <v>49</v>
      </c>
      <c r="H1921" s="6" t="s">
        <v>50</v>
      </c>
      <c r="I1921" s="6" t="s">
        <v>51</v>
      </c>
      <c r="J1921" s="6" t="s">
        <v>32</v>
      </c>
      <c r="K1921" s="9">
        <v>6009</v>
      </c>
      <c r="L1921" s="9">
        <v>67975.11</v>
      </c>
      <c r="M1921" s="9">
        <v>102085.15680000001</v>
      </c>
      <c r="N1921" s="9">
        <v>96300</v>
      </c>
      <c r="O1921" s="9">
        <v>1506.03</v>
      </c>
      <c r="P1921" s="9" cm="1">
        <f t="array" ref="P1921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648.39610438849854</v>
      </c>
      <c r="Q1921" s="9" cm="1">
        <f t="array" ref="Q1921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324.19805219424927</v>
      </c>
      <c r="R1921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498.76623414499886</v>
      </c>
      <c r="S1921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1471.3603907277466</v>
      </c>
    </row>
    <row r="1922" spans="1:19" x14ac:dyDescent="0.25">
      <c r="A1922">
        <v>2016</v>
      </c>
      <c r="B1922">
        <v>9</v>
      </c>
      <c r="C1922" s="38" t="s">
        <v>103</v>
      </c>
      <c r="D1922" s="38">
        <f>DATE(План_Факт_Дебіторка[[#This Row],[Рік]],План_Факт_Дебіторка[[#This Row],[МісяцьНом]],1)</f>
        <v>42614</v>
      </c>
      <c r="E1922" s="6" t="s">
        <v>10</v>
      </c>
      <c r="F1922" s="6" t="s">
        <v>42</v>
      </c>
      <c r="G1922" s="6" t="s">
        <v>49</v>
      </c>
      <c r="H1922" s="6" t="s">
        <v>50</v>
      </c>
      <c r="I1922" s="6" t="s">
        <v>51</v>
      </c>
      <c r="J1922" s="6" t="s">
        <v>32</v>
      </c>
      <c r="K1922" s="9">
        <v>519</v>
      </c>
      <c r="L1922" s="9">
        <v>6228.68</v>
      </c>
      <c r="M1922" s="9">
        <v>9735.5355899999995</v>
      </c>
      <c r="N1922" s="9">
        <v>9300</v>
      </c>
      <c r="O1922" s="9">
        <v>24.92</v>
      </c>
      <c r="P1922" s="9" cm="1">
        <f t="array" ref="P1922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86.458821441030281</v>
      </c>
      <c r="Q1922" s="9" cm="1">
        <f t="array" ref="Q1922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64.844116080772707</v>
      </c>
      <c r="R1922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66.506785723869456</v>
      </c>
      <c r="S1922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217.80972324567244</v>
      </c>
    </row>
    <row r="1923" spans="1:19" x14ac:dyDescent="0.25">
      <c r="A1923">
        <v>2016</v>
      </c>
      <c r="B1923">
        <v>10</v>
      </c>
      <c r="C1923" s="38" t="s">
        <v>71</v>
      </c>
      <c r="D1923" s="38">
        <f>DATE(План_Факт_Дебіторка[[#This Row],[Рік]],План_Факт_Дебіторка[[#This Row],[МісяцьНом]],1)</f>
        <v>42644</v>
      </c>
      <c r="E1923" s="6" t="s">
        <v>11</v>
      </c>
      <c r="F1923" s="6" t="s">
        <v>42</v>
      </c>
      <c r="G1923" s="6" t="s">
        <v>49</v>
      </c>
      <c r="H1923" s="6" t="s">
        <v>50</v>
      </c>
      <c r="I1923" s="6" t="s">
        <v>51</v>
      </c>
      <c r="J1923" s="6" t="s">
        <v>26</v>
      </c>
      <c r="K1923" s="9">
        <v>1</v>
      </c>
      <c r="L1923" s="9">
        <v>11.98</v>
      </c>
      <c r="M1923" s="9">
        <v>19.079999999999998</v>
      </c>
      <c r="N1923" s="9">
        <v>0</v>
      </c>
      <c r="O1923" s="9">
        <v>3.74</v>
      </c>
      <c r="P1923" s="9" cm="1">
        <f t="array" ref="P1923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0.17589590786494089</v>
      </c>
      <c r="Q1923" s="9" cm="1">
        <f t="array" ref="Q1923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0</v>
      </c>
      <c r="R1923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0.13530454451149301</v>
      </c>
      <c r="S1923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0.3112004523764339</v>
      </c>
    </row>
    <row r="1924" spans="1:19" x14ac:dyDescent="0.25">
      <c r="A1924">
        <v>2016</v>
      </c>
      <c r="B1924">
        <v>10</v>
      </c>
      <c r="C1924" s="38" t="s">
        <v>71</v>
      </c>
      <c r="D1924" s="38">
        <f>DATE(План_Факт_Дебіторка[[#This Row],[Рік]],План_Факт_Дебіторка[[#This Row],[МісяцьНом]],1)</f>
        <v>42644</v>
      </c>
      <c r="E1924" s="6" t="s">
        <v>11</v>
      </c>
      <c r="F1924" s="6" t="s">
        <v>42</v>
      </c>
      <c r="G1924" s="6" t="s">
        <v>49</v>
      </c>
      <c r="H1924" s="6" t="s">
        <v>50</v>
      </c>
      <c r="I1924" s="6" t="s">
        <v>51</v>
      </c>
      <c r="J1924" s="6" t="s">
        <v>32</v>
      </c>
      <c r="K1924" s="9">
        <v>3150</v>
      </c>
      <c r="L1924" s="9">
        <v>36263.200000000004</v>
      </c>
      <c r="M1924" s="9">
        <v>52941.241269999984</v>
      </c>
      <c r="N1924" s="9">
        <v>49700</v>
      </c>
      <c r="O1924" s="9">
        <v>78.900000000000006</v>
      </c>
      <c r="P1924" s="9" cm="1">
        <f t="array" ref="P1924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488.0580553817361</v>
      </c>
      <c r="Q1924" s="9" cm="1">
        <f t="array" ref="Q1924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0</v>
      </c>
      <c r="R1924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375.42927337056625</v>
      </c>
      <c r="S1924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863.48732875230235</v>
      </c>
    </row>
    <row r="1925" spans="1:19" x14ac:dyDescent="0.25">
      <c r="A1925">
        <v>2016</v>
      </c>
      <c r="B1925">
        <v>11</v>
      </c>
      <c r="C1925" s="38" t="s">
        <v>72</v>
      </c>
      <c r="D1925" s="38">
        <f>DATE(План_Факт_Дебіторка[[#This Row],[Рік]],План_Факт_Дебіторка[[#This Row],[МісяцьНом]],1)</f>
        <v>42675</v>
      </c>
      <c r="E1925" s="6" t="s">
        <v>12</v>
      </c>
      <c r="F1925" s="6" t="s">
        <v>42</v>
      </c>
      <c r="G1925" s="6" t="s">
        <v>49</v>
      </c>
      <c r="H1925" s="6" t="s">
        <v>50</v>
      </c>
      <c r="I1925" s="6" t="s">
        <v>51</v>
      </c>
      <c r="J1925" s="6" t="s">
        <v>32</v>
      </c>
      <c r="K1925" s="9">
        <v>4211</v>
      </c>
      <c r="L1925" s="9">
        <v>47634.81</v>
      </c>
      <c r="M1925" s="9">
        <v>69777.600000000006</v>
      </c>
      <c r="N1925" s="9">
        <v>70000</v>
      </c>
      <c r="O1925" s="9">
        <v>0</v>
      </c>
      <c r="P1925" s="9" cm="1">
        <f t="array" ref="P1925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870.04319937017658</v>
      </c>
      <c r="Q1925" s="9" cm="1">
        <f t="array" ref="Q1925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261.01295981105295</v>
      </c>
      <c r="R1925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669.26399951552037</v>
      </c>
      <c r="S1925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1800.3201586967498</v>
      </c>
    </row>
    <row r="1926" spans="1:19" x14ac:dyDescent="0.25">
      <c r="A1926">
        <v>2014</v>
      </c>
      <c r="B1926">
        <v>1</v>
      </c>
      <c r="C1926" s="38" t="s">
        <v>77</v>
      </c>
      <c r="D1926" s="38">
        <f>DATE(План_Факт_Дебіторка[[#This Row],[Рік]],План_Факт_Дебіторка[[#This Row],[МісяцьНом]],1)</f>
        <v>41640</v>
      </c>
      <c r="E1926" s="6" t="s">
        <v>2</v>
      </c>
      <c r="F1926" s="6" t="s">
        <v>42</v>
      </c>
      <c r="G1926" s="6" t="s">
        <v>49</v>
      </c>
      <c r="H1926" s="6" t="s">
        <v>50</v>
      </c>
      <c r="I1926" s="6" t="s">
        <v>51</v>
      </c>
      <c r="J1926" s="6" t="s">
        <v>34</v>
      </c>
      <c r="K1926" s="9">
        <v>2200</v>
      </c>
      <c r="L1926" s="9">
        <v>25010.99</v>
      </c>
      <c r="M1926" s="9">
        <v>37706.713999999985</v>
      </c>
      <c r="N1926" s="9">
        <v>38100</v>
      </c>
      <c r="O1926" s="9">
        <v>16915.490000000002</v>
      </c>
      <c r="P1926" s="9" cm="1">
        <f t="array" ref="P1926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374.37182243219348</v>
      </c>
      <c r="Q1926" s="9" cm="1">
        <f t="array" ref="Q1926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0</v>
      </c>
      <c r="R1926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178.2722963962826</v>
      </c>
      <c r="S1926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552.64411882847605</v>
      </c>
    </row>
    <row r="1927" spans="1:19" x14ac:dyDescent="0.25">
      <c r="A1927">
        <v>2014</v>
      </c>
      <c r="B1927">
        <v>2</v>
      </c>
      <c r="C1927" s="38" t="s">
        <v>78</v>
      </c>
      <c r="D1927" s="38">
        <f>DATE(План_Факт_Дебіторка[[#This Row],[Рік]],План_Факт_Дебіторка[[#This Row],[МісяцьНом]],1)</f>
        <v>41671</v>
      </c>
      <c r="E1927" s="6" t="s">
        <v>3</v>
      </c>
      <c r="F1927" s="6" t="s">
        <v>42</v>
      </c>
      <c r="G1927" s="6" t="s">
        <v>49</v>
      </c>
      <c r="H1927" s="6" t="s">
        <v>50</v>
      </c>
      <c r="I1927" s="6" t="s">
        <v>51</v>
      </c>
      <c r="J1927" s="6" t="s">
        <v>34</v>
      </c>
      <c r="K1927" s="9">
        <v>4830</v>
      </c>
      <c r="L1927" s="9">
        <v>53752.259999999995</v>
      </c>
      <c r="M1927" s="9">
        <v>81747.676142000128</v>
      </c>
      <c r="N1927" s="9">
        <v>81800</v>
      </c>
      <c r="O1927" s="9">
        <v>35878.589999999997</v>
      </c>
      <c r="P1927" s="9" cm="1">
        <f t="array" ref="P1927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548.90337320651577</v>
      </c>
      <c r="Q1927" s="9" cm="1">
        <f t="array" ref="Q1927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164.67101196195472</v>
      </c>
      <c r="R1927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261.38255866976942</v>
      </c>
      <c r="S1927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974.95694383823991</v>
      </c>
    </row>
    <row r="1928" spans="1:19" x14ac:dyDescent="0.25">
      <c r="A1928">
        <v>2014</v>
      </c>
      <c r="B1928">
        <v>3</v>
      </c>
      <c r="C1928" s="38" t="s">
        <v>79</v>
      </c>
      <c r="D1928" s="38">
        <f>DATE(План_Факт_Дебіторка[[#This Row],[Рік]],План_Факт_Дебіторка[[#This Row],[МісяцьНом]],1)</f>
        <v>41699</v>
      </c>
      <c r="E1928" s="6" t="s">
        <v>4</v>
      </c>
      <c r="F1928" s="6" t="s">
        <v>42</v>
      </c>
      <c r="G1928" s="6" t="s">
        <v>49</v>
      </c>
      <c r="H1928" s="6" t="s">
        <v>50</v>
      </c>
      <c r="I1928" s="6" t="s">
        <v>51</v>
      </c>
      <c r="J1928" s="6" t="s">
        <v>34</v>
      </c>
      <c r="K1928" s="9">
        <v>5858</v>
      </c>
      <c r="L1928" s="9">
        <v>66833.069999999992</v>
      </c>
      <c r="M1928" s="9">
        <v>98873.088580000156</v>
      </c>
      <c r="N1928" s="9">
        <v>92700</v>
      </c>
      <c r="O1928" s="9">
        <v>44370.38</v>
      </c>
      <c r="P1928" s="9" cm="1">
        <f t="array" ref="P1928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498.30504509585023</v>
      </c>
      <c r="Q1928" s="9" cm="1">
        <f t="array" ref="Q1928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0</v>
      </c>
      <c r="R1928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237.28811671230963</v>
      </c>
      <c r="S1928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735.59316180815983</v>
      </c>
    </row>
    <row r="1929" spans="1:19" x14ac:dyDescent="0.25">
      <c r="A1929">
        <v>2014</v>
      </c>
      <c r="B1929">
        <v>4</v>
      </c>
      <c r="C1929" s="38" t="s">
        <v>80</v>
      </c>
      <c r="D1929" s="38">
        <f>DATE(План_Факт_Дебіторка[[#This Row],[Рік]],План_Факт_Дебіторка[[#This Row],[МісяцьНом]],1)</f>
        <v>41730</v>
      </c>
      <c r="E1929" s="6" t="s">
        <v>5</v>
      </c>
      <c r="F1929" s="6" t="s">
        <v>42</v>
      </c>
      <c r="G1929" s="6" t="s">
        <v>49</v>
      </c>
      <c r="H1929" s="6" t="s">
        <v>50</v>
      </c>
      <c r="I1929" s="6" t="s">
        <v>51</v>
      </c>
      <c r="J1929" s="6" t="s">
        <v>34</v>
      </c>
      <c r="K1929" s="9">
        <v>8101</v>
      </c>
      <c r="L1929" s="9">
        <v>87711.74</v>
      </c>
      <c r="M1929" s="9">
        <v>124951.61005000008</v>
      </c>
      <c r="N1929" s="9">
        <v>134900</v>
      </c>
      <c r="O1929" s="9">
        <v>54266.15</v>
      </c>
      <c r="P1929" s="9" cm="1">
        <f t="array" ref="P1929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782.49032456969314</v>
      </c>
      <c r="Q1929" s="9" cm="1">
        <f t="array" ref="Q1929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0</v>
      </c>
      <c r="R1929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372.61444027128243</v>
      </c>
      <c r="S1929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1155.1047648409756</v>
      </c>
    </row>
    <row r="1930" spans="1:19" x14ac:dyDescent="0.25">
      <c r="A1930">
        <v>2014</v>
      </c>
      <c r="B1930">
        <v>5</v>
      </c>
      <c r="C1930" s="38" t="s">
        <v>81</v>
      </c>
      <c r="D1930" s="38">
        <f>DATE(План_Факт_Дебіторка[[#This Row],[Рік]],План_Факт_Дебіторка[[#This Row],[МісяцьНом]],1)</f>
        <v>41760</v>
      </c>
      <c r="E1930" s="6" t="s">
        <v>6</v>
      </c>
      <c r="F1930" s="6" t="s">
        <v>42</v>
      </c>
      <c r="G1930" s="6" t="s">
        <v>49</v>
      </c>
      <c r="H1930" s="6" t="s">
        <v>50</v>
      </c>
      <c r="I1930" s="6" t="s">
        <v>51</v>
      </c>
      <c r="J1930" s="6" t="s">
        <v>34</v>
      </c>
      <c r="K1930" s="9">
        <v>8483</v>
      </c>
      <c r="L1930" s="9">
        <v>91226.3</v>
      </c>
      <c r="M1930" s="9">
        <v>132323.2335400001</v>
      </c>
      <c r="N1930" s="9">
        <v>132200</v>
      </c>
      <c r="O1930" s="9">
        <v>58389.48</v>
      </c>
      <c r="P1930" s="9" cm="1">
        <f t="array" ref="P1930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579.08395198318181</v>
      </c>
      <c r="Q1930" s="9" cm="1">
        <f t="array" ref="Q1930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173.72518559495455</v>
      </c>
      <c r="R1930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275.75426284913419</v>
      </c>
      <c r="S1930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1028.5634004272706</v>
      </c>
    </row>
    <row r="1931" spans="1:19" x14ac:dyDescent="0.25">
      <c r="A1931">
        <v>2014</v>
      </c>
      <c r="B1931">
        <v>6</v>
      </c>
      <c r="C1931" s="38" t="s">
        <v>82</v>
      </c>
      <c r="D1931" s="38">
        <f>DATE(План_Факт_Дебіторка[[#This Row],[Рік]],План_Факт_Дебіторка[[#This Row],[МісяцьНом]],1)</f>
        <v>41791</v>
      </c>
      <c r="E1931" s="6" t="s">
        <v>7</v>
      </c>
      <c r="F1931" s="6" t="s">
        <v>42</v>
      </c>
      <c r="G1931" s="6" t="s">
        <v>49</v>
      </c>
      <c r="H1931" s="6" t="s">
        <v>50</v>
      </c>
      <c r="I1931" s="6" t="s">
        <v>51</v>
      </c>
      <c r="J1931" s="6" t="s">
        <v>34</v>
      </c>
      <c r="K1931" s="9">
        <v>9380</v>
      </c>
      <c r="L1931" s="9">
        <v>107667.40999999996</v>
      </c>
      <c r="M1931" s="9">
        <v>155093.75165000014</v>
      </c>
      <c r="N1931" s="9">
        <v>149900</v>
      </c>
      <c r="O1931" s="9">
        <v>62577.03</v>
      </c>
      <c r="P1931" s="9" cm="1">
        <f t="array" ref="P1931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672.88165845279138</v>
      </c>
      <c r="Q1931" s="9" cm="1">
        <f t="array" ref="Q1931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336.44082922639569</v>
      </c>
      <c r="R1931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320.41983735847208</v>
      </c>
      <c r="S1931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1329.7423250376592</v>
      </c>
    </row>
    <row r="1932" spans="1:19" x14ac:dyDescent="0.25">
      <c r="A1932">
        <v>2014</v>
      </c>
      <c r="B1932">
        <v>7</v>
      </c>
      <c r="C1932" s="38" t="s">
        <v>83</v>
      </c>
      <c r="D1932" s="38">
        <f>DATE(План_Факт_Дебіторка[[#This Row],[Рік]],План_Факт_Дебіторка[[#This Row],[МісяцьНом]],1)</f>
        <v>41821</v>
      </c>
      <c r="E1932" s="6" t="s">
        <v>8</v>
      </c>
      <c r="F1932" s="6" t="s">
        <v>42</v>
      </c>
      <c r="G1932" s="6" t="s">
        <v>49</v>
      </c>
      <c r="H1932" s="6" t="s">
        <v>50</v>
      </c>
      <c r="I1932" s="6" t="s">
        <v>51</v>
      </c>
      <c r="J1932" s="6" t="s">
        <v>34</v>
      </c>
      <c r="K1932" s="9">
        <v>5519</v>
      </c>
      <c r="L1932" s="9">
        <v>58898.750000000007</v>
      </c>
      <c r="M1932" s="9">
        <v>87619.002170000109</v>
      </c>
      <c r="N1932" s="9">
        <v>83200</v>
      </c>
      <c r="O1932" s="9">
        <v>36652.589999999997</v>
      </c>
      <c r="P1932" s="9" cm="1">
        <f t="array" ref="P1932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473.36285894046767</v>
      </c>
      <c r="Q1932" s="9" cm="1">
        <f t="array" ref="Q1932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0</v>
      </c>
      <c r="R1932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225.41088520974651</v>
      </c>
      <c r="S1932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698.77374415021416</v>
      </c>
    </row>
    <row r="1933" spans="1:19" x14ac:dyDescent="0.25">
      <c r="A1933">
        <v>2014</v>
      </c>
      <c r="B1933">
        <v>8</v>
      </c>
      <c r="C1933" s="38" t="s">
        <v>84</v>
      </c>
      <c r="D1933" s="38">
        <f>DATE(План_Факт_Дебіторка[[#This Row],[Рік]],План_Факт_Дебіторка[[#This Row],[МісяцьНом]],1)</f>
        <v>41852</v>
      </c>
      <c r="E1933" s="6" t="s">
        <v>9</v>
      </c>
      <c r="F1933" s="6" t="s">
        <v>42</v>
      </c>
      <c r="G1933" s="6" t="s">
        <v>49</v>
      </c>
      <c r="H1933" s="6" t="s">
        <v>50</v>
      </c>
      <c r="I1933" s="6" t="s">
        <v>51</v>
      </c>
      <c r="J1933" s="6" t="s">
        <v>34</v>
      </c>
      <c r="K1933" s="9">
        <v>6801</v>
      </c>
      <c r="L1933" s="9">
        <v>75302.069999999992</v>
      </c>
      <c r="M1933" s="9">
        <v>111259.79707900011</v>
      </c>
      <c r="N1933" s="9">
        <v>116500</v>
      </c>
      <c r="O1933" s="9">
        <v>44918.31</v>
      </c>
      <c r="P1933" s="9" cm="1">
        <f t="array" ref="P1933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587.91406854500701</v>
      </c>
      <c r="Q1933" s="9" cm="1">
        <f t="array" ref="Q1933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293.95703427250351</v>
      </c>
      <c r="R1933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279.95908025952718</v>
      </c>
      <c r="S1933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1161.8301830770376</v>
      </c>
    </row>
    <row r="1934" spans="1:19" x14ac:dyDescent="0.25">
      <c r="A1934">
        <v>2014</v>
      </c>
      <c r="B1934">
        <v>9</v>
      </c>
      <c r="C1934" s="38" t="s">
        <v>85</v>
      </c>
      <c r="D1934" s="38">
        <f>DATE(План_Факт_Дебіторка[[#This Row],[Рік]],План_Факт_Дебіторка[[#This Row],[МісяцьНом]],1)</f>
        <v>41883</v>
      </c>
      <c r="E1934" s="6" t="s">
        <v>10</v>
      </c>
      <c r="F1934" s="6" t="s">
        <v>42</v>
      </c>
      <c r="G1934" s="6" t="s">
        <v>49</v>
      </c>
      <c r="H1934" s="6" t="s">
        <v>50</v>
      </c>
      <c r="I1934" s="6" t="s">
        <v>51</v>
      </c>
      <c r="J1934" s="6" t="s">
        <v>34</v>
      </c>
      <c r="K1934" s="9">
        <v>4678</v>
      </c>
      <c r="L1934" s="9">
        <v>50755.090000000011</v>
      </c>
      <c r="M1934" s="9">
        <v>69221.051715000023</v>
      </c>
      <c r="N1934" s="9">
        <v>69700</v>
      </c>
      <c r="O1934" s="9">
        <v>26338.44</v>
      </c>
      <c r="P1934" s="9" cm="1">
        <f t="array" ref="P1934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486.43607725771932</v>
      </c>
      <c r="Q1934" s="9" cm="1">
        <f t="array" ref="Q1934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0</v>
      </c>
      <c r="R1934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231.63622726558063</v>
      </c>
      <c r="S1934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718.07230452329998</v>
      </c>
    </row>
    <row r="1935" spans="1:19" x14ac:dyDescent="0.25">
      <c r="A1935">
        <v>2014</v>
      </c>
      <c r="B1935">
        <v>10</v>
      </c>
      <c r="C1935" s="38" t="s">
        <v>62</v>
      </c>
      <c r="D1935" s="38">
        <f>DATE(План_Факт_Дебіторка[[#This Row],[Рік]],План_Факт_Дебіторка[[#This Row],[МісяцьНом]],1)</f>
        <v>41913</v>
      </c>
      <c r="E1935" s="6" t="s">
        <v>11</v>
      </c>
      <c r="F1935" s="6" t="s">
        <v>42</v>
      </c>
      <c r="G1935" s="6" t="s">
        <v>49</v>
      </c>
      <c r="H1935" s="6" t="s">
        <v>50</v>
      </c>
      <c r="I1935" s="6" t="s">
        <v>51</v>
      </c>
      <c r="J1935" s="6" t="s">
        <v>34</v>
      </c>
      <c r="K1935" s="9">
        <v>5694</v>
      </c>
      <c r="L1935" s="9">
        <v>63831.38</v>
      </c>
      <c r="M1935" s="9">
        <v>92924.419258000082</v>
      </c>
      <c r="N1935" s="9">
        <v>91300</v>
      </c>
      <c r="O1935" s="9">
        <v>36789.69</v>
      </c>
      <c r="P1935" s="9" cm="1">
        <f t="array" ref="P1935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614.80608094182503</v>
      </c>
      <c r="Q1935" s="9" cm="1">
        <f t="array" ref="Q1935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307.40304047091252</v>
      </c>
      <c r="R1935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292.76480044848807</v>
      </c>
      <c r="S1935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1214.9739218612256</v>
      </c>
    </row>
    <row r="1936" spans="1:19" x14ac:dyDescent="0.25">
      <c r="A1936">
        <v>2014</v>
      </c>
      <c r="B1936">
        <v>11</v>
      </c>
      <c r="C1936" s="38" t="s">
        <v>66</v>
      </c>
      <c r="D1936" s="38">
        <f>DATE(План_Факт_Дебіторка[[#This Row],[Рік]],План_Факт_Дебіторка[[#This Row],[МісяцьНом]],1)</f>
        <v>41944</v>
      </c>
      <c r="E1936" s="6" t="s">
        <v>12</v>
      </c>
      <c r="F1936" s="6" t="s">
        <v>42</v>
      </c>
      <c r="G1936" s="6" t="s">
        <v>49</v>
      </c>
      <c r="H1936" s="6" t="s">
        <v>50</v>
      </c>
      <c r="I1936" s="6" t="s">
        <v>51</v>
      </c>
      <c r="J1936" s="6" t="s">
        <v>34</v>
      </c>
      <c r="K1936" s="9">
        <v>2386</v>
      </c>
      <c r="L1936" s="9">
        <v>28606.370000000003</v>
      </c>
      <c r="M1936" s="9">
        <v>43623.651740000016</v>
      </c>
      <c r="N1936" s="9">
        <v>45400</v>
      </c>
      <c r="O1936" s="9">
        <v>18424.97</v>
      </c>
      <c r="P1936" s="9" cm="1">
        <f t="array" ref="P1936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361.13390633078558</v>
      </c>
      <c r="Q1936" s="9" cm="1">
        <f t="array" ref="Q1936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0</v>
      </c>
      <c r="R1936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171.96852682418364</v>
      </c>
      <c r="S1936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533.10243315496928</v>
      </c>
    </row>
    <row r="1937" spans="1:19" x14ac:dyDescent="0.25">
      <c r="A1937">
        <v>2014</v>
      </c>
      <c r="B1937">
        <v>12</v>
      </c>
      <c r="C1937" s="38" t="s">
        <v>67</v>
      </c>
      <c r="D1937" s="38">
        <f>DATE(План_Факт_Дебіторка[[#This Row],[Рік]],План_Факт_Дебіторка[[#This Row],[МісяцьНом]],1)</f>
        <v>41974</v>
      </c>
      <c r="E1937" s="6" t="s">
        <v>13</v>
      </c>
      <c r="F1937" s="6" t="s">
        <v>42</v>
      </c>
      <c r="G1937" s="6" t="s">
        <v>49</v>
      </c>
      <c r="H1937" s="6" t="s">
        <v>50</v>
      </c>
      <c r="I1937" s="6" t="s">
        <v>51</v>
      </c>
      <c r="J1937" s="6" t="s">
        <v>34</v>
      </c>
      <c r="K1937" s="9">
        <v>4368</v>
      </c>
      <c r="L1937" s="9">
        <v>50317.359999999993</v>
      </c>
      <c r="M1937" s="9">
        <v>71687.315255999987</v>
      </c>
      <c r="N1937" s="9">
        <v>67900</v>
      </c>
      <c r="O1937" s="9">
        <v>31847.27</v>
      </c>
      <c r="P1937" s="9" cm="1">
        <f t="array" ref="P1937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437.68293859789139</v>
      </c>
      <c r="Q1937" s="9" cm="1">
        <f t="array" ref="Q1937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218.8414692989457</v>
      </c>
      <c r="R1937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104.21022347568842</v>
      </c>
      <c r="S1937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760.73463137252554</v>
      </c>
    </row>
    <row r="1938" spans="1:19" x14ac:dyDescent="0.25">
      <c r="A1938">
        <v>2015</v>
      </c>
      <c r="B1938">
        <v>1</v>
      </c>
      <c r="C1938" s="38" t="s">
        <v>86</v>
      </c>
      <c r="D1938" s="38">
        <f>DATE(План_Факт_Дебіторка[[#This Row],[Рік]],План_Факт_Дебіторка[[#This Row],[МісяцьНом]],1)</f>
        <v>42005</v>
      </c>
      <c r="E1938" s="6" t="s">
        <v>2</v>
      </c>
      <c r="F1938" s="6" t="s">
        <v>42</v>
      </c>
      <c r="G1938" s="6" t="s">
        <v>49</v>
      </c>
      <c r="H1938" s="6" t="s">
        <v>50</v>
      </c>
      <c r="I1938" s="6" t="s">
        <v>51</v>
      </c>
      <c r="J1938" s="6" t="s">
        <v>34</v>
      </c>
      <c r="K1938" s="9">
        <v>6916</v>
      </c>
      <c r="L1938" s="9">
        <v>71932.069999999992</v>
      </c>
      <c r="M1938" s="9">
        <v>100608.42709</v>
      </c>
      <c r="N1938" s="9">
        <v>97300</v>
      </c>
      <c r="O1938" s="9">
        <v>27342.04</v>
      </c>
      <c r="P1938" s="9" cm="1">
        <f t="array" ref="P1938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824.18491514490233</v>
      </c>
      <c r="Q1938" s="9" cm="1">
        <f t="array" ref="Q1938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247.25547454347071</v>
      </c>
      <c r="R1938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549.45661009660159</v>
      </c>
      <c r="S1938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1620.8969997849745</v>
      </c>
    </row>
    <row r="1939" spans="1:19" x14ac:dyDescent="0.25">
      <c r="A1939">
        <v>2015</v>
      </c>
      <c r="B1939">
        <v>2</v>
      </c>
      <c r="C1939" s="38" t="s">
        <v>87</v>
      </c>
      <c r="D1939" s="38">
        <f>DATE(План_Факт_Дебіторка[[#This Row],[Рік]],План_Факт_Дебіторка[[#This Row],[МісяцьНом]],1)</f>
        <v>42036</v>
      </c>
      <c r="E1939" s="6" t="s">
        <v>3</v>
      </c>
      <c r="F1939" s="6" t="s">
        <v>42</v>
      </c>
      <c r="G1939" s="6" t="s">
        <v>49</v>
      </c>
      <c r="H1939" s="6" t="s">
        <v>50</v>
      </c>
      <c r="I1939" s="6" t="s">
        <v>51</v>
      </c>
      <c r="J1939" s="6" t="s">
        <v>34</v>
      </c>
      <c r="K1939" s="9">
        <v>2821</v>
      </c>
      <c r="L1939" s="9">
        <v>30276.239999999998</v>
      </c>
      <c r="M1939" s="9">
        <v>47866.490840000006</v>
      </c>
      <c r="N1939" s="9">
        <v>49100</v>
      </c>
      <c r="O1939" s="9">
        <v>19772.88</v>
      </c>
      <c r="P1939" s="9" cm="1">
        <f t="array" ref="P1939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508.51864397306974</v>
      </c>
      <c r="Q1939" s="9" cm="1">
        <f t="array" ref="Q1939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0</v>
      </c>
      <c r="R1939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169.5062146576899</v>
      </c>
      <c r="S1939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678.02485863075958</v>
      </c>
    </row>
    <row r="1940" spans="1:19" x14ac:dyDescent="0.25">
      <c r="A1940">
        <v>2015</v>
      </c>
      <c r="B1940">
        <v>3</v>
      </c>
      <c r="C1940" s="38" t="s">
        <v>88</v>
      </c>
      <c r="D1940" s="38">
        <f>DATE(План_Факт_Дебіторка[[#This Row],[Рік]],План_Факт_Дебіторка[[#This Row],[МісяцьНом]],1)</f>
        <v>42064</v>
      </c>
      <c r="E1940" s="6" t="s">
        <v>4</v>
      </c>
      <c r="F1940" s="6" t="s">
        <v>42</v>
      </c>
      <c r="G1940" s="6" t="s">
        <v>49</v>
      </c>
      <c r="H1940" s="6" t="s">
        <v>50</v>
      </c>
      <c r="I1940" s="6" t="s">
        <v>51</v>
      </c>
      <c r="J1940" s="6" t="s">
        <v>34</v>
      </c>
      <c r="K1940" s="9">
        <v>5565</v>
      </c>
      <c r="L1940" s="9">
        <v>57717.580000000009</v>
      </c>
      <c r="M1940" s="9">
        <v>78557.858780000315</v>
      </c>
      <c r="N1940" s="9">
        <v>80300</v>
      </c>
      <c r="O1940" s="9">
        <v>31636.799999999999</v>
      </c>
      <c r="P1940" s="9" cm="1">
        <f t="array" ref="P1940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644.05356163053716</v>
      </c>
      <c r="Q1940" s="9" cm="1">
        <f t="array" ref="Q1940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0</v>
      </c>
      <c r="R1940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214.68452054351241</v>
      </c>
      <c r="S1940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858.73808217404962</v>
      </c>
    </row>
    <row r="1941" spans="1:19" x14ac:dyDescent="0.25">
      <c r="A1941">
        <v>2015</v>
      </c>
      <c r="B1941">
        <v>4</v>
      </c>
      <c r="C1941" s="38" t="s">
        <v>89</v>
      </c>
      <c r="D1941" s="38">
        <f>DATE(План_Факт_Дебіторка[[#This Row],[Рік]],План_Факт_Дебіторка[[#This Row],[МісяцьНом]],1)</f>
        <v>42095</v>
      </c>
      <c r="E1941" s="6" t="s">
        <v>5</v>
      </c>
      <c r="F1941" s="6" t="s">
        <v>42</v>
      </c>
      <c r="G1941" s="6" t="s">
        <v>49</v>
      </c>
      <c r="H1941" s="6" t="s">
        <v>50</v>
      </c>
      <c r="I1941" s="6" t="s">
        <v>51</v>
      </c>
      <c r="J1941" s="6" t="s">
        <v>34</v>
      </c>
      <c r="K1941" s="9">
        <v>2190</v>
      </c>
      <c r="L1941" s="9">
        <v>24743.05</v>
      </c>
      <c r="M1941" s="9">
        <v>38828.145870000109</v>
      </c>
      <c r="N1941" s="9">
        <v>36600</v>
      </c>
      <c r="O1941" s="9">
        <v>13206.7</v>
      </c>
      <c r="P1941" s="9" cm="1">
        <f t="array" ref="P1941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381.33539226521742</v>
      </c>
      <c r="Q1941" s="9" cm="1">
        <f t="array" ref="Q1941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190.66769613260871</v>
      </c>
      <c r="R1941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127.11179742173913</v>
      </c>
      <c r="S1941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699.11488581956519</v>
      </c>
    </row>
    <row r="1942" spans="1:19" x14ac:dyDescent="0.25">
      <c r="A1942">
        <v>2015</v>
      </c>
      <c r="B1942">
        <v>5</v>
      </c>
      <c r="C1942" s="38" t="s">
        <v>90</v>
      </c>
      <c r="D1942" s="38">
        <f>DATE(План_Факт_Дебіторка[[#This Row],[Рік]],План_Факт_Дебіторка[[#This Row],[МісяцьНом]],1)</f>
        <v>42125</v>
      </c>
      <c r="E1942" s="6" t="s">
        <v>6</v>
      </c>
      <c r="F1942" s="6" t="s">
        <v>42</v>
      </c>
      <c r="G1942" s="6" t="s">
        <v>49</v>
      </c>
      <c r="H1942" s="6" t="s">
        <v>50</v>
      </c>
      <c r="I1942" s="6" t="s">
        <v>51</v>
      </c>
      <c r="J1942" s="6" t="s">
        <v>34</v>
      </c>
      <c r="K1942" s="9">
        <v>6882</v>
      </c>
      <c r="L1942" s="9">
        <v>68887.909999999974</v>
      </c>
      <c r="M1942" s="9">
        <v>93738.56950999971</v>
      </c>
      <c r="N1942" s="9">
        <v>99600</v>
      </c>
      <c r="O1942" s="9">
        <v>36437.43</v>
      </c>
      <c r="P1942" s="9" cm="1">
        <f t="array" ref="P1942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711.36473834519859</v>
      </c>
      <c r="Q1942" s="9" cm="1">
        <f t="array" ref="Q1942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213.40942150355957</v>
      </c>
      <c r="R1942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237.12157944839953</v>
      </c>
      <c r="S1942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1161.8957392971577</v>
      </c>
    </row>
    <row r="1943" spans="1:19" x14ac:dyDescent="0.25">
      <c r="A1943">
        <v>2015</v>
      </c>
      <c r="B1943">
        <v>6</v>
      </c>
      <c r="C1943" s="38" t="s">
        <v>91</v>
      </c>
      <c r="D1943" s="38">
        <f>DATE(План_Факт_Дебіторка[[#This Row],[Рік]],План_Факт_Дебіторка[[#This Row],[МісяцьНом]],1)</f>
        <v>42156</v>
      </c>
      <c r="E1943" s="6" t="s">
        <v>7</v>
      </c>
      <c r="F1943" s="6" t="s">
        <v>42</v>
      </c>
      <c r="G1943" s="6" t="s">
        <v>49</v>
      </c>
      <c r="H1943" s="6" t="s">
        <v>50</v>
      </c>
      <c r="I1943" s="6" t="s">
        <v>51</v>
      </c>
      <c r="J1943" s="6" t="s">
        <v>34</v>
      </c>
      <c r="K1943" s="9">
        <v>2598</v>
      </c>
      <c r="L1943" s="9">
        <v>28886.609999999993</v>
      </c>
      <c r="M1943" s="9">
        <v>43368.74732000006</v>
      </c>
      <c r="N1943" s="9">
        <v>41800</v>
      </c>
      <c r="O1943" s="9">
        <v>16226.73</v>
      </c>
      <c r="P1943" s="9" cm="1">
        <f t="array" ref="P1943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626.60910819657613</v>
      </c>
      <c r="Q1943" s="9" cm="1">
        <f t="array" ref="Q1943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313.30455409828807</v>
      </c>
      <c r="R1943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208.86970273219205</v>
      </c>
      <c r="S1943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1148.7833650270563</v>
      </c>
    </row>
    <row r="1944" spans="1:19" x14ac:dyDescent="0.25">
      <c r="A1944">
        <v>2015</v>
      </c>
      <c r="B1944">
        <v>7</v>
      </c>
      <c r="C1944" s="38" t="s">
        <v>92</v>
      </c>
      <c r="D1944" s="38">
        <f>DATE(План_Факт_Дебіторка[[#This Row],[Рік]],План_Факт_Дебіторка[[#This Row],[МісяцьНом]],1)</f>
        <v>42186</v>
      </c>
      <c r="E1944" s="6" t="s">
        <v>8</v>
      </c>
      <c r="F1944" s="6" t="s">
        <v>42</v>
      </c>
      <c r="G1944" s="6" t="s">
        <v>49</v>
      </c>
      <c r="H1944" s="6" t="s">
        <v>50</v>
      </c>
      <c r="I1944" s="6" t="s">
        <v>51</v>
      </c>
      <c r="J1944" s="6" t="s">
        <v>34</v>
      </c>
      <c r="K1944" s="9">
        <v>10979</v>
      </c>
      <c r="L1944" s="9">
        <v>111725.98</v>
      </c>
      <c r="M1944" s="9">
        <v>149770.54097999987</v>
      </c>
      <c r="N1944" s="9">
        <v>137000</v>
      </c>
      <c r="O1944" s="9">
        <v>50155.89</v>
      </c>
      <c r="P1944" s="9" cm="1">
        <f t="array" ref="P1944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923.76759314572291</v>
      </c>
      <c r="Q1944" s="9" cm="1">
        <f t="array" ref="Q1944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277.13027794371686</v>
      </c>
      <c r="R1944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615.84506209714857</v>
      </c>
      <c r="S1944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1816.7429331865883</v>
      </c>
    </row>
    <row r="1945" spans="1:19" x14ac:dyDescent="0.25">
      <c r="A1945">
        <v>2015</v>
      </c>
      <c r="B1945">
        <v>8</v>
      </c>
      <c r="C1945" s="38" t="s">
        <v>93</v>
      </c>
      <c r="D1945" s="38">
        <f>DATE(План_Факт_Дебіторка[[#This Row],[Рік]],План_Факт_Дебіторка[[#This Row],[МісяцьНом]],1)</f>
        <v>42217</v>
      </c>
      <c r="E1945" s="6" t="s">
        <v>9</v>
      </c>
      <c r="F1945" s="6" t="s">
        <v>42</v>
      </c>
      <c r="G1945" s="6" t="s">
        <v>49</v>
      </c>
      <c r="H1945" s="6" t="s">
        <v>50</v>
      </c>
      <c r="I1945" s="6" t="s">
        <v>51</v>
      </c>
      <c r="J1945" s="6" t="s">
        <v>34</v>
      </c>
      <c r="K1945" s="9">
        <v>2440</v>
      </c>
      <c r="L1945" s="9">
        <v>26788.670000000002</v>
      </c>
      <c r="M1945" s="9">
        <v>43399.219290000117</v>
      </c>
      <c r="N1945" s="9">
        <v>44000</v>
      </c>
      <c r="O1945" s="9">
        <v>14137.84</v>
      </c>
      <c r="P1945" s="9" cm="1">
        <f t="array" ref="P1945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634.27655806900714</v>
      </c>
      <c r="Q1945" s="9" cm="1">
        <f t="array" ref="Q1945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317.13827903450357</v>
      </c>
      <c r="R1945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422.85103871267148</v>
      </c>
      <c r="S1945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1374.2658758161822</v>
      </c>
    </row>
    <row r="1946" spans="1:19" x14ac:dyDescent="0.25">
      <c r="A1946">
        <v>2015</v>
      </c>
      <c r="B1946">
        <v>9</v>
      </c>
      <c r="C1946" s="38" t="s">
        <v>94</v>
      </c>
      <c r="D1946" s="38">
        <f>DATE(План_Факт_Дебіторка[[#This Row],[Рік]],План_Факт_Дебіторка[[#This Row],[МісяцьНом]],1)</f>
        <v>42248</v>
      </c>
      <c r="E1946" s="6" t="s">
        <v>10</v>
      </c>
      <c r="F1946" s="6" t="s">
        <v>42</v>
      </c>
      <c r="G1946" s="6" t="s">
        <v>49</v>
      </c>
      <c r="H1946" s="6" t="s">
        <v>50</v>
      </c>
      <c r="I1946" s="6" t="s">
        <v>51</v>
      </c>
      <c r="J1946" s="6" t="s">
        <v>34</v>
      </c>
      <c r="K1946" s="9">
        <v>2505</v>
      </c>
      <c r="L1946" s="9">
        <v>26934.749999999996</v>
      </c>
      <c r="M1946" s="9">
        <v>39119.697210000028</v>
      </c>
      <c r="N1946" s="9">
        <v>42200</v>
      </c>
      <c r="O1946" s="9">
        <v>10801.8</v>
      </c>
      <c r="P1946" s="9" cm="1">
        <f t="array" ref="P1946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555.54046577545728</v>
      </c>
      <c r="Q1946" s="9" cm="1">
        <f t="array" ref="Q1946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277.77023288772864</v>
      </c>
      <c r="R1946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370.36031051697154</v>
      </c>
      <c r="S1946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1203.6710091801574</v>
      </c>
    </row>
    <row r="1947" spans="1:19" x14ac:dyDescent="0.25">
      <c r="A1947">
        <v>2015</v>
      </c>
      <c r="B1947">
        <v>10</v>
      </c>
      <c r="C1947" s="38" t="s">
        <v>68</v>
      </c>
      <c r="D1947" s="38">
        <f>DATE(План_Факт_Дебіторка[[#This Row],[Рік]],План_Факт_Дебіторка[[#This Row],[МісяцьНом]],1)</f>
        <v>42278</v>
      </c>
      <c r="E1947" s="6" t="s">
        <v>11</v>
      </c>
      <c r="F1947" s="6" t="s">
        <v>42</v>
      </c>
      <c r="G1947" s="6" t="s">
        <v>49</v>
      </c>
      <c r="H1947" s="6" t="s">
        <v>50</v>
      </c>
      <c r="I1947" s="6" t="s">
        <v>51</v>
      </c>
      <c r="J1947" s="6" t="s">
        <v>34</v>
      </c>
      <c r="K1947" s="9">
        <v>10433</v>
      </c>
      <c r="L1947" s="9">
        <v>110219.8</v>
      </c>
      <c r="M1947" s="9">
        <v>139355.29304999931</v>
      </c>
      <c r="N1947" s="9">
        <v>140500</v>
      </c>
      <c r="O1947" s="9">
        <v>43835.18</v>
      </c>
      <c r="P1947" s="9" cm="1">
        <f t="array" ref="P1947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836.27851031510056</v>
      </c>
      <c r="Q1947" s="9" cm="1">
        <f t="array" ref="Q1947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0</v>
      </c>
      <c r="R1947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557.51900687673367</v>
      </c>
      <c r="S1947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1393.7975171918342</v>
      </c>
    </row>
    <row r="1948" spans="1:19" x14ac:dyDescent="0.25">
      <c r="A1948">
        <v>2015</v>
      </c>
      <c r="B1948">
        <v>11</v>
      </c>
      <c r="C1948" s="38" t="s">
        <v>69</v>
      </c>
      <c r="D1948" s="38">
        <f>DATE(План_Факт_Дебіторка[[#This Row],[Рік]],План_Факт_Дебіторка[[#This Row],[МісяцьНом]],1)</f>
        <v>42309</v>
      </c>
      <c r="E1948" s="6" t="s">
        <v>12</v>
      </c>
      <c r="F1948" s="6" t="s">
        <v>42</v>
      </c>
      <c r="G1948" s="6" t="s">
        <v>49</v>
      </c>
      <c r="H1948" s="6" t="s">
        <v>50</v>
      </c>
      <c r="I1948" s="6" t="s">
        <v>51</v>
      </c>
      <c r="J1948" s="6" t="s">
        <v>34</v>
      </c>
      <c r="K1948" s="9">
        <v>1501</v>
      </c>
      <c r="L1948" s="9">
        <v>15851.269999999999</v>
      </c>
      <c r="M1948" s="9">
        <v>23216.702120000009</v>
      </c>
      <c r="N1948" s="9">
        <v>24200</v>
      </c>
      <c r="O1948" s="9">
        <v>7788.6</v>
      </c>
      <c r="P1948" s="9" cm="1">
        <f t="array" ref="P1948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369.86284417644873</v>
      </c>
      <c r="Q1948" s="9" cm="1">
        <f t="array" ref="Q1948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0</v>
      </c>
      <c r="R1948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123.28761472548292</v>
      </c>
      <c r="S1948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493.15045890193164</v>
      </c>
    </row>
    <row r="1949" spans="1:19" x14ac:dyDescent="0.25">
      <c r="A1949">
        <v>2015</v>
      </c>
      <c r="B1949">
        <v>12</v>
      </c>
      <c r="C1949" s="38" t="s">
        <v>70</v>
      </c>
      <c r="D1949" s="38">
        <f>DATE(План_Факт_Дебіторка[[#This Row],[Рік]],План_Факт_Дебіторка[[#This Row],[МісяцьНом]],1)</f>
        <v>42339</v>
      </c>
      <c r="E1949" s="6" t="s">
        <v>13</v>
      </c>
      <c r="F1949" s="6" t="s">
        <v>42</v>
      </c>
      <c r="G1949" s="6" t="s">
        <v>49</v>
      </c>
      <c r="H1949" s="6" t="s">
        <v>50</v>
      </c>
      <c r="I1949" s="6" t="s">
        <v>51</v>
      </c>
      <c r="J1949" s="6" t="s">
        <v>34</v>
      </c>
      <c r="K1949" s="9">
        <v>1899</v>
      </c>
      <c r="L1949" s="9">
        <v>20427.099999999999</v>
      </c>
      <c r="M1949" s="9">
        <v>31082.990540000017</v>
      </c>
      <c r="N1949" s="9">
        <v>31800</v>
      </c>
      <c r="O1949" s="9">
        <v>11527.66</v>
      </c>
      <c r="P1949" s="9" cm="1">
        <f t="array" ref="P1949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337.61025932670481</v>
      </c>
      <c r="Q1949" s="9" cm="1">
        <f t="array" ref="Q1949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168.8051296633524</v>
      </c>
      <c r="R1949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112.53675310890161</v>
      </c>
      <c r="S1949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618.9521420989588</v>
      </c>
    </row>
    <row r="1950" spans="1:19" x14ac:dyDescent="0.25">
      <c r="A1950">
        <v>2016</v>
      </c>
      <c r="B1950">
        <v>1</v>
      </c>
      <c r="C1950" s="38" t="s">
        <v>95</v>
      </c>
      <c r="D1950" s="38">
        <f>DATE(План_Факт_Дебіторка[[#This Row],[Рік]],План_Факт_Дебіторка[[#This Row],[МісяцьНом]],1)</f>
        <v>42370</v>
      </c>
      <c r="E1950" s="6" t="s">
        <v>2</v>
      </c>
      <c r="F1950" s="6" t="s">
        <v>42</v>
      </c>
      <c r="G1950" s="6" t="s">
        <v>49</v>
      </c>
      <c r="H1950" s="6" t="s">
        <v>50</v>
      </c>
      <c r="I1950" s="6" t="s">
        <v>51</v>
      </c>
      <c r="J1950" s="6" t="s">
        <v>34</v>
      </c>
      <c r="K1950" s="9">
        <v>1046</v>
      </c>
      <c r="L1950" s="9">
        <v>10464.199999999999</v>
      </c>
      <c r="M1950" s="9">
        <v>15950.380119999998</v>
      </c>
      <c r="N1950" s="9">
        <v>16200</v>
      </c>
      <c r="O1950" s="9">
        <v>2988.13</v>
      </c>
      <c r="P1950" s="9" cm="1">
        <f t="array" ref="P1950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390.16271386882534</v>
      </c>
      <c r="Q1950" s="9" cm="1">
        <f t="array" ref="Q1950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195.08135693441267</v>
      </c>
      <c r="R1950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162.5677974453439</v>
      </c>
      <c r="S1950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747.81186824858185</v>
      </c>
    </row>
    <row r="1951" spans="1:19" x14ac:dyDescent="0.25">
      <c r="A1951">
        <v>2016</v>
      </c>
      <c r="B1951">
        <v>2</v>
      </c>
      <c r="C1951" s="38" t="s">
        <v>96</v>
      </c>
      <c r="D1951" s="38">
        <f>DATE(План_Факт_Дебіторка[[#This Row],[Рік]],План_Факт_Дебіторка[[#This Row],[МісяцьНом]],1)</f>
        <v>42401</v>
      </c>
      <c r="E1951" s="6" t="s">
        <v>3</v>
      </c>
      <c r="F1951" s="6" t="s">
        <v>42</v>
      </c>
      <c r="G1951" s="6" t="s">
        <v>49</v>
      </c>
      <c r="H1951" s="6" t="s">
        <v>50</v>
      </c>
      <c r="I1951" s="6" t="s">
        <v>51</v>
      </c>
      <c r="J1951" s="6" t="s">
        <v>34</v>
      </c>
      <c r="K1951" s="9">
        <v>1411</v>
      </c>
      <c r="L1951" s="9">
        <v>17942.3</v>
      </c>
      <c r="M1951" s="9">
        <v>25362.054200000031</v>
      </c>
      <c r="N1951" s="9">
        <v>23600</v>
      </c>
      <c r="O1951" s="9">
        <v>5627.63</v>
      </c>
      <c r="P1951" s="9" cm="1">
        <f t="array" ref="P1951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315.77264944176301</v>
      </c>
      <c r="Q1951" s="9" cm="1">
        <f t="array" ref="Q1951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157.8863247208815</v>
      </c>
      <c r="R1951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131.57193726740127</v>
      </c>
      <c r="S1951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605.23091143004581</v>
      </c>
    </row>
    <row r="1952" spans="1:19" x14ac:dyDescent="0.25">
      <c r="A1952">
        <v>2016</v>
      </c>
      <c r="B1952">
        <v>3</v>
      </c>
      <c r="C1952" s="38" t="s">
        <v>97</v>
      </c>
      <c r="D1952" s="38">
        <f>DATE(План_Факт_Дебіторка[[#This Row],[Рік]],План_Факт_Дебіторка[[#This Row],[МісяцьНом]],1)</f>
        <v>42430</v>
      </c>
      <c r="E1952" s="6" t="s">
        <v>4</v>
      </c>
      <c r="F1952" s="6" t="s">
        <v>42</v>
      </c>
      <c r="G1952" s="6" t="s">
        <v>49</v>
      </c>
      <c r="H1952" s="6" t="s">
        <v>50</v>
      </c>
      <c r="I1952" s="6" t="s">
        <v>51</v>
      </c>
      <c r="J1952" s="6" t="s">
        <v>34</v>
      </c>
      <c r="K1952" s="9">
        <v>4198</v>
      </c>
      <c r="L1952" s="9">
        <v>44890.740000000005</v>
      </c>
      <c r="M1952" s="9">
        <v>64935.160200000108</v>
      </c>
      <c r="N1952" s="9">
        <v>64300</v>
      </c>
      <c r="O1952" s="9">
        <v>14624.67</v>
      </c>
      <c r="P1952" s="9" cm="1">
        <f t="array" ref="P1952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589.69836396105018</v>
      </c>
      <c r="Q1952" s="9" cm="1">
        <f t="array" ref="Q1952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176.90950918831507</v>
      </c>
      <c r="R1952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245.70765165043758</v>
      </c>
      <c r="S1952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1012.3155247998028</v>
      </c>
    </row>
    <row r="1953" spans="1:19" x14ac:dyDescent="0.25">
      <c r="A1953">
        <v>2016</v>
      </c>
      <c r="B1953">
        <v>4</v>
      </c>
      <c r="C1953" s="38" t="s">
        <v>98</v>
      </c>
      <c r="D1953" s="38">
        <f>DATE(План_Факт_Дебіторка[[#This Row],[Рік]],План_Факт_Дебіторка[[#This Row],[МісяцьНом]],1)</f>
        <v>42461</v>
      </c>
      <c r="E1953" s="6" t="s">
        <v>5</v>
      </c>
      <c r="F1953" s="6" t="s">
        <v>42</v>
      </c>
      <c r="G1953" s="6" t="s">
        <v>49</v>
      </c>
      <c r="H1953" s="6" t="s">
        <v>50</v>
      </c>
      <c r="I1953" s="6" t="s">
        <v>51</v>
      </c>
      <c r="J1953" s="6" t="s">
        <v>34</v>
      </c>
      <c r="K1953" s="9">
        <v>1561</v>
      </c>
      <c r="L1953" s="9">
        <v>17278.59</v>
      </c>
      <c r="M1953" s="9">
        <v>27769.65153000001</v>
      </c>
      <c r="N1953" s="9">
        <v>26100</v>
      </c>
      <c r="O1953" s="9">
        <v>4438.29</v>
      </c>
      <c r="P1953" s="9" cm="1">
        <f t="array" ref="P1953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207.14546150403362</v>
      </c>
      <c r="Q1953" s="9" cm="1">
        <f t="array" ref="Q1953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62.143638451210087</v>
      </c>
      <c r="R1953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86.310608960014008</v>
      </c>
      <c r="S1953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355.59970891525774</v>
      </c>
    </row>
    <row r="1954" spans="1:19" x14ac:dyDescent="0.25">
      <c r="A1954">
        <v>2016</v>
      </c>
      <c r="B1954">
        <v>5</v>
      </c>
      <c r="C1954" s="38" t="s">
        <v>99</v>
      </c>
      <c r="D1954" s="38">
        <f>DATE(План_Факт_Дебіторка[[#This Row],[Рік]],План_Факт_Дебіторка[[#This Row],[МісяцьНом]],1)</f>
        <v>42491</v>
      </c>
      <c r="E1954" s="6" t="s">
        <v>6</v>
      </c>
      <c r="F1954" s="6" t="s">
        <v>42</v>
      </c>
      <c r="G1954" s="6" t="s">
        <v>49</v>
      </c>
      <c r="H1954" s="6" t="s">
        <v>50</v>
      </c>
      <c r="I1954" s="6" t="s">
        <v>51</v>
      </c>
      <c r="J1954" s="6" t="s">
        <v>34</v>
      </c>
      <c r="K1954" s="9">
        <v>3126</v>
      </c>
      <c r="L1954" s="9">
        <v>33658.550000000003</v>
      </c>
      <c r="M1954" s="9">
        <v>52139.733880000094</v>
      </c>
      <c r="N1954" s="9">
        <v>47900</v>
      </c>
      <c r="O1954" s="9">
        <v>10546.69</v>
      </c>
      <c r="P1954" s="9" cm="1">
        <f t="array" ref="P1954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541.89943255271066</v>
      </c>
      <c r="Q1954" s="9" cm="1">
        <f t="array" ref="Q1954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0</v>
      </c>
      <c r="R1954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225.7914302302961</v>
      </c>
      <c r="S1954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767.69086278300676</v>
      </c>
    </row>
    <row r="1955" spans="1:19" x14ac:dyDescent="0.25">
      <c r="A1955">
        <v>2016</v>
      </c>
      <c r="B1955">
        <v>6</v>
      </c>
      <c r="C1955" s="38" t="s">
        <v>100</v>
      </c>
      <c r="D1955" s="38">
        <f>DATE(План_Факт_Дебіторка[[#This Row],[Рік]],План_Факт_Дебіторка[[#This Row],[МісяцьНом]],1)</f>
        <v>42522</v>
      </c>
      <c r="E1955" s="6" t="s">
        <v>7</v>
      </c>
      <c r="F1955" s="6" t="s">
        <v>42</v>
      </c>
      <c r="G1955" s="6" t="s">
        <v>49</v>
      </c>
      <c r="H1955" s="6" t="s">
        <v>50</v>
      </c>
      <c r="I1955" s="6" t="s">
        <v>51</v>
      </c>
      <c r="J1955" s="6" t="s">
        <v>34</v>
      </c>
      <c r="K1955" s="9">
        <v>6627</v>
      </c>
      <c r="L1955" s="9">
        <v>72624.23</v>
      </c>
      <c r="M1955" s="9">
        <v>101113.26417000001</v>
      </c>
      <c r="N1955" s="9">
        <v>93700</v>
      </c>
      <c r="O1955" s="9">
        <v>16853.740000000002</v>
      </c>
      <c r="P1955" s="9" cm="1">
        <f t="array" ref="P1955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765.84819467578563</v>
      </c>
      <c r="Q1955" s="9" cm="1">
        <f t="array" ref="Q1955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229.75445840273574</v>
      </c>
      <c r="R1955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638.2068288964881</v>
      </c>
      <c r="S1955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1633.8094819750095</v>
      </c>
    </row>
    <row r="1956" spans="1:19" x14ac:dyDescent="0.25">
      <c r="A1956">
        <v>2016</v>
      </c>
      <c r="B1956">
        <v>7</v>
      </c>
      <c r="C1956" s="38" t="s">
        <v>101</v>
      </c>
      <c r="D1956" s="38">
        <f>DATE(План_Факт_Дебіторка[[#This Row],[Рік]],План_Факт_Дебіторка[[#This Row],[МісяцьНом]],1)</f>
        <v>42552</v>
      </c>
      <c r="E1956" s="6" t="s">
        <v>8</v>
      </c>
      <c r="F1956" s="6" t="s">
        <v>42</v>
      </c>
      <c r="G1956" s="6" t="s">
        <v>49</v>
      </c>
      <c r="H1956" s="6" t="s">
        <v>50</v>
      </c>
      <c r="I1956" s="6" t="s">
        <v>51</v>
      </c>
      <c r="J1956" s="6" t="s">
        <v>34</v>
      </c>
      <c r="K1956" s="9">
        <v>2782</v>
      </c>
      <c r="L1956" s="9">
        <v>29692.99</v>
      </c>
      <c r="M1956" s="9">
        <v>44389.660710000011</v>
      </c>
      <c r="N1956" s="9">
        <v>44000</v>
      </c>
      <c r="O1956" s="9">
        <v>6066.61</v>
      </c>
      <c r="P1956" s="9" cm="1">
        <f t="array" ref="P1956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341.75367467262384</v>
      </c>
      <c r="Q1956" s="9" cm="1">
        <f t="array" ref="Q1956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0</v>
      </c>
      <c r="R1956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262.88744205586448</v>
      </c>
      <c r="S1956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604.64111672848833</v>
      </c>
    </row>
    <row r="1957" spans="1:19" x14ac:dyDescent="0.25">
      <c r="A1957">
        <v>2016</v>
      </c>
      <c r="B1957">
        <v>8</v>
      </c>
      <c r="C1957" s="38" t="s">
        <v>102</v>
      </c>
      <c r="D1957" s="38">
        <f>DATE(План_Факт_Дебіторка[[#This Row],[Рік]],План_Факт_Дебіторка[[#This Row],[МісяцьНом]],1)</f>
        <v>42583</v>
      </c>
      <c r="E1957" s="6" t="s">
        <v>9</v>
      </c>
      <c r="F1957" s="6" t="s">
        <v>42</v>
      </c>
      <c r="G1957" s="6" t="s">
        <v>49</v>
      </c>
      <c r="H1957" s="6" t="s">
        <v>50</v>
      </c>
      <c r="I1957" s="6" t="s">
        <v>51</v>
      </c>
      <c r="J1957" s="6" t="s">
        <v>34</v>
      </c>
      <c r="K1957" s="9">
        <v>5544</v>
      </c>
      <c r="L1957" s="9">
        <v>62445.98</v>
      </c>
      <c r="M1957" s="9">
        <v>97719.665690000096</v>
      </c>
      <c r="N1957" s="9">
        <v>95100</v>
      </c>
      <c r="O1957" s="9">
        <v>8311.9699999999993</v>
      </c>
      <c r="P1957" s="9" cm="1">
        <f t="array" ref="P1957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620.6685921997082</v>
      </c>
      <c r="Q1957" s="9" cm="1">
        <f t="array" ref="Q1957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310.3342960998541</v>
      </c>
      <c r="R1957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477.43737861516024</v>
      </c>
      <c r="S1957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1408.4402669147225</v>
      </c>
    </row>
    <row r="1958" spans="1:19" x14ac:dyDescent="0.25">
      <c r="A1958">
        <v>2016</v>
      </c>
      <c r="B1958">
        <v>9</v>
      </c>
      <c r="C1958" s="38" t="s">
        <v>103</v>
      </c>
      <c r="D1958" s="38">
        <f>DATE(План_Факт_Дебіторка[[#This Row],[Рік]],План_Факт_Дебіторка[[#This Row],[МісяцьНом]],1)</f>
        <v>42614</v>
      </c>
      <c r="E1958" s="6" t="s">
        <v>10</v>
      </c>
      <c r="F1958" s="6" t="s">
        <v>42</v>
      </c>
      <c r="G1958" s="6" t="s">
        <v>49</v>
      </c>
      <c r="H1958" s="6" t="s">
        <v>50</v>
      </c>
      <c r="I1958" s="6" t="s">
        <v>51</v>
      </c>
      <c r="J1958" s="6" t="s">
        <v>34</v>
      </c>
      <c r="K1958" s="9">
        <v>2153</v>
      </c>
      <c r="L1958" s="9">
        <v>26311.069999999992</v>
      </c>
      <c r="M1958" s="9">
        <v>40771.834559999996</v>
      </c>
      <c r="N1958" s="9">
        <v>38800</v>
      </c>
      <c r="O1958" s="9">
        <v>3676.13</v>
      </c>
      <c r="P1958" s="9" cm="1">
        <f t="array" ref="P1958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362.08431795648823</v>
      </c>
      <c r="Q1958" s="9" cm="1">
        <f t="array" ref="Q1958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271.56323846736615</v>
      </c>
      <c r="R1958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278.52639842806786</v>
      </c>
      <c r="S1958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912.1739548519223</v>
      </c>
    </row>
    <row r="1959" spans="1:19" x14ac:dyDescent="0.25">
      <c r="A1959">
        <v>2016</v>
      </c>
      <c r="B1959">
        <v>10</v>
      </c>
      <c r="C1959" s="38" t="s">
        <v>71</v>
      </c>
      <c r="D1959" s="38">
        <f>DATE(План_Факт_Дебіторка[[#This Row],[Рік]],План_Факт_Дебіторка[[#This Row],[МісяцьНом]],1)</f>
        <v>42644</v>
      </c>
      <c r="E1959" s="6" t="s">
        <v>11</v>
      </c>
      <c r="F1959" s="6" t="s">
        <v>42</v>
      </c>
      <c r="G1959" s="6" t="s">
        <v>49</v>
      </c>
      <c r="H1959" s="6" t="s">
        <v>50</v>
      </c>
      <c r="I1959" s="6" t="s">
        <v>51</v>
      </c>
      <c r="J1959" s="6" t="s">
        <v>34</v>
      </c>
      <c r="K1959" s="9">
        <v>3150</v>
      </c>
      <c r="L1959" s="9">
        <v>37883.830000000009</v>
      </c>
      <c r="M1959" s="9">
        <v>56379.533109999997</v>
      </c>
      <c r="N1959" s="9">
        <v>52900</v>
      </c>
      <c r="O1959" s="9">
        <v>6681.19</v>
      </c>
      <c r="P1959" s="9" cm="1">
        <f t="array" ref="P1959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519.75519713757581</v>
      </c>
      <c r="Q1959" s="9" cm="1">
        <f t="array" ref="Q1959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0</v>
      </c>
      <c r="R1959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399.81169010582755</v>
      </c>
      <c r="S1959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919.56688724340336</v>
      </c>
    </row>
    <row r="1960" spans="1:19" x14ac:dyDescent="0.25">
      <c r="A1960">
        <v>2016</v>
      </c>
      <c r="B1960">
        <v>11</v>
      </c>
      <c r="C1960" s="38" t="s">
        <v>72</v>
      </c>
      <c r="D1960" s="38">
        <f>DATE(План_Факт_Дебіторка[[#This Row],[Рік]],План_Факт_Дебіторка[[#This Row],[МісяцьНом]],1)</f>
        <v>42675</v>
      </c>
      <c r="E1960" s="6" t="s">
        <v>12</v>
      </c>
      <c r="F1960" s="6" t="s">
        <v>42</v>
      </c>
      <c r="G1960" s="6" t="s">
        <v>49</v>
      </c>
      <c r="H1960" s="6" t="s">
        <v>50</v>
      </c>
      <c r="I1960" s="6" t="s">
        <v>51</v>
      </c>
      <c r="J1960" s="6" t="s">
        <v>34</v>
      </c>
      <c r="K1960" s="9">
        <v>2068</v>
      </c>
      <c r="L1960" s="9">
        <v>27323.96</v>
      </c>
      <c r="M1960" s="9">
        <v>42244.678390000001</v>
      </c>
      <c r="N1960" s="9">
        <v>45400</v>
      </c>
      <c r="O1960" s="9">
        <v>5034.05</v>
      </c>
      <c r="P1960" s="9" cm="1">
        <f t="array" ref="P1960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526.74060361491013</v>
      </c>
      <c r="Q1960" s="9" cm="1">
        <f t="array" ref="Q1960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158.02218108447306</v>
      </c>
      <c r="R1960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405.18507970377703</v>
      </c>
      <c r="S1960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1089.9478644031603</v>
      </c>
    </row>
    <row r="1961" spans="1:19" x14ac:dyDescent="0.25">
      <c r="A1961">
        <v>2014</v>
      </c>
      <c r="B1961">
        <v>1</v>
      </c>
      <c r="C1961" s="38" t="s">
        <v>77</v>
      </c>
      <c r="D1961" s="38">
        <f>DATE(План_Факт_Дебіторка[[#This Row],[Рік]],План_Факт_Дебіторка[[#This Row],[МісяцьНом]],1)</f>
        <v>41640</v>
      </c>
      <c r="E1961" s="6" t="s">
        <v>2</v>
      </c>
      <c r="F1961" s="6" t="s">
        <v>42</v>
      </c>
      <c r="G1961" s="6" t="s">
        <v>49</v>
      </c>
      <c r="H1961" s="6" t="s">
        <v>50</v>
      </c>
      <c r="I1961" s="6" t="s">
        <v>51</v>
      </c>
      <c r="J1961" s="6" t="s">
        <v>27</v>
      </c>
      <c r="K1961" s="9">
        <v>5585</v>
      </c>
      <c r="L1961" s="9">
        <v>62854.200000000019</v>
      </c>
      <c r="M1961" s="9">
        <v>94677.81799999997</v>
      </c>
      <c r="N1961" s="9">
        <v>103500</v>
      </c>
      <c r="O1961" s="9">
        <v>33963.19</v>
      </c>
      <c r="P1961" s="9" cm="1">
        <f t="array" ref="P1961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940.01050498761401</v>
      </c>
      <c r="Q1961" s="9" cm="1">
        <f t="array" ref="Q1961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0</v>
      </c>
      <c r="R1961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447.62404999410188</v>
      </c>
      <c r="S1961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1387.6345549817158</v>
      </c>
    </row>
    <row r="1962" spans="1:19" x14ac:dyDescent="0.25">
      <c r="A1962">
        <v>2014</v>
      </c>
      <c r="B1962">
        <v>2</v>
      </c>
      <c r="C1962" s="38" t="s">
        <v>78</v>
      </c>
      <c r="D1962" s="38">
        <f>DATE(План_Факт_Дебіторка[[#This Row],[Рік]],План_Факт_Дебіторка[[#This Row],[МісяцьНом]],1)</f>
        <v>41671</v>
      </c>
      <c r="E1962" s="6" t="s">
        <v>3</v>
      </c>
      <c r="F1962" s="6" t="s">
        <v>42</v>
      </c>
      <c r="G1962" s="6" t="s">
        <v>49</v>
      </c>
      <c r="H1962" s="6" t="s">
        <v>50</v>
      </c>
      <c r="I1962" s="6" t="s">
        <v>51</v>
      </c>
      <c r="J1962" s="6" t="s">
        <v>27</v>
      </c>
      <c r="K1962" s="9">
        <v>9070</v>
      </c>
      <c r="L1962" s="9">
        <v>98817.119999999981</v>
      </c>
      <c r="M1962" s="9">
        <v>150097.67600000009</v>
      </c>
      <c r="N1962" s="9">
        <v>139400</v>
      </c>
      <c r="O1962" s="9">
        <v>43976</v>
      </c>
      <c r="P1962" s="9" cm="1">
        <f t="array" ref="P1962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1007.8466392579086</v>
      </c>
      <c r="Q1962" s="9" cm="1">
        <f t="array" ref="Q1962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302.35399177737258</v>
      </c>
      <c r="R1962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479.92697107519456</v>
      </c>
      <c r="S1962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1790.1276021104759</v>
      </c>
    </row>
    <row r="1963" spans="1:19" x14ac:dyDescent="0.25">
      <c r="A1963">
        <v>2014</v>
      </c>
      <c r="B1963">
        <v>3</v>
      </c>
      <c r="C1963" s="38" t="s">
        <v>79</v>
      </c>
      <c r="D1963" s="38">
        <f>DATE(План_Факт_Дебіторка[[#This Row],[Рік]],План_Факт_Дебіторка[[#This Row],[МісяцьНом]],1)</f>
        <v>41699</v>
      </c>
      <c r="E1963" s="6" t="s">
        <v>4</v>
      </c>
      <c r="F1963" s="6" t="s">
        <v>42</v>
      </c>
      <c r="G1963" s="6" t="s">
        <v>49</v>
      </c>
      <c r="H1963" s="6" t="s">
        <v>50</v>
      </c>
      <c r="I1963" s="6" t="s">
        <v>51</v>
      </c>
      <c r="J1963" s="6" t="s">
        <v>27</v>
      </c>
      <c r="K1963" s="9">
        <v>10860</v>
      </c>
      <c r="L1963" s="9">
        <v>126349.73999999998</v>
      </c>
      <c r="M1963" s="9">
        <v>190037.76235</v>
      </c>
      <c r="N1963" s="9">
        <v>191500</v>
      </c>
      <c r="O1963" s="9">
        <v>62519.7</v>
      </c>
      <c r="P1963" s="9" cm="1">
        <f t="array" ref="P1963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957.76087404319526</v>
      </c>
      <c r="Q1963" s="9" cm="1">
        <f t="array" ref="Q1963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0</v>
      </c>
      <c r="R1963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456.07660668723582</v>
      </c>
      <c r="S1963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1413.837480730431</v>
      </c>
    </row>
    <row r="1964" spans="1:19" x14ac:dyDescent="0.25">
      <c r="A1964">
        <v>2014</v>
      </c>
      <c r="B1964">
        <v>4</v>
      </c>
      <c r="C1964" s="38" t="s">
        <v>80</v>
      </c>
      <c r="D1964" s="38">
        <f>DATE(План_Факт_Дебіторка[[#This Row],[Рік]],План_Факт_Дебіторка[[#This Row],[МісяцьНом]],1)</f>
        <v>41730</v>
      </c>
      <c r="E1964" s="6" t="s">
        <v>5</v>
      </c>
      <c r="F1964" s="6" t="s">
        <v>42</v>
      </c>
      <c r="G1964" s="6" t="s">
        <v>49</v>
      </c>
      <c r="H1964" s="6" t="s">
        <v>50</v>
      </c>
      <c r="I1964" s="6" t="s">
        <v>51</v>
      </c>
      <c r="J1964" s="6" t="s">
        <v>27</v>
      </c>
      <c r="K1964" s="9">
        <v>9144</v>
      </c>
      <c r="L1964" s="9">
        <v>101473.49</v>
      </c>
      <c r="M1964" s="9">
        <v>145813.85346600009</v>
      </c>
      <c r="N1964" s="9">
        <v>150300</v>
      </c>
      <c r="O1964" s="9">
        <v>42001.08</v>
      </c>
      <c r="P1964" s="9" cm="1">
        <f t="array" ref="P1964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913.13692940580074</v>
      </c>
      <c r="Q1964" s="9" cm="1">
        <f t="array" ref="Q1964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0</v>
      </c>
      <c r="R1964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434.82710924085751</v>
      </c>
      <c r="S1964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1347.9640386466583</v>
      </c>
    </row>
    <row r="1965" spans="1:19" x14ac:dyDescent="0.25">
      <c r="A1965">
        <v>2014</v>
      </c>
      <c r="B1965">
        <v>5</v>
      </c>
      <c r="C1965" s="38" t="s">
        <v>81</v>
      </c>
      <c r="D1965" s="38">
        <f>DATE(План_Факт_Дебіторка[[#This Row],[Рік]],План_Факт_Дебіторка[[#This Row],[МісяцьНом]],1)</f>
        <v>41760</v>
      </c>
      <c r="E1965" s="6" t="s">
        <v>6</v>
      </c>
      <c r="F1965" s="6" t="s">
        <v>42</v>
      </c>
      <c r="G1965" s="6" t="s">
        <v>49</v>
      </c>
      <c r="H1965" s="6" t="s">
        <v>50</v>
      </c>
      <c r="I1965" s="6" t="s">
        <v>51</v>
      </c>
      <c r="J1965" s="6" t="s">
        <v>27</v>
      </c>
      <c r="K1965" s="9">
        <v>13290</v>
      </c>
      <c r="L1965" s="9">
        <v>144219.93000000005</v>
      </c>
      <c r="M1965" s="9">
        <v>211470.28387000004</v>
      </c>
      <c r="N1965" s="9">
        <v>218700</v>
      </c>
      <c r="O1965" s="9">
        <v>63087.99</v>
      </c>
      <c r="P1965" s="9" cm="1">
        <f t="array" ref="P1965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925.45386350029526</v>
      </c>
      <c r="Q1965" s="9" cm="1">
        <f t="array" ref="Q1965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277.63615905008857</v>
      </c>
      <c r="R1965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440.69231595252154</v>
      </c>
      <c r="S1965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1643.7823385029053</v>
      </c>
    </row>
    <row r="1966" spans="1:19" x14ac:dyDescent="0.25">
      <c r="A1966">
        <v>2014</v>
      </c>
      <c r="B1966">
        <v>6</v>
      </c>
      <c r="C1966" s="38" t="s">
        <v>82</v>
      </c>
      <c r="D1966" s="38">
        <f>DATE(План_Факт_Дебіторка[[#This Row],[Рік]],План_Факт_Дебіторка[[#This Row],[МісяцьНом]],1)</f>
        <v>41791</v>
      </c>
      <c r="E1966" s="6" t="s">
        <v>7</v>
      </c>
      <c r="F1966" s="6" t="s">
        <v>42</v>
      </c>
      <c r="G1966" s="6" t="s">
        <v>49</v>
      </c>
      <c r="H1966" s="6" t="s">
        <v>50</v>
      </c>
      <c r="I1966" s="6" t="s">
        <v>51</v>
      </c>
      <c r="J1966" s="6" t="s">
        <v>27</v>
      </c>
      <c r="K1966" s="9">
        <v>15535</v>
      </c>
      <c r="L1966" s="9">
        <v>165426.18000000002</v>
      </c>
      <c r="M1966" s="9">
        <v>240477.55383000016</v>
      </c>
      <c r="N1966" s="9">
        <v>232400</v>
      </c>
      <c r="O1966" s="9">
        <v>79992.850000000006</v>
      </c>
      <c r="P1966" s="9" cm="1">
        <f t="array" ref="P1966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1043.3233674491541</v>
      </c>
      <c r="Q1966" s="9" cm="1">
        <f t="array" ref="Q1966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521.66168372457707</v>
      </c>
      <c r="R1966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496.82065116626381</v>
      </c>
      <c r="S1966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2061.8057023399952</v>
      </c>
    </row>
    <row r="1967" spans="1:19" x14ac:dyDescent="0.25">
      <c r="A1967">
        <v>2014</v>
      </c>
      <c r="B1967">
        <v>7</v>
      </c>
      <c r="C1967" s="38" t="s">
        <v>83</v>
      </c>
      <c r="D1967" s="38">
        <f>DATE(План_Факт_Дебіторка[[#This Row],[Рік]],План_Факт_Дебіторка[[#This Row],[МісяцьНом]],1)</f>
        <v>41821</v>
      </c>
      <c r="E1967" s="6" t="s">
        <v>8</v>
      </c>
      <c r="F1967" s="6" t="s">
        <v>42</v>
      </c>
      <c r="G1967" s="6" t="s">
        <v>49</v>
      </c>
      <c r="H1967" s="6" t="s">
        <v>50</v>
      </c>
      <c r="I1967" s="6" t="s">
        <v>51</v>
      </c>
      <c r="J1967" s="6" t="s">
        <v>27</v>
      </c>
      <c r="K1967" s="9">
        <v>9906</v>
      </c>
      <c r="L1967" s="9">
        <v>110200.11</v>
      </c>
      <c r="M1967" s="9">
        <v>167710.73627999998</v>
      </c>
      <c r="N1967" s="9">
        <v>160900</v>
      </c>
      <c r="O1967" s="9">
        <v>49923</v>
      </c>
      <c r="P1967" s="9" cm="1">
        <f t="array" ref="P1967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906.05954912019411</v>
      </c>
      <c r="Q1967" s="9" cm="1">
        <f t="array" ref="Q1967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0</v>
      </c>
      <c r="R1967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431.45692815247338</v>
      </c>
      <c r="S1967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1337.5164772726675</v>
      </c>
    </row>
    <row r="1968" spans="1:19" x14ac:dyDescent="0.25">
      <c r="A1968">
        <v>2014</v>
      </c>
      <c r="B1968">
        <v>8</v>
      </c>
      <c r="C1968" s="38" t="s">
        <v>84</v>
      </c>
      <c r="D1968" s="38">
        <f>DATE(План_Факт_Дебіторка[[#This Row],[Рік]],План_Факт_Дебіторка[[#This Row],[МісяцьНом]],1)</f>
        <v>41852</v>
      </c>
      <c r="E1968" s="6" t="s">
        <v>9</v>
      </c>
      <c r="F1968" s="6" t="s">
        <v>42</v>
      </c>
      <c r="G1968" s="6" t="s">
        <v>49</v>
      </c>
      <c r="H1968" s="6" t="s">
        <v>50</v>
      </c>
      <c r="I1968" s="6" t="s">
        <v>51</v>
      </c>
      <c r="J1968" s="6" t="s">
        <v>27</v>
      </c>
      <c r="K1968" s="9">
        <v>12153</v>
      </c>
      <c r="L1968" s="9">
        <v>133170.07</v>
      </c>
      <c r="M1968" s="9">
        <v>198207.93661999993</v>
      </c>
      <c r="N1968" s="9">
        <v>191600</v>
      </c>
      <c r="O1968" s="9">
        <v>49646.07</v>
      </c>
      <c r="P1968" s="9" cm="1">
        <f t="array" ref="P1968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1047.3615582224493</v>
      </c>
      <c r="Q1968" s="9" cm="1">
        <f t="array" ref="Q1968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523.68077911122464</v>
      </c>
      <c r="R1968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498.74359915354722</v>
      </c>
      <c r="S1968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2069.7859364872211</v>
      </c>
    </row>
    <row r="1969" spans="1:19" x14ac:dyDescent="0.25">
      <c r="A1969">
        <v>2014</v>
      </c>
      <c r="B1969">
        <v>9</v>
      </c>
      <c r="C1969" s="38" t="s">
        <v>85</v>
      </c>
      <c r="D1969" s="38">
        <f>DATE(План_Факт_Дебіторка[[#This Row],[Рік]],План_Факт_Дебіторка[[#This Row],[МісяцьНом]],1)</f>
        <v>41883</v>
      </c>
      <c r="E1969" s="6" t="s">
        <v>10</v>
      </c>
      <c r="F1969" s="6" t="s">
        <v>42</v>
      </c>
      <c r="G1969" s="6" t="s">
        <v>49</v>
      </c>
      <c r="H1969" s="6" t="s">
        <v>50</v>
      </c>
      <c r="I1969" s="6" t="s">
        <v>51</v>
      </c>
      <c r="J1969" s="6" t="s">
        <v>27</v>
      </c>
      <c r="K1969" s="9">
        <v>9118</v>
      </c>
      <c r="L1969" s="9">
        <v>102289.25</v>
      </c>
      <c r="M1969" s="9">
        <v>149444.78529999999</v>
      </c>
      <c r="N1969" s="9">
        <v>150000</v>
      </c>
      <c r="O1969" s="9">
        <v>46769.919999999998</v>
      </c>
      <c r="P1969" s="9" cm="1">
        <f t="array" ref="P1969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1050.1911387775287</v>
      </c>
      <c r="Q1969" s="9" cm="1">
        <f t="array" ref="Q1969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0</v>
      </c>
      <c r="R1969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500.09101846548981</v>
      </c>
      <c r="S1969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1550.2821572430184</v>
      </c>
    </row>
    <row r="1970" spans="1:19" x14ac:dyDescent="0.25">
      <c r="A1970">
        <v>2014</v>
      </c>
      <c r="B1970">
        <v>10</v>
      </c>
      <c r="C1970" s="38" t="s">
        <v>62</v>
      </c>
      <c r="D1970" s="38">
        <f>DATE(План_Факт_Дебіторка[[#This Row],[Рік]],План_Факт_Дебіторка[[#This Row],[МісяцьНом]],1)</f>
        <v>41913</v>
      </c>
      <c r="E1970" s="6" t="s">
        <v>11</v>
      </c>
      <c r="F1970" s="6" t="s">
        <v>42</v>
      </c>
      <c r="G1970" s="6" t="s">
        <v>49</v>
      </c>
      <c r="H1970" s="6" t="s">
        <v>50</v>
      </c>
      <c r="I1970" s="6" t="s">
        <v>51</v>
      </c>
      <c r="J1970" s="6" t="s">
        <v>27</v>
      </c>
      <c r="K1970" s="9">
        <v>9367</v>
      </c>
      <c r="L1970" s="9">
        <v>108671.82999999999</v>
      </c>
      <c r="M1970" s="9">
        <v>159969.67232999991</v>
      </c>
      <c r="N1970" s="9">
        <v>154700</v>
      </c>
      <c r="O1970" s="9">
        <v>41060.6</v>
      </c>
      <c r="P1970" s="9" cm="1">
        <f t="array" ref="P1970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1058.390551160619</v>
      </c>
      <c r="Q1970" s="9" cm="1">
        <f t="array" ref="Q1970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529.1952755803095</v>
      </c>
      <c r="R1970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503.99550055267576</v>
      </c>
      <c r="S1970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2091.5813272936043</v>
      </c>
    </row>
    <row r="1971" spans="1:19" x14ac:dyDescent="0.25">
      <c r="A1971">
        <v>2014</v>
      </c>
      <c r="B1971">
        <v>11</v>
      </c>
      <c r="C1971" s="38" t="s">
        <v>66</v>
      </c>
      <c r="D1971" s="38">
        <f>DATE(План_Факт_Дебіторка[[#This Row],[Рік]],План_Факт_Дебіторка[[#This Row],[МісяцьНом]],1)</f>
        <v>41944</v>
      </c>
      <c r="E1971" s="6" t="s">
        <v>12</v>
      </c>
      <c r="F1971" s="6" t="s">
        <v>42</v>
      </c>
      <c r="G1971" s="6" t="s">
        <v>49</v>
      </c>
      <c r="H1971" s="6" t="s">
        <v>50</v>
      </c>
      <c r="I1971" s="6" t="s">
        <v>51</v>
      </c>
      <c r="J1971" s="6" t="s">
        <v>27</v>
      </c>
      <c r="K1971" s="9">
        <v>6257</v>
      </c>
      <c r="L1971" s="9">
        <v>73272.63</v>
      </c>
      <c r="M1971" s="9">
        <v>110226.60146999998</v>
      </c>
      <c r="N1971" s="9">
        <v>113000</v>
      </c>
      <c r="O1971" s="9">
        <v>29802.51</v>
      </c>
      <c r="P1971" s="9" cm="1">
        <f t="array" ref="P1971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912.49956348628677</v>
      </c>
      <c r="Q1971" s="9" cm="1">
        <f t="array" ref="Q1971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0</v>
      </c>
      <c r="R1971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434.52360166013659</v>
      </c>
      <c r="S1971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1347.0231651464233</v>
      </c>
    </row>
    <row r="1972" spans="1:19" x14ac:dyDescent="0.25">
      <c r="A1972">
        <v>2014</v>
      </c>
      <c r="B1972">
        <v>12</v>
      </c>
      <c r="C1972" s="38" t="s">
        <v>67</v>
      </c>
      <c r="D1972" s="38">
        <f>DATE(План_Факт_Дебіторка[[#This Row],[Рік]],План_Факт_Дебіторка[[#This Row],[МісяцьНом]],1)</f>
        <v>41974</v>
      </c>
      <c r="E1972" s="6" t="s">
        <v>13</v>
      </c>
      <c r="F1972" s="6" t="s">
        <v>42</v>
      </c>
      <c r="G1972" s="6" t="s">
        <v>49</v>
      </c>
      <c r="H1972" s="6" t="s">
        <v>50</v>
      </c>
      <c r="I1972" s="6" t="s">
        <v>51</v>
      </c>
      <c r="J1972" s="6" t="s">
        <v>27</v>
      </c>
      <c r="K1972" s="9">
        <v>7163</v>
      </c>
      <c r="L1972" s="9">
        <v>80616.389999999985</v>
      </c>
      <c r="M1972" s="9">
        <v>116613.91558999996</v>
      </c>
      <c r="N1972" s="9">
        <v>123800</v>
      </c>
      <c r="O1972" s="9">
        <v>23588.37</v>
      </c>
      <c r="P1972" s="9" cm="1">
        <f t="array" ref="P1972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711.97981225229057</v>
      </c>
      <c r="Q1972" s="9" cm="1">
        <f t="array" ref="Q1972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355.98990612614529</v>
      </c>
      <c r="R1972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169.51900291721205</v>
      </c>
      <c r="S1972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1237.4887212956478</v>
      </c>
    </row>
    <row r="1973" spans="1:19" x14ac:dyDescent="0.25">
      <c r="A1973">
        <v>2015</v>
      </c>
      <c r="B1973">
        <v>1</v>
      </c>
      <c r="C1973" s="38" t="s">
        <v>86</v>
      </c>
      <c r="D1973" s="38">
        <f>DATE(План_Факт_Дебіторка[[#This Row],[Рік]],План_Факт_Дебіторка[[#This Row],[МісяцьНом]],1)</f>
        <v>42005</v>
      </c>
      <c r="E1973" s="6" t="s">
        <v>2</v>
      </c>
      <c r="F1973" s="6" t="s">
        <v>42</v>
      </c>
      <c r="G1973" s="6" t="s">
        <v>49</v>
      </c>
      <c r="H1973" s="6" t="s">
        <v>50</v>
      </c>
      <c r="I1973" s="6" t="s">
        <v>51</v>
      </c>
      <c r="J1973" s="6" t="s">
        <v>27</v>
      </c>
      <c r="K1973" s="9">
        <v>6835</v>
      </c>
      <c r="L1973" s="9">
        <v>74261.900000000023</v>
      </c>
      <c r="M1973" s="9">
        <v>115534.69569999998</v>
      </c>
      <c r="N1973" s="9">
        <v>114900</v>
      </c>
      <c r="O1973" s="9">
        <v>22080.25</v>
      </c>
      <c r="P1973" s="9" cm="1">
        <f t="array" ref="P1973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946.46100854568681</v>
      </c>
      <c r="Q1973" s="9" cm="1">
        <f t="array" ref="Q1973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283.93830256370603</v>
      </c>
      <c r="R1973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630.97400569712465</v>
      </c>
      <c r="S1973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1861.3733168065173</v>
      </c>
    </row>
    <row r="1974" spans="1:19" x14ac:dyDescent="0.25">
      <c r="A1974">
        <v>2015</v>
      </c>
      <c r="B1974">
        <v>2</v>
      </c>
      <c r="C1974" s="38" t="s">
        <v>87</v>
      </c>
      <c r="D1974" s="38">
        <f>DATE(План_Факт_Дебіторка[[#This Row],[Рік]],План_Факт_Дебіторка[[#This Row],[МісяцьНом]],1)</f>
        <v>42036</v>
      </c>
      <c r="E1974" s="6" t="s">
        <v>3</v>
      </c>
      <c r="F1974" s="6" t="s">
        <v>42</v>
      </c>
      <c r="G1974" s="6" t="s">
        <v>49</v>
      </c>
      <c r="H1974" s="6" t="s">
        <v>50</v>
      </c>
      <c r="I1974" s="6" t="s">
        <v>51</v>
      </c>
      <c r="J1974" s="6" t="s">
        <v>27</v>
      </c>
      <c r="K1974" s="9">
        <v>7380</v>
      </c>
      <c r="L1974" s="9">
        <v>78720.800000000003</v>
      </c>
      <c r="M1974" s="9">
        <v>121222.60728000005</v>
      </c>
      <c r="N1974" s="9">
        <v>129800</v>
      </c>
      <c r="O1974" s="9">
        <v>24099.3</v>
      </c>
      <c r="P1974" s="9" cm="1">
        <f t="array" ref="P1974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1287.8311067121792</v>
      </c>
      <c r="Q1974" s="9" cm="1">
        <f t="array" ref="Q1974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0</v>
      </c>
      <c r="R1974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429.27703557072641</v>
      </c>
      <c r="S1974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1717.1081422829056</v>
      </c>
    </row>
    <row r="1975" spans="1:19" x14ac:dyDescent="0.25">
      <c r="A1975">
        <v>2015</v>
      </c>
      <c r="B1975">
        <v>3</v>
      </c>
      <c r="C1975" s="38" t="s">
        <v>88</v>
      </c>
      <c r="D1975" s="38">
        <f>DATE(План_Факт_Дебіторка[[#This Row],[Рік]],План_Факт_Дебіторка[[#This Row],[МісяцьНом]],1)</f>
        <v>42064</v>
      </c>
      <c r="E1975" s="6" t="s">
        <v>4</v>
      </c>
      <c r="F1975" s="6" t="s">
        <v>42</v>
      </c>
      <c r="G1975" s="6" t="s">
        <v>49</v>
      </c>
      <c r="H1975" s="6" t="s">
        <v>50</v>
      </c>
      <c r="I1975" s="6" t="s">
        <v>51</v>
      </c>
      <c r="J1975" s="6" t="s">
        <v>27</v>
      </c>
      <c r="K1975" s="9">
        <v>10104</v>
      </c>
      <c r="L1975" s="9">
        <v>108610.94</v>
      </c>
      <c r="M1975" s="9">
        <v>147515.95538000035</v>
      </c>
      <c r="N1975" s="9">
        <v>149900</v>
      </c>
      <c r="O1975" s="9">
        <v>31577.62</v>
      </c>
      <c r="P1975" s="9" cm="1">
        <f t="array" ref="P1975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1209.4038449531713</v>
      </c>
      <c r="Q1975" s="9" cm="1">
        <f t="array" ref="Q1975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0</v>
      </c>
      <c r="R1975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403.1346149843904</v>
      </c>
      <c r="S1975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1612.5384599375616</v>
      </c>
    </row>
    <row r="1976" spans="1:19" x14ac:dyDescent="0.25">
      <c r="A1976">
        <v>2015</v>
      </c>
      <c r="B1976">
        <v>4</v>
      </c>
      <c r="C1976" s="38" t="s">
        <v>89</v>
      </c>
      <c r="D1976" s="38">
        <f>DATE(План_Факт_Дебіторка[[#This Row],[Рік]],План_Факт_Дебіторка[[#This Row],[МісяцьНом]],1)</f>
        <v>42095</v>
      </c>
      <c r="E1976" s="6" t="s">
        <v>5</v>
      </c>
      <c r="F1976" s="6" t="s">
        <v>42</v>
      </c>
      <c r="G1976" s="6" t="s">
        <v>49</v>
      </c>
      <c r="H1976" s="6" t="s">
        <v>50</v>
      </c>
      <c r="I1976" s="6" t="s">
        <v>51</v>
      </c>
      <c r="J1976" s="6" t="s">
        <v>27</v>
      </c>
      <c r="K1976" s="9">
        <v>4140</v>
      </c>
      <c r="L1976" s="9">
        <v>45098.5</v>
      </c>
      <c r="M1976" s="9">
        <v>70580.633500000098</v>
      </c>
      <c r="N1976" s="9">
        <v>72100</v>
      </c>
      <c r="O1976" s="9">
        <v>14970.98</v>
      </c>
      <c r="P1976" s="9" cm="1">
        <f t="array" ref="P1976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693.17998475032527</v>
      </c>
      <c r="Q1976" s="9" cm="1">
        <f t="array" ref="Q1976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346.58999237516264</v>
      </c>
      <c r="R1976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231.05999491677508</v>
      </c>
      <c r="S1976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1270.8299720422631</v>
      </c>
    </row>
    <row r="1977" spans="1:19" x14ac:dyDescent="0.25">
      <c r="A1977">
        <v>2015</v>
      </c>
      <c r="B1977">
        <v>5</v>
      </c>
      <c r="C1977" s="38" t="s">
        <v>90</v>
      </c>
      <c r="D1977" s="38">
        <f>DATE(План_Факт_Дебіторка[[#This Row],[Рік]],План_Факт_Дебіторка[[#This Row],[МісяцьНом]],1)</f>
        <v>42125</v>
      </c>
      <c r="E1977" s="6" t="s">
        <v>6</v>
      </c>
      <c r="F1977" s="6" t="s">
        <v>42</v>
      </c>
      <c r="G1977" s="6" t="s">
        <v>49</v>
      </c>
      <c r="H1977" s="6" t="s">
        <v>50</v>
      </c>
      <c r="I1977" s="6" t="s">
        <v>51</v>
      </c>
      <c r="J1977" s="6" t="s">
        <v>27</v>
      </c>
      <c r="K1977" s="9">
        <v>10851</v>
      </c>
      <c r="L1977" s="9">
        <v>109709.54000000002</v>
      </c>
      <c r="M1977" s="9">
        <v>145586.56794000007</v>
      </c>
      <c r="N1977" s="9">
        <v>140700</v>
      </c>
      <c r="O1977" s="9">
        <v>50250.44</v>
      </c>
      <c r="P1977" s="9" cm="1">
        <f t="array" ref="P1977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1104.8296485702786</v>
      </c>
      <c r="Q1977" s="9" cm="1">
        <f t="array" ref="Q1977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331.4488945710836</v>
      </c>
      <c r="R1977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368.27654952342618</v>
      </c>
      <c r="S1977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1804.5550926647884</v>
      </c>
    </row>
    <row r="1978" spans="1:19" x14ac:dyDescent="0.25">
      <c r="A1978">
        <v>2015</v>
      </c>
      <c r="B1978">
        <v>6</v>
      </c>
      <c r="C1978" s="38" t="s">
        <v>91</v>
      </c>
      <c r="D1978" s="38">
        <f>DATE(План_Факт_Дебіторка[[#This Row],[Рік]],План_Факт_Дебіторка[[#This Row],[МісяцьНом]],1)</f>
        <v>42156</v>
      </c>
      <c r="E1978" s="6" t="s">
        <v>7</v>
      </c>
      <c r="F1978" s="6" t="s">
        <v>42</v>
      </c>
      <c r="G1978" s="6" t="s">
        <v>49</v>
      </c>
      <c r="H1978" s="6" t="s">
        <v>50</v>
      </c>
      <c r="I1978" s="6" t="s">
        <v>51</v>
      </c>
      <c r="J1978" s="6" t="s">
        <v>27</v>
      </c>
      <c r="K1978" s="9">
        <v>3391</v>
      </c>
      <c r="L1978" s="9">
        <v>37090.870000000003</v>
      </c>
      <c r="M1978" s="9">
        <v>59034.897710000041</v>
      </c>
      <c r="N1978" s="9">
        <v>54700</v>
      </c>
      <c r="O1978" s="9">
        <v>17400.54</v>
      </c>
      <c r="P1978" s="9" cm="1">
        <f t="array" ref="P1978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852.95995140445223</v>
      </c>
      <c r="Q1978" s="9" cm="1">
        <f t="array" ref="Q1978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426.47997570222611</v>
      </c>
      <c r="R1978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284.31998380148406</v>
      </c>
      <c r="S1978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1563.7599109081625</v>
      </c>
    </row>
    <row r="1979" spans="1:19" x14ac:dyDescent="0.25">
      <c r="A1979">
        <v>2015</v>
      </c>
      <c r="B1979">
        <v>7</v>
      </c>
      <c r="C1979" s="38" t="s">
        <v>92</v>
      </c>
      <c r="D1979" s="38">
        <f>DATE(План_Факт_Дебіторка[[#This Row],[Рік]],План_Факт_Дебіторка[[#This Row],[МісяцьНом]],1)</f>
        <v>42186</v>
      </c>
      <c r="E1979" s="6" t="s">
        <v>8</v>
      </c>
      <c r="F1979" s="6" t="s">
        <v>42</v>
      </c>
      <c r="G1979" s="6" t="s">
        <v>49</v>
      </c>
      <c r="H1979" s="6" t="s">
        <v>50</v>
      </c>
      <c r="I1979" s="6" t="s">
        <v>51</v>
      </c>
      <c r="J1979" s="6" t="s">
        <v>27</v>
      </c>
      <c r="K1979" s="9">
        <v>10390</v>
      </c>
      <c r="L1979" s="9">
        <v>107419.56000000001</v>
      </c>
      <c r="M1979" s="9">
        <v>149980.07070000013</v>
      </c>
      <c r="N1979" s="9">
        <v>149900</v>
      </c>
      <c r="O1979" s="9">
        <v>41837.040000000001</v>
      </c>
      <c r="P1979" s="9" cm="1">
        <f t="array" ref="P1979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925.05994853063783</v>
      </c>
      <c r="Q1979" s="9" cm="1">
        <f t="array" ref="Q1979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277.51798455919135</v>
      </c>
      <c r="R1979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616.70663235375855</v>
      </c>
      <c r="S1979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1819.2845654435878</v>
      </c>
    </row>
    <row r="1980" spans="1:19" x14ac:dyDescent="0.25">
      <c r="A1980">
        <v>2015</v>
      </c>
      <c r="B1980">
        <v>8</v>
      </c>
      <c r="C1980" s="38" t="s">
        <v>93</v>
      </c>
      <c r="D1980" s="38">
        <f>DATE(План_Факт_Дебіторка[[#This Row],[Рік]],План_Факт_Дебіторка[[#This Row],[МісяцьНом]],1)</f>
        <v>42217</v>
      </c>
      <c r="E1980" s="6" t="s">
        <v>9</v>
      </c>
      <c r="F1980" s="6" t="s">
        <v>42</v>
      </c>
      <c r="G1980" s="6" t="s">
        <v>49</v>
      </c>
      <c r="H1980" s="6" t="s">
        <v>50</v>
      </c>
      <c r="I1980" s="6" t="s">
        <v>51</v>
      </c>
      <c r="J1980" s="6" t="s">
        <v>27</v>
      </c>
      <c r="K1980" s="9">
        <v>3689</v>
      </c>
      <c r="L1980" s="9">
        <v>40288.179999999986</v>
      </c>
      <c r="M1980" s="9">
        <v>64425.378890000036</v>
      </c>
      <c r="N1980" s="9">
        <v>64400</v>
      </c>
      <c r="O1980" s="9">
        <v>13485.18</v>
      </c>
      <c r="P1980" s="9" cm="1">
        <f t="array" ref="P1980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941.57241174281944</v>
      </c>
      <c r="Q1980" s="9" cm="1">
        <f t="array" ref="Q1980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470.78620587140972</v>
      </c>
      <c r="R1980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627.71494116187955</v>
      </c>
      <c r="S1980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2040.0735587761087</v>
      </c>
    </row>
    <row r="1981" spans="1:19" x14ac:dyDescent="0.25">
      <c r="A1981">
        <v>2015</v>
      </c>
      <c r="B1981">
        <v>9</v>
      </c>
      <c r="C1981" s="38" t="s">
        <v>94</v>
      </c>
      <c r="D1981" s="38">
        <f>DATE(План_Факт_Дебіторка[[#This Row],[Рік]],План_Факт_Дебіторка[[#This Row],[МісяцьНом]],1)</f>
        <v>42248</v>
      </c>
      <c r="E1981" s="6" t="s">
        <v>10</v>
      </c>
      <c r="F1981" s="6" t="s">
        <v>42</v>
      </c>
      <c r="G1981" s="6" t="s">
        <v>49</v>
      </c>
      <c r="H1981" s="6" t="s">
        <v>50</v>
      </c>
      <c r="I1981" s="6" t="s">
        <v>51</v>
      </c>
      <c r="J1981" s="6" t="s">
        <v>27</v>
      </c>
      <c r="K1981" s="9">
        <v>5516</v>
      </c>
      <c r="L1981" s="9">
        <v>57780.35</v>
      </c>
      <c r="M1981" s="9">
        <v>85669.31262000007</v>
      </c>
      <c r="N1981" s="9">
        <v>86700</v>
      </c>
      <c r="O1981" s="9">
        <v>23638.99</v>
      </c>
      <c r="P1981" s="9" cm="1">
        <f t="array" ref="P1981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1216.5935124725897</v>
      </c>
      <c r="Q1981" s="9" cm="1">
        <f t="array" ref="Q1981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608.29675623629487</v>
      </c>
      <c r="R1981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811.06234164839316</v>
      </c>
      <c r="S1981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2635.952610357278</v>
      </c>
    </row>
    <row r="1982" spans="1:19" x14ac:dyDescent="0.25">
      <c r="A1982">
        <v>2015</v>
      </c>
      <c r="B1982">
        <v>10</v>
      </c>
      <c r="C1982" s="38" t="s">
        <v>68</v>
      </c>
      <c r="D1982" s="38">
        <f>DATE(План_Факт_Дебіторка[[#This Row],[Рік]],План_Факт_Дебіторка[[#This Row],[МісяцьНом]],1)</f>
        <v>42278</v>
      </c>
      <c r="E1982" s="6" t="s">
        <v>11</v>
      </c>
      <c r="F1982" s="6" t="s">
        <v>42</v>
      </c>
      <c r="G1982" s="6" t="s">
        <v>49</v>
      </c>
      <c r="H1982" s="6" t="s">
        <v>50</v>
      </c>
      <c r="I1982" s="6" t="s">
        <v>51</v>
      </c>
      <c r="J1982" s="6" t="s">
        <v>27</v>
      </c>
      <c r="K1982" s="9">
        <v>11424</v>
      </c>
      <c r="L1982" s="9">
        <v>121396.81000000001</v>
      </c>
      <c r="M1982" s="9">
        <v>155806.61380000002</v>
      </c>
      <c r="N1982" s="9">
        <v>168200</v>
      </c>
      <c r="O1982" s="9">
        <v>36385.71</v>
      </c>
      <c r="P1982" s="9" cm="1">
        <f t="array" ref="P1982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935.0037593416323</v>
      </c>
      <c r="Q1982" s="9" cm="1">
        <f t="array" ref="Q1982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0</v>
      </c>
      <c r="R1982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623.33583956108816</v>
      </c>
      <c r="S1982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1558.3395989027204</v>
      </c>
    </row>
    <row r="1983" spans="1:19" x14ac:dyDescent="0.25">
      <c r="A1983">
        <v>2015</v>
      </c>
      <c r="B1983">
        <v>11</v>
      </c>
      <c r="C1983" s="38" t="s">
        <v>69</v>
      </c>
      <c r="D1983" s="38">
        <f>DATE(План_Факт_Дебіторка[[#This Row],[Рік]],План_Факт_Дебіторка[[#This Row],[МісяцьНом]],1)</f>
        <v>42309</v>
      </c>
      <c r="E1983" s="6" t="s">
        <v>12</v>
      </c>
      <c r="F1983" s="6" t="s">
        <v>42</v>
      </c>
      <c r="G1983" s="6" t="s">
        <v>49</v>
      </c>
      <c r="H1983" s="6" t="s">
        <v>50</v>
      </c>
      <c r="I1983" s="6" t="s">
        <v>51</v>
      </c>
      <c r="J1983" s="6" t="s">
        <v>27</v>
      </c>
      <c r="K1983" s="9">
        <v>4246</v>
      </c>
      <c r="L1983" s="9">
        <v>44905.13</v>
      </c>
      <c r="M1983" s="9">
        <v>61865.283910000035</v>
      </c>
      <c r="N1983" s="9">
        <v>63600</v>
      </c>
      <c r="O1983" s="9">
        <v>18077.400000000001</v>
      </c>
      <c r="P1983" s="9" cm="1">
        <f t="array" ref="P1983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985.56934333170034</v>
      </c>
      <c r="Q1983" s="9" cm="1">
        <f t="array" ref="Q1983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0</v>
      </c>
      <c r="R1983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328.52311444390011</v>
      </c>
      <c r="S1983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1314.0924577756005</v>
      </c>
    </row>
    <row r="1984" spans="1:19" x14ac:dyDescent="0.25">
      <c r="A1984">
        <v>2015</v>
      </c>
      <c r="B1984">
        <v>12</v>
      </c>
      <c r="C1984" s="38" t="s">
        <v>70</v>
      </c>
      <c r="D1984" s="38">
        <f>DATE(План_Факт_Дебіторка[[#This Row],[Рік]],План_Факт_Дебіторка[[#This Row],[МісяцьНом]],1)</f>
        <v>42339</v>
      </c>
      <c r="E1984" s="6" t="s">
        <v>13</v>
      </c>
      <c r="F1984" s="6" t="s">
        <v>42</v>
      </c>
      <c r="G1984" s="6" t="s">
        <v>49</v>
      </c>
      <c r="H1984" s="6" t="s">
        <v>50</v>
      </c>
      <c r="I1984" s="6" t="s">
        <v>51</v>
      </c>
      <c r="J1984" s="6" t="s">
        <v>27</v>
      </c>
      <c r="K1984" s="9">
        <v>3524</v>
      </c>
      <c r="L1984" s="9">
        <v>37829.539999999994</v>
      </c>
      <c r="M1984" s="9">
        <v>56602.102780000001</v>
      </c>
      <c r="N1984" s="9">
        <v>60900</v>
      </c>
      <c r="O1984" s="9">
        <v>14340.97</v>
      </c>
      <c r="P1984" s="9" cm="1">
        <f t="array" ref="P1984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614.78803249002272</v>
      </c>
      <c r="Q1984" s="9" cm="1">
        <f t="array" ref="Q1984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307.39401624501136</v>
      </c>
      <c r="R1984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204.92934416334094</v>
      </c>
      <c r="S1984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1127.111392898375</v>
      </c>
    </row>
    <row r="1985" spans="1:19" x14ac:dyDescent="0.25">
      <c r="A1985">
        <v>2016</v>
      </c>
      <c r="B1985">
        <v>1</v>
      </c>
      <c r="C1985" s="38" t="s">
        <v>95</v>
      </c>
      <c r="D1985" s="38">
        <f>DATE(План_Факт_Дебіторка[[#This Row],[Рік]],План_Факт_Дебіторка[[#This Row],[МісяцьНом]],1)</f>
        <v>42370</v>
      </c>
      <c r="E1985" s="6" t="s">
        <v>2</v>
      </c>
      <c r="F1985" s="6" t="s">
        <v>42</v>
      </c>
      <c r="G1985" s="6" t="s">
        <v>49</v>
      </c>
      <c r="H1985" s="6" t="s">
        <v>50</v>
      </c>
      <c r="I1985" s="6" t="s">
        <v>51</v>
      </c>
      <c r="J1985" s="6" t="s">
        <v>27</v>
      </c>
      <c r="K1985" s="9">
        <v>2437</v>
      </c>
      <c r="L1985" s="9">
        <v>24700.300000000003</v>
      </c>
      <c r="M1985" s="9">
        <v>35721.750390000001</v>
      </c>
      <c r="N1985" s="9">
        <v>33800</v>
      </c>
      <c r="O1985" s="9">
        <v>6070.8</v>
      </c>
      <c r="P1985" s="9" cm="1">
        <f t="array" ref="P1985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873.79077937028956</v>
      </c>
      <c r="Q1985" s="9" cm="1">
        <f t="array" ref="Q1985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436.89538968514478</v>
      </c>
      <c r="R1985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364.0794914042873</v>
      </c>
      <c r="S1985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1674.7656604597214</v>
      </c>
    </row>
    <row r="1986" spans="1:19" x14ac:dyDescent="0.25">
      <c r="A1986">
        <v>2016</v>
      </c>
      <c r="B1986">
        <v>2</v>
      </c>
      <c r="C1986" s="38" t="s">
        <v>96</v>
      </c>
      <c r="D1986" s="38">
        <f>DATE(План_Факт_Дебіторка[[#This Row],[Рік]],План_Факт_Дебіторка[[#This Row],[МісяцьНом]],1)</f>
        <v>42401</v>
      </c>
      <c r="E1986" s="6" t="s">
        <v>3</v>
      </c>
      <c r="F1986" s="6" t="s">
        <v>42</v>
      </c>
      <c r="G1986" s="6" t="s">
        <v>49</v>
      </c>
      <c r="H1986" s="6" t="s">
        <v>50</v>
      </c>
      <c r="I1986" s="6" t="s">
        <v>51</v>
      </c>
      <c r="J1986" s="6" t="s">
        <v>27</v>
      </c>
      <c r="K1986" s="9">
        <v>3361</v>
      </c>
      <c r="L1986" s="9">
        <v>37876.010000000009</v>
      </c>
      <c r="M1986" s="9">
        <v>57904.108460000039</v>
      </c>
      <c r="N1986" s="9">
        <v>58100</v>
      </c>
      <c r="O1986" s="9">
        <v>10501.09</v>
      </c>
      <c r="P1986" s="9" cm="1">
        <f t="array" ref="P1986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720.94056726593521</v>
      </c>
      <c r="Q1986" s="9" cm="1">
        <f t="array" ref="Q1986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360.47028363296761</v>
      </c>
      <c r="R1986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300.39190302747295</v>
      </c>
      <c r="S1986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1381.8027539263758</v>
      </c>
    </row>
    <row r="1987" spans="1:19" x14ac:dyDescent="0.25">
      <c r="A1987">
        <v>2016</v>
      </c>
      <c r="B1987">
        <v>3</v>
      </c>
      <c r="C1987" s="38" t="s">
        <v>97</v>
      </c>
      <c r="D1987" s="38">
        <f>DATE(План_Факт_Дебіторка[[#This Row],[Рік]],План_Факт_Дебіторка[[#This Row],[МісяцьНом]],1)</f>
        <v>42430</v>
      </c>
      <c r="E1987" s="6" t="s">
        <v>4</v>
      </c>
      <c r="F1987" s="6" t="s">
        <v>42</v>
      </c>
      <c r="G1987" s="6" t="s">
        <v>49</v>
      </c>
      <c r="H1987" s="6" t="s">
        <v>50</v>
      </c>
      <c r="I1987" s="6" t="s">
        <v>51</v>
      </c>
      <c r="J1987" s="6" t="s">
        <v>27</v>
      </c>
      <c r="K1987" s="9">
        <v>7745</v>
      </c>
      <c r="L1987" s="9">
        <v>81128.200000000026</v>
      </c>
      <c r="M1987" s="9">
        <v>116724.23682000014</v>
      </c>
      <c r="N1987" s="9">
        <v>110200</v>
      </c>
      <c r="O1987" s="9">
        <v>23417.84</v>
      </c>
      <c r="P1987" s="9" cm="1">
        <f t="array" ref="P1987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1060.0126537819206</v>
      </c>
      <c r="Q1987" s="9" cm="1">
        <f t="array" ref="Q1987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318.00379613457619</v>
      </c>
      <c r="R1987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441.67193907580025</v>
      </c>
      <c r="S1987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1819.688388992297</v>
      </c>
    </row>
    <row r="1988" spans="1:19" x14ac:dyDescent="0.25">
      <c r="A1988">
        <v>2016</v>
      </c>
      <c r="B1988">
        <v>4</v>
      </c>
      <c r="C1988" s="38" t="s">
        <v>98</v>
      </c>
      <c r="D1988" s="38">
        <f>DATE(План_Факт_Дебіторка[[#This Row],[Рік]],План_Факт_Дебіторка[[#This Row],[МісяцьНом]],1)</f>
        <v>42461</v>
      </c>
      <c r="E1988" s="6" t="s">
        <v>5</v>
      </c>
      <c r="F1988" s="6" t="s">
        <v>42</v>
      </c>
      <c r="G1988" s="6" t="s">
        <v>49</v>
      </c>
      <c r="H1988" s="6" t="s">
        <v>50</v>
      </c>
      <c r="I1988" s="6" t="s">
        <v>51</v>
      </c>
      <c r="J1988" s="6" t="s">
        <v>27</v>
      </c>
      <c r="K1988" s="9">
        <v>3111</v>
      </c>
      <c r="L1988" s="9">
        <v>33320.93</v>
      </c>
      <c r="M1988" s="9">
        <v>54098.130420000052</v>
      </c>
      <c r="N1988" s="9">
        <v>54900</v>
      </c>
      <c r="O1988" s="9">
        <v>7549.76</v>
      </c>
      <c r="P1988" s="9" cm="1">
        <f t="array" ref="P1988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403.54061268108057</v>
      </c>
      <c r="Q1988" s="9" cm="1">
        <f t="array" ref="Q1988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121.06218380432419</v>
      </c>
      <c r="R1988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168.14192195045027</v>
      </c>
      <c r="S1988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692.74471843585502</v>
      </c>
    </row>
    <row r="1989" spans="1:19" x14ac:dyDescent="0.25">
      <c r="A1989">
        <v>2016</v>
      </c>
      <c r="B1989">
        <v>5</v>
      </c>
      <c r="C1989" s="38" t="s">
        <v>99</v>
      </c>
      <c r="D1989" s="38">
        <f>DATE(План_Факт_Дебіторка[[#This Row],[Рік]],План_Факт_Дебіторка[[#This Row],[МісяцьНом]],1)</f>
        <v>42491</v>
      </c>
      <c r="E1989" s="6" t="s">
        <v>6</v>
      </c>
      <c r="F1989" s="6" t="s">
        <v>42</v>
      </c>
      <c r="G1989" s="6" t="s">
        <v>49</v>
      </c>
      <c r="H1989" s="6" t="s">
        <v>50</v>
      </c>
      <c r="I1989" s="6" t="s">
        <v>51</v>
      </c>
      <c r="J1989" s="6" t="s">
        <v>27</v>
      </c>
      <c r="K1989" s="9">
        <v>6069</v>
      </c>
      <c r="L1989" s="9">
        <v>67143.810000000012</v>
      </c>
      <c r="M1989" s="9">
        <v>102603.68962</v>
      </c>
      <c r="N1989" s="9">
        <v>101400</v>
      </c>
      <c r="O1989" s="9">
        <v>16187.96</v>
      </c>
      <c r="P1989" s="9" cm="1">
        <f t="array" ref="P1989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1066.3821436230994</v>
      </c>
      <c r="Q1989" s="9" cm="1">
        <f t="array" ref="Q1989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0</v>
      </c>
      <c r="R1989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444.32589317629146</v>
      </c>
      <c r="S1989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1510.7080367993908</v>
      </c>
    </row>
    <row r="1990" spans="1:19" x14ac:dyDescent="0.25">
      <c r="A1990">
        <v>2016</v>
      </c>
      <c r="B1990">
        <v>6</v>
      </c>
      <c r="C1990" s="38" t="s">
        <v>100</v>
      </c>
      <c r="D1990" s="38">
        <f>DATE(План_Факт_Дебіторка[[#This Row],[Рік]],План_Факт_Дебіторка[[#This Row],[МісяцьНом]],1)</f>
        <v>42522</v>
      </c>
      <c r="E1990" s="6" t="s">
        <v>7</v>
      </c>
      <c r="F1990" s="6" t="s">
        <v>42</v>
      </c>
      <c r="G1990" s="6" t="s">
        <v>49</v>
      </c>
      <c r="H1990" s="6" t="s">
        <v>50</v>
      </c>
      <c r="I1990" s="6" t="s">
        <v>51</v>
      </c>
      <c r="J1990" s="6" t="s">
        <v>27</v>
      </c>
      <c r="K1990" s="9">
        <v>12593</v>
      </c>
      <c r="L1990" s="9">
        <v>139212.83999999997</v>
      </c>
      <c r="M1990" s="9">
        <v>192447.17955000015</v>
      </c>
      <c r="N1990" s="9">
        <v>195800</v>
      </c>
      <c r="O1990" s="9">
        <v>15023.18</v>
      </c>
      <c r="P1990" s="9" cm="1">
        <f t="array" ref="P1990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1457.6260220520421</v>
      </c>
      <c r="Q1990" s="9" cm="1">
        <f t="array" ref="Q1990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437.28780661561268</v>
      </c>
      <c r="R1990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1214.6883517100352</v>
      </c>
      <c r="S1990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3109.6021803776903</v>
      </c>
    </row>
    <row r="1991" spans="1:19" x14ac:dyDescent="0.25">
      <c r="A1991">
        <v>2016</v>
      </c>
      <c r="B1991">
        <v>7</v>
      </c>
      <c r="C1991" s="38" t="s">
        <v>101</v>
      </c>
      <c r="D1991" s="38">
        <f>DATE(План_Факт_Дебіторка[[#This Row],[Рік]],План_Факт_Дебіторка[[#This Row],[МісяцьНом]],1)</f>
        <v>42552</v>
      </c>
      <c r="E1991" s="6" t="s">
        <v>8</v>
      </c>
      <c r="F1991" s="6" t="s">
        <v>42</v>
      </c>
      <c r="G1991" s="6" t="s">
        <v>49</v>
      </c>
      <c r="H1991" s="6" t="s">
        <v>50</v>
      </c>
      <c r="I1991" s="6" t="s">
        <v>51</v>
      </c>
      <c r="J1991" s="6" t="s">
        <v>27</v>
      </c>
      <c r="K1991" s="9">
        <v>7614</v>
      </c>
      <c r="L1991" s="9">
        <v>83761.710000000006</v>
      </c>
      <c r="M1991" s="9">
        <v>125084.05935</v>
      </c>
      <c r="N1991" s="9">
        <v>131600</v>
      </c>
      <c r="O1991" s="9">
        <v>12251.02</v>
      </c>
      <c r="P1991" s="9" cm="1">
        <f t="array" ref="P1991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963.01562665922575</v>
      </c>
      <c r="Q1991" s="9" cm="1">
        <f t="array" ref="Q1991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0</v>
      </c>
      <c r="R1991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740.78125127632745</v>
      </c>
      <c r="S1991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1703.7968779355533</v>
      </c>
    </row>
    <row r="1992" spans="1:19" x14ac:dyDescent="0.25">
      <c r="A1992">
        <v>2016</v>
      </c>
      <c r="B1992">
        <v>8</v>
      </c>
      <c r="C1992" s="38" t="s">
        <v>102</v>
      </c>
      <c r="D1992" s="38">
        <f>DATE(План_Факт_Дебіторка[[#This Row],[Рік]],План_Факт_Дебіторка[[#This Row],[МісяцьНом]],1)</f>
        <v>42583</v>
      </c>
      <c r="E1992" s="6" t="s">
        <v>9</v>
      </c>
      <c r="F1992" s="6" t="s">
        <v>42</v>
      </c>
      <c r="G1992" s="6" t="s">
        <v>49</v>
      </c>
      <c r="H1992" s="6" t="s">
        <v>50</v>
      </c>
      <c r="I1992" s="6" t="s">
        <v>51</v>
      </c>
      <c r="J1992" s="6" t="s">
        <v>27</v>
      </c>
      <c r="K1992" s="9">
        <v>6800</v>
      </c>
      <c r="L1992" s="9">
        <v>76272.38</v>
      </c>
      <c r="M1992" s="9">
        <v>121883.11888000001</v>
      </c>
      <c r="N1992" s="9">
        <v>117000</v>
      </c>
      <c r="O1992" s="9">
        <v>9644.39</v>
      </c>
      <c r="P1992" s="9" cm="1">
        <f t="array" ref="P1992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774.14329320511217</v>
      </c>
      <c r="Q1992" s="9" cm="1">
        <f t="array" ref="Q1992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387.07164660255609</v>
      </c>
      <c r="R1992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595.49484092700936</v>
      </c>
      <c r="S1992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1756.7097807346777</v>
      </c>
    </row>
    <row r="1993" spans="1:19" x14ac:dyDescent="0.25">
      <c r="A1993">
        <v>2016</v>
      </c>
      <c r="B1993">
        <v>9</v>
      </c>
      <c r="C1993" s="38" t="s">
        <v>103</v>
      </c>
      <c r="D1993" s="38">
        <f>DATE(План_Факт_Дебіторка[[#This Row],[Рік]],План_Факт_Дебіторка[[#This Row],[МісяцьНом]],1)</f>
        <v>42614</v>
      </c>
      <c r="E1993" s="6" t="s">
        <v>10</v>
      </c>
      <c r="F1993" s="6" t="s">
        <v>42</v>
      </c>
      <c r="G1993" s="6" t="s">
        <v>49</v>
      </c>
      <c r="H1993" s="6" t="s">
        <v>50</v>
      </c>
      <c r="I1993" s="6" t="s">
        <v>51</v>
      </c>
      <c r="J1993" s="6" t="s">
        <v>27</v>
      </c>
      <c r="K1993" s="9">
        <v>5880</v>
      </c>
      <c r="L1993" s="9">
        <v>71639.47</v>
      </c>
      <c r="M1993" s="9">
        <v>110141.69986000018</v>
      </c>
      <c r="N1993" s="9">
        <v>102000</v>
      </c>
      <c r="O1993" s="9">
        <v>7202.34</v>
      </c>
      <c r="P1993" s="9" cm="1">
        <f t="array" ref="P1993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978.14049092365394</v>
      </c>
      <c r="Q1993" s="9" cm="1">
        <f t="array" ref="Q1993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733.60536819274057</v>
      </c>
      <c r="R1993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752.4157622489646</v>
      </c>
      <c r="S1993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2464.1616213653592</v>
      </c>
    </row>
    <row r="1994" spans="1:19" x14ac:dyDescent="0.25">
      <c r="A1994">
        <v>2016</v>
      </c>
      <c r="B1994">
        <v>10</v>
      </c>
      <c r="C1994" s="38" t="s">
        <v>71</v>
      </c>
      <c r="D1994" s="38">
        <f>DATE(План_Факт_Дебіторка[[#This Row],[Рік]],План_Факт_Дебіторка[[#This Row],[МісяцьНом]],1)</f>
        <v>42644</v>
      </c>
      <c r="E1994" s="6" t="s">
        <v>11</v>
      </c>
      <c r="F1994" s="6" t="s">
        <v>42</v>
      </c>
      <c r="G1994" s="6" t="s">
        <v>49</v>
      </c>
      <c r="H1994" s="6" t="s">
        <v>50</v>
      </c>
      <c r="I1994" s="6" t="s">
        <v>51</v>
      </c>
      <c r="J1994" s="6" t="s">
        <v>27</v>
      </c>
      <c r="K1994" s="9">
        <v>6838</v>
      </c>
      <c r="L1994" s="9">
        <v>83063.999999999985</v>
      </c>
      <c r="M1994" s="9">
        <v>121949.46932999995</v>
      </c>
      <c r="N1994" s="9">
        <v>130000</v>
      </c>
      <c r="O1994" s="9">
        <v>12363.64</v>
      </c>
      <c r="P1994" s="9" cm="1">
        <f t="array" ref="P1994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1124.2354623400479</v>
      </c>
      <c r="Q1994" s="9" cm="1">
        <f t="array" ref="Q1994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0</v>
      </c>
      <c r="R1994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864.7965094923444</v>
      </c>
      <c r="S1994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1989.0319718323922</v>
      </c>
    </row>
    <row r="1995" spans="1:19" x14ac:dyDescent="0.25">
      <c r="A1995">
        <v>2016</v>
      </c>
      <c r="B1995">
        <v>11</v>
      </c>
      <c r="C1995" s="38" t="s">
        <v>72</v>
      </c>
      <c r="D1995" s="38">
        <f>DATE(План_Факт_Дебіторка[[#This Row],[Рік]],План_Факт_Дебіторка[[#This Row],[МісяцьНом]],1)</f>
        <v>42675</v>
      </c>
      <c r="E1995" s="6" t="s">
        <v>12</v>
      </c>
      <c r="F1995" s="6" t="s">
        <v>42</v>
      </c>
      <c r="G1995" s="6" t="s">
        <v>49</v>
      </c>
      <c r="H1995" s="6" t="s">
        <v>50</v>
      </c>
      <c r="I1995" s="6" t="s">
        <v>51</v>
      </c>
      <c r="J1995" s="6" t="s">
        <v>27</v>
      </c>
      <c r="K1995" s="9">
        <v>2464</v>
      </c>
      <c r="L1995" s="9">
        <v>31885.619999999995</v>
      </c>
      <c r="M1995" s="9">
        <v>50643.313619999994</v>
      </c>
      <c r="N1995" s="9">
        <v>50900</v>
      </c>
      <c r="O1995" s="9">
        <v>4841.8999999999996</v>
      </c>
      <c r="P1995" s="9" cm="1">
        <f t="array" ref="P1995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631.46153792409063</v>
      </c>
      <c r="Q1995" s="9" cm="1">
        <f t="array" ref="Q1995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189.43846137722721</v>
      </c>
      <c r="R1995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485.73964455699274</v>
      </c>
      <c r="S1995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1306.6396438583106</v>
      </c>
    </row>
    <row r="1996" spans="1:19" x14ac:dyDescent="0.25">
      <c r="A1996">
        <v>2014</v>
      </c>
      <c r="B1996">
        <v>1</v>
      </c>
      <c r="C1996" s="38" t="s">
        <v>77</v>
      </c>
      <c r="D1996" s="38">
        <f>DATE(План_Факт_Дебіторка[[#This Row],[Рік]],План_Факт_Дебіторка[[#This Row],[МісяцьНом]],1)</f>
        <v>41640</v>
      </c>
      <c r="E1996" s="6" t="s">
        <v>2</v>
      </c>
      <c r="F1996" s="6" t="s">
        <v>42</v>
      </c>
      <c r="G1996" s="6" t="s">
        <v>49</v>
      </c>
      <c r="H1996" s="6" t="s">
        <v>50</v>
      </c>
      <c r="I1996" s="6" t="s">
        <v>51</v>
      </c>
      <c r="J1996" s="6" t="s">
        <v>35</v>
      </c>
      <c r="K1996" s="9">
        <v>12983</v>
      </c>
      <c r="L1996" s="9">
        <v>155933.59</v>
      </c>
      <c r="M1996" s="9">
        <v>225480.14599999992</v>
      </c>
      <c r="N1996" s="9">
        <v>221500</v>
      </c>
      <c r="O1996" s="9">
        <v>216141.76</v>
      </c>
      <c r="P1996" s="9" cm="1">
        <f t="array" ref="P1996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2238.6838900970542</v>
      </c>
      <c r="Q1996" s="9" cm="1">
        <f t="array" ref="Q1996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0</v>
      </c>
      <c r="R1996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1066.0399476652638</v>
      </c>
      <c r="S1996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3304.723837762318</v>
      </c>
    </row>
    <row r="1997" spans="1:19" x14ac:dyDescent="0.25">
      <c r="A1997">
        <v>2014</v>
      </c>
      <c r="B1997">
        <v>2</v>
      </c>
      <c r="C1997" s="38" t="s">
        <v>78</v>
      </c>
      <c r="D1997" s="38">
        <f>DATE(План_Факт_Дебіторка[[#This Row],[Рік]],План_Факт_Дебіторка[[#This Row],[МісяцьНом]],1)</f>
        <v>41671</v>
      </c>
      <c r="E1997" s="6" t="s">
        <v>3</v>
      </c>
      <c r="F1997" s="6" t="s">
        <v>42</v>
      </c>
      <c r="G1997" s="6" t="s">
        <v>49</v>
      </c>
      <c r="H1997" s="6" t="s">
        <v>50</v>
      </c>
      <c r="I1997" s="6" t="s">
        <v>51</v>
      </c>
      <c r="J1997" s="6" t="s">
        <v>35</v>
      </c>
      <c r="K1997" s="9">
        <v>19401</v>
      </c>
      <c r="L1997" s="9">
        <v>222111.66999999998</v>
      </c>
      <c r="M1997" s="9">
        <v>327521.72933599993</v>
      </c>
      <c r="N1997" s="9">
        <v>326900</v>
      </c>
      <c r="O1997" s="9">
        <v>293185.13</v>
      </c>
      <c r="P1997" s="9" cm="1">
        <f t="array" ref="P1997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2199.1791145069142</v>
      </c>
      <c r="Q1997" s="9" cm="1">
        <f t="array" ref="Q1997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659.75373435207416</v>
      </c>
      <c r="R1997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1047.228149765197</v>
      </c>
      <c r="S1997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3906.1609986241851</v>
      </c>
    </row>
    <row r="1998" spans="1:19" x14ac:dyDescent="0.25">
      <c r="A1998">
        <v>2014</v>
      </c>
      <c r="B1998">
        <v>3</v>
      </c>
      <c r="C1998" s="38" t="s">
        <v>79</v>
      </c>
      <c r="D1998" s="38">
        <f>DATE(План_Факт_Дебіторка[[#This Row],[Рік]],План_Факт_Дебіторка[[#This Row],[МісяцьНом]],1)</f>
        <v>41699</v>
      </c>
      <c r="E1998" s="6" t="s">
        <v>4</v>
      </c>
      <c r="F1998" s="6" t="s">
        <v>42</v>
      </c>
      <c r="G1998" s="6" t="s">
        <v>49</v>
      </c>
      <c r="H1998" s="6" t="s">
        <v>50</v>
      </c>
      <c r="I1998" s="6" t="s">
        <v>51</v>
      </c>
      <c r="J1998" s="6" t="s">
        <v>35</v>
      </c>
      <c r="K1998" s="9">
        <v>23207</v>
      </c>
      <c r="L1998" s="9">
        <v>282115.70999999996</v>
      </c>
      <c r="M1998" s="9">
        <v>415598.75303000002</v>
      </c>
      <c r="N1998" s="9">
        <v>444000</v>
      </c>
      <c r="O1998" s="9">
        <v>367773.76</v>
      </c>
      <c r="P1998" s="9" cm="1">
        <f t="array" ref="P1998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2094.5533141996334</v>
      </c>
      <c r="Q1998" s="9" cm="1">
        <f t="array" ref="Q1998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0</v>
      </c>
      <c r="R1998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997.40634009506368</v>
      </c>
      <c r="S1998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3091.959654294697</v>
      </c>
    </row>
    <row r="1999" spans="1:19" x14ac:dyDescent="0.25">
      <c r="A1999">
        <v>2014</v>
      </c>
      <c r="B1999">
        <v>4</v>
      </c>
      <c r="C1999" s="38" t="s">
        <v>80</v>
      </c>
      <c r="D1999" s="38">
        <f>DATE(План_Факт_Дебіторка[[#This Row],[Рік]],План_Факт_Дебіторка[[#This Row],[МісяцьНом]],1)</f>
        <v>41730</v>
      </c>
      <c r="E1999" s="6" t="s">
        <v>5</v>
      </c>
      <c r="F1999" s="6" t="s">
        <v>42</v>
      </c>
      <c r="G1999" s="6" t="s">
        <v>49</v>
      </c>
      <c r="H1999" s="6" t="s">
        <v>50</v>
      </c>
      <c r="I1999" s="6" t="s">
        <v>51</v>
      </c>
      <c r="J1999" s="6" t="s">
        <v>35</v>
      </c>
      <c r="K1999" s="9">
        <v>17954</v>
      </c>
      <c r="L1999" s="9">
        <v>222276.16</v>
      </c>
      <c r="M1999" s="9">
        <v>326179.09283999994</v>
      </c>
      <c r="N1999" s="9">
        <v>323500</v>
      </c>
      <c r="O1999" s="9">
        <v>282417.84000000003</v>
      </c>
      <c r="P1999" s="9" cm="1">
        <f t="array" ref="P1999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2042.646622337136</v>
      </c>
      <c r="Q1999" s="9" cm="1">
        <f t="array" ref="Q1999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0</v>
      </c>
      <c r="R1999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972.68886777958858</v>
      </c>
      <c r="S1999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3015.3354901167245</v>
      </c>
    </row>
    <row r="2000" spans="1:19" x14ac:dyDescent="0.25">
      <c r="A2000">
        <v>2014</v>
      </c>
      <c r="B2000">
        <v>5</v>
      </c>
      <c r="C2000" s="38" t="s">
        <v>81</v>
      </c>
      <c r="D2000" s="38">
        <f>DATE(План_Факт_Дебіторка[[#This Row],[Рік]],План_Факт_Дебіторка[[#This Row],[МісяцьНом]],1)</f>
        <v>41760</v>
      </c>
      <c r="E2000" s="6" t="s">
        <v>6</v>
      </c>
      <c r="F2000" s="6" t="s">
        <v>42</v>
      </c>
      <c r="G2000" s="6" t="s">
        <v>49</v>
      </c>
      <c r="H2000" s="6" t="s">
        <v>50</v>
      </c>
      <c r="I2000" s="6" t="s">
        <v>51</v>
      </c>
      <c r="J2000" s="6" t="s">
        <v>35</v>
      </c>
      <c r="K2000" s="9">
        <v>25210</v>
      </c>
      <c r="L2000" s="9">
        <v>280717.31999999995</v>
      </c>
      <c r="M2000" s="9">
        <v>405934.21076000005</v>
      </c>
      <c r="N2000" s="9">
        <v>394200</v>
      </c>
      <c r="O2000" s="9">
        <v>357553.69</v>
      </c>
      <c r="P2000" s="9" cm="1">
        <f t="array" ref="P2000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1776.4830916183375</v>
      </c>
      <c r="Q2000" s="9" cm="1">
        <f t="array" ref="Q2000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532.94492748550135</v>
      </c>
      <c r="R2000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845.94432934206554</v>
      </c>
      <c r="S2000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3155.3723484459042</v>
      </c>
    </row>
    <row r="2001" spans="1:19" x14ac:dyDescent="0.25">
      <c r="A2001">
        <v>2014</v>
      </c>
      <c r="B2001">
        <v>6</v>
      </c>
      <c r="C2001" s="38" t="s">
        <v>82</v>
      </c>
      <c r="D2001" s="38">
        <f>DATE(План_Факт_Дебіторка[[#This Row],[Рік]],План_Факт_Дебіторка[[#This Row],[МісяцьНом]],1)</f>
        <v>41791</v>
      </c>
      <c r="E2001" s="6" t="s">
        <v>7</v>
      </c>
      <c r="F2001" s="6" t="s">
        <v>42</v>
      </c>
      <c r="G2001" s="6" t="s">
        <v>49</v>
      </c>
      <c r="H2001" s="6" t="s">
        <v>50</v>
      </c>
      <c r="I2001" s="6" t="s">
        <v>51</v>
      </c>
      <c r="J2001" s="6" t="s">
        <v>35</v>
      </c>
      <c r="K2001" s="9">
        <v>25571</v>
      </c>
      <c r="L2001" s="9">
        <v>288124.46000000002</v>
      </c>
      <c r="M2001" s="9">
        <v>418131.91801999998</v>
      </c>
      <c r="N2001" s="9">
        <v>416200</v>
      </c>
      <c r="O2001" s="9">
        <v>338458.22</v>
      </c>
      <c r="P2001" s="9" cm="1">
        <f t="array" ref="P2001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1814.0853223041108</v>
      </c>
      <c r="Q2001" s="9" cm="1">
        <f t="array" ref="Q2001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907.04266115205542</v>
      </c>
      <c r="R2001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863.85015347814794</v>
      </c>
      <c r="S2001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3584.9781369343145</v>
      </c>
    </row>
    <row r="2002" spans="1:19" x14ac:dyDescent="0.25">
      <c r="A2002">
        <v>2014</v>
      </c>
      <c r="B2002">
        <v>7</v>
      </c>
      <c r="C2002" s="38" t="s">
        <v>83</v>
      </c>
      <c r="D2002" s="38">
        <f>DATE(План_Факт_Дебіторка[[#This Row],[Рік]],План_Факт_Дебіторка[[#This Row],[МісяцьНом]],1)</f>
        <v>41821</v>
      </c>
      <c r="E2002" s="6" t="s">
        <v>8</v>
      </c>
      <c r="F2002" s="6" t="s">
        <v>42</v>
      </c>
      <c r="G2002" s="6" t="s">
        <v>49</v>
      </c>
      <c r="H2002" s="6" t="s">
        <v>50</v>
      </c>
      <c r="I2002" s="6" t="s">
        <v>51</v>
      </c>
      <c r="J2002" s="6" t="s">
        <v>35</v>
      </c>
      <c r="K2002" s="9">
        <v>23755</v>
      </c>
      <c r="L2002" s="9">
        <v>271783.12</v>
      </c>
      <c r="M2002" s="9">
        <v>401370.93547999999</v>
      </c>
      <c r="N2002" s="9">
        <v>434400</v>
      </c>
      <c r="O2002" s="9">
        <v>341348.81</v>
      </c>
      <c r="P2002" s="9" cm="1">
        <f t="array" ref="P2002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2168.4119746740844</v>
      </c>
      <c r="Q2002" s="9" cm="1">
        <f t="array" ref="Q2002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0</v>
      </c>
      <c r="R2002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1032.5771307971829</v>
      </c>
      <c r="S2002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3200.9891054712671</v>
      </c>
    </row>
    <row r="2003" spans="1:19" x14ac:dyDescent="0.25">
      <c r="A2003">
        <v>2014</v>
      </c>
      <c r="B2003">
        <v>8</v>
      </c>
      <c r="C2003" s="38" t="s">
        <v>84</v>
      </c>
      <c r="D2003" s="38">
        <f>DATE(План_Факт_Дебіторка[[#This Row],[Рік]],План_Факт_Дебіторка[[#This Row],[МісяцьНом]],1)</f>
        <v>41852</v>
      </c>
      <c r="E2003" s="6" t="s">
        <v>9</v>
      </c>
      <c r="F2003" s="6" t="s">
        <v>42</v>
      </c>
      <c r="G2003" s="6" t="s">
        <v>49</v>
      </c>
      <c r="H2003" s="6" t="s">
        <v>50</v>
      </c>
      <c r="I2003" s="6" t="s">
        <v>51</v>
      </c>
      <c r="J2003" s="6" t="s">
        <v>35</v>
      </c>
      <c r="K2003" s="9">
        <v>19036</v>
      </c>
      <c r="L2003" s="9">
        <v>223606.15</v>
      </c>
      <c r="M2003" s="9">
        <v>331891.75022999995</v>
      </c>
      <c r="N2003" s="9">
        <v>322000</v>
      </c>
      <c r="O2003" s="9">
        <v>259012.94</v>
      </c>
      <c r="P2003" s="9" cm="1">
        <f t="array" ref="P2003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1753.7676170278714</v>
      </c>
      <c r="Q2003" s="9" cm="1">
        <f t="array" ref="Q2003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876.88380851393572</v>
      </c>
      <c r="R2003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835.1274366799388</v>
      </c>
      <c r="S2003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3465.7788622217458</v>
      </c>
    </row>
    <row r="2004" spans="1:19" x14ac:dyDescent="0.25">
      <c r="A2004">
        <v>2014</v>
      </c>
      <c r="B2004">
        <v>9</v>
      </c>
      <c r="C2004" s="38" t="s">
        <v>85</v>
      </c>
      <c r="D2004" s="38">
        <f>DATE(План_Факт_Дебіторка[[#This Row],[Рік]],План_Факт_Дебіторка[[#This Row],[МісяцьНом]],1)</f>
        <v>41883</v>
      </c>
      <c r="E2004" s="6" t="s">
        <v>10</v>
      </c>
      <c r="F2004" s="6" t="s">
        <v>42</v>
      </c>
      <c r="G2004" s="6" t="s">
        <v>49</v>
      </c>
      <c r="H2004" s="6" t="s">
        <v>50</v>
      </c>
      <c r="I2004" s="6" t="s">
        <v>51</v>
      </c>
      <c r="J2004" s="6" t="s">
        <v>35</v>
      </c>
      <c r="K2004" s="9">
        <v>15270</v>
      </c>
      <c r="L2004" s="9">
        <v>180681.12</v>
      </c>
      <c r="M2004" s="9">
        <v>265270.51903999998</v>
      </c>
      <c r="N2004" s="9">
        <v>275000</v>
      </c>
      <c r="O2004" s="9">
        <v>201988.56</v>
      </c>
      <c r="P2004" s="9" cm="1">
        <f t="array" ref="P2004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1864.1316116549949</v>
      </c>
      <c r="Q2004" s="9" cm="1">
        <f t="array" ref="Q2004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0</v>
      </c>
      <c r="R2004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887.68171983571199</v>
      </c>
      <c r="S2004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2751.8133314907068</v>
      </c>
    </row>
    <row r="2005" spans="1:19" x14ac:dyDescent="0.25">
      <c r="A2005">
        <v>2014</v>
      </c>
      <c r="B2005">
        <v>10</v>
      </c>
      <c r="C2005" s="38" t="s">
        <v>62</v>
      </c>
      <c r="D2005" s="38">
        <f>DATE(План_Факт_Дебіторка[[#This Row],[Рік]],План_Факт_Дебіторка[[#This Row],[МісяцьНом]],1)</f>
        <v>41913</v>
      </c>
      <c r="E2005" s="6" t="s">
        <v>11</v>
      </c>
      <c r="F2005" s="6" t="s">
        <v>42</v>
      </c>
      <c r="G2005" s="6" t="s">
        <v>49</v>
      </c>
      <c r="H2005" s="6" t="s">
        <v>50</v>
      </c>
      <c r="I2005" s="6" t="s">
        <v>51</v>
      </c>
      <c r="J2005" s="6" t="s">
        <v>35</v>
      </c>
      <c r="K2005" s="9">
        <v>16742</v>
      </c>
      <c r="L2005" s="9">
        <v>204977.58</v>
      </c>
      <c r="M2005" s="9">
        <v>298866.864</v>
      </c>
      <c r="N2005" s="9">
        <v>281700</v>
      </c>
      <c r="O2005" s="9">
        <v>237240.13</v>
      </c>
      <c r="P2005" s="9" cm="1">
        <f t="array" ref="P2005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1977.361460490315</v>
      </c>
      <c r="Q2005" s="9" cm="1">
        <f t="array" ref="Q2005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988.68073024515752</v>
      </c>
      <c r="R2005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941.60069547157866</v>
      </c>
      <c r="S2005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3907.6428862070511</v>
      </c>
    </row>
    <row r="2006" spans="1:19" x14ac:dyDescent="0.25">
      <c r="A2006">
        <v>2014</v>
      </c>
      <c r="B2006">
        <v>11</v>
      </c>
      <c r="C2006" s="38" t="s">
        <v>66</v>
      </c>
      <c r="D2006" s="38">
        <f>DATE(План_Факт_Дебіторка[[#This Row],[Рік]],План_Факт_Дебіторка[[#This Row],[МісяцьНом]],1)</f>
        <v>41944</v>
      </c>
      <c r="E2006" s="6" t="s">
        <v>12</v>
      </c>
      <c r="F2006" s="6" t="s">
        <v>42</v>
      </c>
      <c r="G2006" s="6" t="s">
        <v>49</v>
      </c>
      <c r="H2006" s="6" t="s">
        <v>50</v>
      </c>
      <c r="I2006" s="6" t="s">
        <v>51</v>
      </c>
      <c r="J2006" s="6" t="s">
        <v>35</v>
      </c>
      <c r="K2006" s="9">
        <v>19386</v>
      </c>
      <c r="L2006" s="9">
        <v>238468.97000000003</v>
      </c>
      <c r="M2006" s="9">
        <v>330392.32778000023</v>
      </c>
      <c r="N2006" s="9">
        <v>348800</v>
      </c>
      <c r="O2006" s="9">
        <v>265939.84000000003</v>
      </c>
      <c r="P2006" s="9" cm="1">
        <f t="array" ref="P2006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2735.1188447964801</v>
      </c>
      <c r="Q2006" s="9" cm="1">
        <f t="array" ref="Q2006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0</v>
      </c>
      <c r="R2006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1302.4375451411811</v>
      </c>
      <c r="S2006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4037.5563899376612</v>
      </c>
    </row>
    <row r="2007" spans="1:19" x14ac:dyDescent="0.25">
      <c r="A2007">
        <v>2014</v>
      </c>
      <c r="B2007">
        <v>12</v>
      </c>
      <c r="C2007" s="38" t="s">
        <v>67</v>
      </c>
      <c r="D2007" s="38">
        <f>DATE(План_Факт_Дебіторка[[#This Row],[Рік]],План_Факт_Дебіторка[[#This Row],[МісяцьНом]],1)</f>
        <v>41974</v>
      </c>
      <c r="E2007" s="6" t="s">
        <v>13</v>
      </c>
      <c r="F2007" s="6" t="s">
        <v>42</v>
      </c>
      <c r="G2007" s="6" t="s">
        <v>49</v>
      </c>
      <c r="H2007" s="6" t="s">
        <v>50</v>
      </c>
      <c r="I2007" s="6" t="s">
        <v>51</v>
      </c>
      <c r="J2007" s="6" t="s">
        <v>35</v>
      </c>
      <c r="K2007" s="9">
        <v>27601</v>
      </c>
      <c r="L2007" s="9">
        <v>324306.14999999997</v>
      </c>
      <c r="M2007" s="9">
        <v>474555.20864000038</v>
      </c>
      <c r="N2007" s="9">
        <v>444100</v>
      </c>
      <c r="O2007" s="9">
        <v>415871.44</v>
      </c>
      <c r="P2007" s="9" cm="1">
        <f t="array" ref="P2007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2897.3705808728364</v>
      </c>
      <c r="Q2007" s="9" cm="1">
        <f t="array" ref="Q2007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1448.6852904364182</v>
      </c>
      <c r="R2007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689.85013830305627</v>
      </c>
      <c r="S2007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5035.9060096123103</v>
      </c>
    </row>
    <row r="2008" spans="1:19" x14ac:dyDescent="0.25">
      <c r="A2008">
        <v>2015</v>
      </c>
      <c r="B2008">
        <v>1</v>
      </c>
      <c r="C2008" s="38" t="s">
        <v>86</v>
      </c>
      <c r="D2008" s="38">
        <f>DATE(План_Факт_Дебіторка[[#This Row],[Рік]],План_Факт_Дебіторка[[#This Row],[МісяцьНом]],1)</f>
        <v>42005</v>
      </c>
      <c r="E2008" s="6" t="s">
        <v>2</v>
      </c>
      <c r="F2008" s="6" t="s">
        <v>42</v>
      </c>
      <c r="G2008" s="6" t="s">
        <v>49</v>
      </c>
      <c r="H2008" s="6" t="s">
        <v>50</v>
      </c>
      <c r="I2008" s="6" t="s">
        <v>51</v>
      </c>
      <c r="J2008" s="6" t="s">
        <v>35</v>
      </c>
      <c r="K2008" s="9">
        <v>19046</v>
      </c>
      <c r="L2008" s="9">
        <v>209276.37999999998</v>
      </c>
      <c r="M2008" s="9">
        <v>302467.07622000005</v>
      </c>
      <c r="N2008" s="9">
        <v>296900</v>
      </c>
      <c r="O2008" s="9">
        <v>165570.45000000001</v>
      </c>
      <c r="P2008" s="9" cm="1">
        <f t="array" ref="P2008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2477.8123340056231</v>
      </c>
      <c r="Q2008" s="9" cm="1">
        <f t="array" ref="Q2008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743.34370020168694</v>
      </c>
      <c r="R2008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1651.8748893370819</v>
      </c>
      <c r="S2008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4873.030923544392</v>
      </c>
    </row>
    <row r="2009" spans="1:19" x14ac:dyDescent="0.25">
      <c r="A2009">
        <v>2015</v>
      </c>
      <c r="B2009">
        <v>2</v>
      </c>
      <c r="C2009" s="38" t="s">
        <v>87</v>
      </c>
      <c r="D2009" s="38">
        <f>DATE(План_Факт_Дебіторка[[#This Row],[Рік]],План_Факт_Дебіторка[[#This Row],[МісяцьНом]],1)</f>
        <v>42036</v>
      </c>
      <c r="E2009" s="6" t="s">
        <v>3</v>
      </c>
      <c r="F2009" s="6" t="s">
        <v>42</v>
      </c>
      <c r="G2009" s="6" t="s">
        <v>49</v>
      </c>
      <c r="H2009" s="6" t="s">
        <v>50</v>
      </c>
      <c r="I2009" s="6" t="s">
        <v>51</v>
      </c>
      <c r="J2009" s="6" t="s">
        <v>35</v>
      </c>
      <c r="K2009" s="9">
        <v>13995</v>
      </c>
      <c r="L2009" s="9">
        <v>158468.79000000004</v>
      </c>
      <c r="M2009" s="9">
        <v>245185.59245</v>
      </c>
      <c r="N2009" s="9">
        <v>256300</v>
      </c>
      <c r="O2009" s="9">
        <v>190693.31</v>
      </c>
      <c r="P2009" s="9" cm="1">
        <f t="array" ref="P2009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2604.7751319638564</v>
      </c>
      <c r="Q2009" s="9" cm="1">
        <f t="array" ref="Q2009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0</v>
      </c>
      <c r="R2009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868.25837732128537</v>
      </c>
      <c r="S2009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3473.0335092851419</v>
      </c>
    </row>
    <row r="2010" spans="1:19" x14ac:dyDescent="0.25">
      <c r="A2010">
        <v>2015</v>
      </c>
      <c r="B2010">
        <v>3</v>
      </c>
      <c r="C2010" s="38" t="s">
        <v>88</v>
      </c>
      <c r="D2010" s="38">
        <f>DATE(План_Факт_Дебіторка[[#This Row],[Рік]],План_Факт_Дебіторка[[#This Row],[МісяцьНом]],1)</f>
        <v>42064</v>
      </c>
      <c r="E2010" s="6" t="s">
        <v>4</v>
      </c>
      <c r="F2010" s="6" t="s">
        <v>42</v>
      </c>
      <c r="G2010" s="6" t="s">
        <v>49</v>
      </c>
      <c r="H2010" s="6" t="s">
        <v>50</v>
      </c>
      <c r="I2010" s="6" t="s">
        <v>51</v>
      </c>
      <c r="J2010" s="6" t="s">
        <v>35</v>
      </c>
      <c r="K2010" s="9">
        <v>18177</v>
      </c>
      <c r="L2010" s="9">
        <v>203958.22999999998</v>
      </c>
      <c r="M2010" s="9">
        <v>296467.88565000001</v>
      </c>
      <c r="N2010" s="9">
        <v>294500</v>
      </c>
      <c r="O2010" s="9">
        <v>210441.24</v>
      </c>
      <c r="P2010" s="9" cm="1">
        <f t="array" ref="P2010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2430.5804744078405</v>
      </c>
      <c r="Q2010" s="9" cm="1">
        <f t="array" ref="Q2010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0</v>
      </c>
      <c r="R2010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810.19349146928027</v>
      </c>
      <c r="S2010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3240.7739658771206</v>
      </c>
    </row>
    <row r="2011" spans="1:19" x14ac:dyDescent="0.25">
      <c r="A2011">
        <v>2015</v>
      </c>
      <c r="B2011">
        <v>4</v>
      </c>
      <c r="C2011" s="38" t="s">
        <v>89</v>
      </c>
      <c r="D2011" s="38">
        <f>DATE(План_Факт_Дебіторка[[#This Row],[Рік]],План_Факт_Дебіторка[[#This Row],[МісяцьНом]],1)</f>
        <v>42095</v>
      </c>
      <c r="E2011" s="6" t="s">
        <v>5</v>
      </c>
      <c r="F2011" s="6" t="s">
        <v>42</v>
      </c>
      <c r="G2011" s="6" t="s">
        <v>49</v>
      </c>
      <c r="H2011" s="6" t="s">
        <v>50</v>
      </c>
      <c r="I2011" s="6" t="s">
        <v>51</v>
      </c>
      <c r="J2011" s="6" t="s">
        <v>35</v>
      </c>
      <c r="K2011" s="9">
        <v>21407</v>
      </c>
      <c r="L2011" s="9">
        <v>242464.45</v>
      </c>
      <c r="M2011" s="9">
        <v>337621.43673999992</v>
      </c>
      <c r="N2011" s="9">
        <v>324100</v>
      </c>
      <c r="O2011" s="9">
        <v>201193.91</v>
      </c>
      <c r="P2011" s="9" cm="1">
        <f t="array" ref="P2011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3315.8164040963975</v>
      </c>
      <c r="Q2011" s="9" cm="1">
        <f t="array" ref="Q2011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1657.9082020481987</v>
      </c>
      <c r="R2011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1105.2721346987992</v>
      </c>
      <c r="S2011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6078.9967408433959</v>
      </c>
    </row>
    <row r="2012" spans="1:19" x14ac:dyDescent="0.25">
      <c r="A2012">
        <v>2015</v>
      </c>
      <c r="B2012">
        <v>5</v>
      </c>
      <c r="C2012" s="38" t="s">
        <v>90</v>
      </c>
      <c r="D2012" s="38">
        <f>DATE(План_Факт_Дебіторка[[#This Row],[Рік]],План_Факт_Дебіторка[[#This Row],[МісяцьНом]],1)</f>
        <v>42125</v>
      </c>
      <c r="E2012" s="6" t="s">
        <v>6</v>
      </c>
      <c r="F2012" s="6" t="s">
        <v>42</v>
      </c>
      <c r="G2012" s="6" t="s">
        <v>49</v>
      </c>
      <c r="H2012" s="6" t="s">
        <v>50</v>
      </c>
      <c r="I2012" s="6" t="s">
        <v>51</v>
      </c>
      <c r="J2012" s="6" t="s">
        <v>35</v>
      </c>
      <c r="K2012" s="9">
        <v>19668</v>
      </c>
      <c r="L2012" s="9">
        <v>213806.75000000009</v>
      </c>
      <c r="M2012" s="9">
        <v>307594.19932999992</v>
      </c>
      <c r="N2012" s="9">
        <v>307300</v>
      </c>
      <c r="O2012" s="9">
        <v>208893.51</v>
      </c>
      <c r="P2012" s="9" cm="1">
        <f t="array" ref="P2012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2334.2757230740986</v>
      </c>
      <c r="Q2012" s="9" cm="1">
        <f t="array" ref="Q2012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700.28271692222961</v>
      </c>
      <c r="R2012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778.09190769136626</v>
      </c>
      <c r="S2012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3812.6503476876942</v>
      </c>
    </row>
    <row r="2013" spans="1:19" x14ac:dyDescent="0.25">
      <c r="A2013">
        <v>2015</v>
      </c>
      <c r="B2013">
        <v>6</v>
      </c>
      <c r="C2013" s="38" t="s">
        <v>91</v>
      </c>
      <c r="D2013" s="38">
        <f>DATE(План_Факт_Дебіторка[[#This Row],[Рік]],План_Факт_Дебіторка[[#This Row],[МісяцьНом]],1)</f>
        <v>42156</v>
      </c>
      <c r="E2013" s="6" t="s">
        <v>7</v>
      </c>
      <c r="F2013" s="6" t="s">
        <v>42</v>
      </c>
      <c r="G2013" s="6" t="s">
        <v>49</v>
      </c>
      <c r="H2013" s="6" t="s">
        <v>50</v>
      </c>
      <c r="I2013" s="6" t="s">
        <v>51</v>
      </c>
      <c r="J2013" s="6" t="s">
        <v>35</v>
      </c>
      <c r="K2013" s="9">
        <v>12276</v>
      </c>
      <c r="L2013" s="9">
        <v>134084.54999999999</v>
      </c>
      <c r="M2013" s="9">
        <v>201289.58939999997</v>
      </c>
      <c r="N2013" s="9">
        <v>201300</v>
      </c>
      <c r="O2013" s="9">
        <v>132461.23000000001</v>
      </c>
      <c r="P2013" s="9" cm="1">
        <f t="array" ref="P2013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2908.312964922151</v>
      </c>
      <c r="Q2013" s="9" cm="1">
        <f t="array" ref="Q2013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1454.1564824610755</v>
      </c>
      <c r="R2013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969.43765497405036</v>
      </c>
      <c r="S2013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5331.907102357276</v>
      </c>
    </row>
    <row r="2014" spans="1:19" x14ac:dyDescent="0.25">
      <c r="A2014">
        <v>2015</v>
      </c>
      <c r="B2014">
        <v>7</v>
      </c>
      <c r="C2014" s="38" t="s">
        <v>92</v>
      </c>
      <c r="D2014" s="38">
        <f>DATE(План_Факт_Дебіторка[[#This Row],[Рік]],План_Факт_Дебіторка[[#This Row],[МісяцьНом]],1)</f>
        <v>42186</v>
      </c>
      <c r="E2014" s="6" t="s">
        <v>8</v>
      </c>
      <c r="F2014" s="6" t="s">
        <v>42</v>
      </c>
      <c r="G2014" s="6" t="s">
        <v>49</v>
      </c>
      <c r="H2014" s="6" t="s">
        <v>50</v>
      </c>
      <c r="I2014" s="6" t="s">
        <v>51</v>
      </c>
      <c r="J2014" s="6" t="s">
        <v>35</v>
      </c>
      <c r="K2014" s="9">
        <v>25057</v>
      </c>
      <c r="L2014" s="9">
        <v>267559.22000000009</v>
      </c>
      <c r="M2014" s="9">
        <v>375115.79035999998</v>
      </c>
      <c r="N2014" s="9">
        <v>388400</v>
      </c>
      <c r="O2014" s="9">
        <v>219525.89</v>
      </c>
      <c r="P2014" s="9" cm="1">
        <f t="array" ref="P2014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2313.671357160194</v>
      </c>
      <c r="Q2014" s="9" cm="1">
        <f t="array" ref="Q2014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694.10140714805823</v>
      </c>
      <c r="R2014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1542.4475714401292</v>
      </c>
      <c r="S2014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4550.2203357483813</v>
      </c>
    </row>
    <row r="2015" spans="1:19" x14ac:dyDescent="0.25">
      <c r="A2015">
        <v>2015</v>
      </c>
      <c r="B2015">
        <v>8</v>
      </c>
      <c r="C2015" s="38" t="s">
        <v>93</v>
      </c>
      <c r="D2015" s="38">
        <f>DATE(План_Факт_Дебіторка[[#This Row],[Рік]],План_Факт_Дебіторка[[#This Row],[МісяцьНом]],1)</f>
        <v>42217</v>
      </c>
      <c r="E2015" s="6" t="s">
        <v>9</v>
      </c>
      <c r="F2015" s="6" t="s">
        <v>42</v>
      </c>
      <c r="G2015" s="6" t="s">
        <v>49</v>
      </c>
      <c r="H2015" s="6" t="s">
        <v>50</v>
      </c>
      <c r="I2015" s="6" t="s">
        <v>51</v>
      </c>
      <c r="J2015" s="6" t="s">
        <v>35</v>
      </c>
      <c r="K2015" s="9">
        <v>12197</v>
      </c>
      <c r="L2015" s="9">
        <v>129001.79000000001</v>
      </c>
      <c r="M2015" s="9">
        <v>195093.05456999998</v>
      </c>
      <c r="N2015" s="9">
        <v>184200</v>
      </c>
      <c r="O2015" s="9">
        <v>111591.28</v>
      </c>
      <c r="P2015" s="9" cm="1">
        <f t="array" ref="P2015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2851.2713634077045</v>
      </c>
      <c r="Q2015" s="9" cm="1">
        <f t="array" ref="Q2015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1425.6356817038522</v>
      </c>
      <c r="R2015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1900.8475756051362</v>
      </c>
      <c r="S2015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6177.7546207166924</v>
      </c>
    </row>
    <row r="2016" spans="1:19" x14ac:dyDescent="0.25">
      <c r="A2016">
        <v>2015</v>
      </c>
      <c r="B2016">
        <v>9</v>
      </c>
      <c r="C2016" s="38" t="s">
        <v>94</v>
      </c>
      <c r="D2016" s="38">
        <f>DATE(План_Факт_Дебіторка[[#This Row],[Рік]],План_Факт_Дебіторка[[#This Row],[МісяцьНом]],1)</f>
        <v>42248</v>
      </c>
      <c r="E2016" s="6" t="s">
        <v>10</v>
      </c>
      <c r="F2016" s="6" t="s">
        <v>42</v>
      </c>
      <c r="G2016" s="6" t="s">
        <v>49</v>
      </c>
      <c r="H2016" s="6" t="s">
        <v>50</v>
      </c>
      <c r="I2016" s="6" t="s">
        <v>51</v>
      </c>
      <c r="J2016" s="6" t="s">
        <v>35</v>
      </c>
      <c r="K2016" s="9">
        <v>11310</v>
      </c>
      <c r="L2016" s="9">
        <v>127219.34000000003</v>
      </c>
      <c r="M2016" s="9">
        <v>186155.26250000004</v>
      </c>
      <c r="N2016" s="9">
        <v>176300</v>
      </c>
      <c r="O2016" s="9">
        <v>98755.99</v>
      </c>
      <c r="P2016" s="9" cm="1">
        <f t="array" ref="P2016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2643.5987139840768</v>
      </c>
      <c r="Q2016" s="9" cm="1">
        <f t="array" ref="Q2016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1321.7993569920384</v>
      </c>
      <c r="R2016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1762.399142656051</v>
      </c>
      <c r="S2016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5727.7972136321659</v>
      </c>
    </row>
    <row r="2017" spans="1:19" x14ac:dyDescent="0.25">
      <c r="A2017">
        <v>2015</v>
      </c>
      <c r="B2017">
        <v>10</v>
      </c>
      <c r="C2017" s="38" t="s">
        <v>68</v>
      </c>
      <c r="D2017" s="38">
        <f>DATE(План_Факт_Дебіторка[[#This Row],[Рік]],План_Факт_Дебіторка[[#This Row],[МісяцьНом]],1)</f>
        <v>42278</v>
      </c>
      <c r="E2017" s="6" t="s">
        <v>11</v>
      </c>
      <c r="F2017" s="6" t="s">
        <v>42</v>
      </c>
      <c r="G2017" s="6" t="s">
        <v>49</v>
      </c>
      <c r="H2017" s="6" t="s">
        <v>50</v>
      </c>
      <c r="I2017" s="6" t="s">
        <v>51</v>
      </c>
      <c r="J2017" s="6" t="s">
        <v>35</v>
      </c>
      <c r="K2017" s="9">
        <v>29008</v>
      </c>
      <c r="L2017" s="9">
        <v>307844.34000000003</v>
      </c>
      <c r="M2017" s="9">
        <v>407235.76114999974</v>
      </c>
      <c r="N2017" s="9">
        <v>420900</v>
      </c>
      <c r="O2017" s="9">
        <v>222741.09</v>
      </c>
      <c r="P2017" s="9" cm="1">
        <f t="array" ref="P2017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2443.843417984614</v>
      </c>
      <c r="Q2017" s="9" cm="1">
        <f t="array" ref="Q2017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0</v>
      </c>
      <c r="R2017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1629.2289453230762</v>
      </c>
      <c r="S2017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4073.0723633076905</v>
      </c>
    </row>
    <row r="2018" spans="1:19" x14ac:dyDescent="0.25">
      <c r="A2018">
        <v>2015</v>
      </c>
      <c r="B2018">
        <v>11</v>
      </c>
      <c r="C2018" s="38" t="s">
        <v>69</v>
      </c>
      <c r="D2018" s="38">
        <f>DATE(План_Факт_Дебіторка[[#This Row],[Рік]],План_Факт_Дебіторка[[#This Row],[МісяцьНом]],1)</f>
        <v>42309</v>
      </c>
      <c r="E2018" s="6" t="s">
        <v>12</v>
      </c>
      <c r="F2018" s="6" t="s">
        <v>42</v>
      </c>
      <c r="G2018" s="6" t="s">
        <v>49</v>
      </c>
      <c r="H2018" s="6" t="s">
        <v>50</v>
      </c>
      <c r="I2018" s="6" t="s">
        <v>51</v>
      </c>
      <c r="J2018" s="6" t="s">
        <v>35</v>
      </c>
      <c r="K2018" s="9">
        <v>11765</v>
      </c>
      <c r="L2018" s="9">
        <v>128604.85</v>
      </c>
      <c r="M2018" s="9">
        <v>187824.72699999998</v>
      </c>
      <c r="N2018" s="9">
        <v>204000</v>
      </c>
      <c r="O2018" s="9">
        <v>111479.34</v>
      </c>
      <c r="P2018" s="9" cm="1">
        <f t="array" ref="P2018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2992.2160079333862</v>
      </c>
      <c r="Q2018" s="9" cm="1">
        <f t="array" ref="Q2018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0</v>
      </c>
      <c r="R2018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997.40533597779563</v>
      </c>
      <c r="S2018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3989.6213439111816</v>
      </c>
    </row>
    <row r="2019" spans="1:19" x14ac:dyDescent="0.25">
      <c r="A2019">
        <v>2015</v>
      </c>
      <c r="B2019">
        <v>12</v>
      </c>
      <c r="C2019" s="38" t="s">
        <v>70</v>
      </c>
      <c r="D2019" s="38">
        <f>DATE(План_Факт_Дебіторка[[#This Row],[Рік]],План_Факт_Дебіторка[[#This Row],[МісяцьНом]],1)</f>
        <v>42339</v>
      </c>
      <c r="E2019" s="6" t="s">
        <v>13</v>
      </c>
      <c r="F2019" s="6" t="s">
        <v>42</v>
      </c>
      <c r="G2019" s="6" t="s">
        <v>49</v>
      </c>
      <c r="H2019" s="6" t="s">
        <v>50</v>
      </c>
      <c r="I2019" s="6" t="s">
        <v>51</v>
      </c>
      <c r="J2019" s="6" t="s">
        <v>35</v>
      </c>
      <c r="K2019" s="9">
        <v>19002</v>
      </c>
      <c r="L2019" s="9">
        <v>213538.91999999998</v>
      </c>
      <c r="M2019" s="9">
        <v>319238.94871999981</v>
      </c>
      <c r="N2019" s="9">
        <v>304700</v>
      </c>
      <c r="O2019" s="9">
        <v>207136.33</v>
      </c>
      <c r="P2019" s="9" cm="1">
        <f t="array" ref="P2019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3467.4380550946726</v>
      </c>
      <c r="Q2019" s="9" cm="1">
        <f t="array" ref="Q2019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1733.7190275473363</v>
      </c>
      <c r="R2019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1155.8126850315575</v>
      </c>
      <c r="S2019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6356.9697676735659</v>
      </c>
    </row>
    <row r="2020" spans="1:19" x14ac:dyDescent="0.25">
      <c r="A2020">
        <v>2016</v>
      </c>
      <c r="B2020">
        <v>1</v>
      </c>
      <c r="C2020" s="38" t="s">
        <v>95</v>
      </c>
      <c r="D2020" s="38">
        <f>DATE(План_Факт_Дебіторка[[#This Row],[Рік]],План_Факт_Дебіторка[[#This Row],[МісяцьНом]],1)</f>
        <v>42370</v>
      </c>
      <c r="E2020" s="6" t="s">
        <v>2</v>
      </c>
      <c r="F2020" s="6" t="s">
        <v>42</v>
      </c>
      <c r="G2020" s="6" t="s">
        <v>49</v>
      </c>
      <c r="H2020" s="6" t="s">
        <v>50</v>
      </c>
      <c r="I2020" s="6" t="s">
        <v>51</v>
      </c>
      <c r="J2020" s="6" t="s">
        <v>35</v>
      </c>
      <c r="K2020" s="9">
        <v>9443</v>
      </c>
      <c r="L2020" s="9">
        <v>96424.94</v>
      </c>
      <c r="M2020" s="9">
        <v>141902.11181</v>
      </c>
      <c r="N2020" s="9">
        <v>136300</v>
      </c>
      <c r="O2020" s="9">
        <v>50782.720000000001</v>
      </c>
      <c r="P2020" s="9" cm="1">
        <f t="array" ref="P2020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3471.0717005474785</v>
      </c>
      <c r="Q2020" s="9" cm="1">
        <f t="array" ref="Q2020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1735.5358502737392</v>
      </c>
      <c r="R2020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1446.2798752281162</v>
      </c>
      <c r="S2020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6652.887426049334</v>
      </c>
    </row>
    <row r="2021" spans="1:19" x14ac:dyDescent="0.25">
      <c r="A2021">
        <v>2016</v>
      </c>
      <c r="B2021">
        <v>2</v>
      </c>
      <c r="C2021" s="38" t="s">
        <v>96</v>
      </c>
      <c r="D2021" s="38">
        <f>DATE(План_Факт_Дебіторка[[#This Row],[Рік]],План_Факт_Дебіторка[[#This Row],[МісяцьНом]],1)</f>
        <v>42401</v>
      </c>
      <c r="E2021" s="6" t="s">
        <v>3</v>
      </c>
      <c r="F2021" s="6" t="s">
        <v>42</v>
      </c>
      <c r="G2021" s="6" t="s">
        <v>49</v>
      </c>
      <c r="H2021" s="6" t="s">
        <v>50</v>
      </c>
      <c r="I2021" s="6" t="s">
        <v>51</v>
      </c>
      <c r="J2021" s="6" t="s">
        <v>35</v>
      </c>
      <c r="K2021" s="9">
        <v>18144</v>
      </c>
      <c r="L2021" s="9">
        <v>200497.48999999996</v>
      </c>
      <c r="M2021" s="9">
        <v>292785.04243000003</v>
      </c>
      <c r="N2021" s="9">
        <v>280400</v>
      </c>
      <c r="O2021" s="9">
        <v>108956.52</v>
      </c>
      <c r="P2021" s="9" cm="1">
        <f t="array" ref="P2021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3645.3478032958383</v>
      </c>
      <c r="Q2021" s="9" cm="1">
        <f t="array" ref="Q2021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1822.6739016479191</v>
      </c>
      <c r="R2021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1518.8949180399325</v>
      </c>
      <c r="S2021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6986.9166229836901</v>
      </c>
    </row>
    <row r="2022" spans="1:19" x14ac:dyDescent="0.25">
      <c r="A2022">
        <v>2016</v>
      </c>
      <c r="B2022">
        <v>3</v>
      </c>
      <c r="C2022" s="38" t="s">
        <v>97</v>
      </c>
      <c r="D2022" s="38">
        <f>DATE(План_Факт_Дебіторка[[#This Row],[Рік]],План_Факт_Дебіторка[[#This Row],[МісяцьНом]],1)</f>
        <v>42430</v>
      </c>
      <c r="E2022" s="6" t="s">
        <v>4</v>
      </c>
      <c r="F2022" s="6" t="s">
        <v>42</v>
      </c>
      <c r="G2022" s="6" t="s">
        <v>49</v>
      </c>
      <c r="H2022" s="6" t="s">
        <v>50</v>
      </c>
      <c r="I2022" s="6" t="s">
        <v>51</v>
      </c>
      <c r="J2022" s="6" t="s">
        <v>35</v>
      </c>
      <c r="K2022" s="9">
        <v>16636</v>
      </c>
      <c r="L2022" s="9">
        <v>175777.43000000002</v>
      </c>
      <c r="M2022" s="9">
        <v>258631.73343999966</v>
      </c>
      <c r="N2022" s="9">
        <v>260200</v>
      </c>
      <c r="O2022" s="9">
        <v>105749.64</v>
      </c>
      <c r="P2022" s="9" cm="1">
        <f t="array" ref="P2022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2348.723089436191</v>
      </c>
      <c r="Q2022" s="9" cm="1">
        <f t="array" ref="Q2022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704.61692683085732</v>
      </c>
      <c r="R2022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978.63462059841299</v>
      </c>
      <c r="S2022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4031.9746368654614</v>
      </c>
    </row>
    <row r="2023" spans="1:19" x14ac:dyDescent="0.25">
      <c r="A2023">
        <v>2016</v>
      </c>
      <c r="B2023">
        <v>4</v>
      </c>
      <c r="C2023" s="38" t="s">
        <v>98</v>
      </c>
      <c r="D2023" s="38">
        <f>DATE(План_Факт_Дебіторка[[#This Row],[Рік]],План_Факт_Дебіторка[[#This Row],[МісяцьНом]],1)</f>
        <v>42461</v>
      </c>
      <c r="E2023" s="6" t="s">
        <v>5</v>
      </c>
      <c r="F2023" s="6" t="s">
        <v>42</v>
      </c>
      <c r="G2023" s="6" t="s">
        <v>49</v>
      </c>
      <c r="H2023" s="6" t="s">
        <v>50</v>
      </c>
      <c r="I2023" s="6" t="s">
        <v>51</v>
      </c>
      <c r="J2023" s="6" t="s">
        <v>35</v>
      </c>
      <c r="K2023" s="9">
        <v>33587</v>
      </c>
      <c r="L2023" s="9">
        <v>374202.79999999993</v>
      </c>
      <c r="M2023" s="9">
        <v>555459.35658000002</v>
      </c>
      <c r="N2023" s="9">
        <v>546900</v>
      </c>
      <c r="O2023" s="9">
        <v>157447.57999999999</v>
      </c>
      <c r="P2023" s="9" cm="1">
        <f t="array" ref="P2023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4143.4039833447505</v>
      </c>
      <c r="Q2023" s="9" cm="1">
        <f t="array" ref="Q2023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1243.0211950034252</v>
      </c>
      <c r="R2023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1726.4183263936461</v>
      </c>
      <c r="S2023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7112.8435047418225</v>
      </c>
    </row>
    <row r="2024" spans="1:19" x14ac:dyDescent="0.25">
      <c r="A2024">
        <v>2016</v>
      </c>
      <c r="B2024">
        <v>5</v>
      </c>
      <c r="C2024" s="38" t="s">
        <v>99</v>
      </c>
      <c r="D2024" s="38">
        <f>DATE(План_Факт_Дебіторка[[#This Row],[Рік]],План_Факт_Дебіторка[[#This Row],[МісяцьНом]],1)</f>
        <v>42491</v>
      </c>
      <c r="E2024" s="6" t="s">
        <v>6</v>
      </c>
      <c r="F2024" s="6" t="s">
        <v>42</v>
      </c>
      <c r="G2024" s="6" t="s">
        <v>49</v>
      </c>
      <c r="H2024" s="6" t="s">
        <v>50</v>
      </c>
      <c r="I2024" s="6" t="s">
        <v>51</v>
      </c>
      <c r="J2024" s="6" t="s">
        <v>35</v>
      </c>
      <c r="K2024" s="9">
        <v>14716</v>
      </c>
      <c r="L2024" s="9">
        <v>171132.98</v>
      </c>
      <c r="M2024" s="9">
        <v>253733.26721999992</v>
      </c>
      <c r="N2024" s="9">
        <v>259800</v>
      </c>
      <c r="O2024" s="9">
        <v>92843</v>
      </c>
      <c r="P2024" s="9" cm="1">
        <f t="array" ref="P2024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2637.1042445808321</v>
      </c>
      <c r="Q2024" s="9" cm="1">
        <f t="array" ref="Q2024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0</v>
      </c>
      <c r="R2024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1098.7934352420132</v>
      </c>
      <c r="S2024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3735.897679822845</v>
      </c>
    </row>
    <row r="2025" spans="1:19" x14ac:dyDescent="0.25">
      <c r="A2025">
        <v>2016</v>
      </c>
      <c r="B2025">
        <v>6</v>
      </c>
      <c r="C2025" s="38" t="s">
        <v>100</v>
      </c>
      <c r="D2025" s="38">
        <f>DATE(План_Факт_Дебіторка[[#This Row],[Рік]],План_Факт_Дебіторка[[#This Row],[МісяцьНом]],1)</f>
        <v>42522</v>
      </c>
      <c r="E2025" s="6" t="s">
        <v>7</v>
      </c>
      <c r="F2025" s="6" t="s">
        <v>42</v>
      </c>
      <c r="G2025" s="6" t="s">
        <v>49</v>
      </c>
      <c r="H2025" s="6" t="s">
        <v>50</v>
      </c>
      <c r="I2025" s="6" t="s">
        <v>51</v>
      </c>
      <c r="J2025" s="6" t="s">
        <v>35</v>
      </c>
      <c r="K2025" s="9">
        <v>13741</v>
      </c>
      <c r="L2025" s="9">
        <v>153595.39000000004</v>
      </c>
      <c r="M2025" s="9">
        <v>229743.66571999999</v>
      </c>
      <c r="N2025" s="9">
        <v>221300</v>
      </c>
      <c r="O2025" s="9">
        <v>68399.850000000006</v>
      </c>
      <c r="P2025" s="9" cm="1">
        <f t="array" ref="P2025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1740.1156324460012</v>
      </c>
      <c r="Q2025" s="9" cm="1">
        <f t="array" ref="Q2025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522.03468973380041</v>
      </c>
      <c r="R2025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1450.096360371668</v>
      </c>
      <c r="S2025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3712.2466825514693</v>
      </c>
    </row>
    <row r="2026" spans="1:19" x14ac:dyDescent="0.25">
      <c r="A2026">
        <v>2016</v>
      </c>
      <c r="B2026">
        <v>7</v>
      </c>
      <c r="C2026" s="38" t="s">
        <v>101</v>
      </c>
      <c r="D2026" s="38">
        <f>DATE(План_Факт_Дебіторка[[#This Row],[Рік]],План_Факт_Дебіторка[[#This Row],[МісяцьНом]],1)</f>
        <v>42552</v>
      </c>
      <c r="E2026" s="6" t="s">
        <v>8</v>
      </c>
      <c r="F2026" s="6" t="s">
        <v>42</v>
      </c>
      <c r="G2026" s="6" t="s">
        <v>49</v>
      </c>
      <c r="H2026" s="6" t="s">
        <v>50</v>
      </c>
      <c r="I2026" s="6" t="s">
        <v>51</v>
      </c>
      <c r="J2026" s="6" t="s">
        <v>35</v>
      </c>
      <c r="K2026" s="9">
        <v>29421</v>
      </c>
      <c r="L2026" s="9">
        <v>326905.23999999993</v>
      </c>
      <c r="M2026" s="9">
        <v>488895.24171999987</v>
      </c>
      <c r="N2026" s="9">
        <v>527300</v>
      </c>
      <c r="O2026" s="9">
        <v>117701.07</v>
      </c>
      <c r="P2026" s="9" cm="1">
        <f t="array" ref="P2026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3763.9788796612897</v>
      </c>
      <c r="Q2026" s="9" cm="1">
        <f t="array" ref="Q2026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0</v>
      </c>
      <c r="R2026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2895.3683689702229</v>
      </c>
      <c r="S2026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6659.3472486315131</v>
      </c>
    </row>
    <row r="2027" spans="1:19" x14ac:dyDescent="0.25">
      <c r="A2027">
        <v>2016</v>
      </c>
      <c r="B2027">
        <v>8</v>
      </c>
      <c r="C2027" s="38" t="s">
        <v>102</v>
      </c>
      <c r="D2027" s="38">
        <f>DATE(План_Факт_Дебіторка[[#This Row],[Рік]],План_Факт_Дебіторка[[#This Row],[МісяцьНом]],1)</f>
        <v>42583</v>
      </c>
      <c r="E2027" s="6" t="s">
        <v>9</v>
      </c>
      <c r="F2027" s="6" t="s">
        <v>42</v>
      </c>
      <c r="G2027" s="6" t="s">
        <v>49</v>
      </c>
      <c r="H2027" s="6" t="s">
        <v>50</v>
      </c>
      <c r="I2027" s="6" t="s">
        <v>51</v>
      </c>
      <c r="J2027" s="6" t="s">
        <v>35</v>
      </c>
      <c r="K2027" s="9">
        <v>28380</v>
      </c>
      <c r="L2027" s="9">
        <v>325638.2300000001</v>
      </c>
      <c r="M2027" s="9">
        <v>497013.48475999979</v>
      </c>
      <c r="N2027" s="9">
        <v>483100</v>
      </c>
      <c r="O2027" s="9">
        <v>72519.59</v>
      </c>
      <c r="P2027" s="9" cm="1">
        <f t="array" ref="P2027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3156.792010206681</v>
      </c>
      <c r="Q2027" s="9" cm="1">
        <f t="array" ref="Q2027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1578.3960051033405</v>
      </c>
      <c r="R2027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2428.3015463128318</v>
      </c>
      <c r="S2027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7163.4895616228532</v>
      </c>
    </row>
    <row r="2028" spans="1:19" x14ac:dyDescent="0.25">
      <c r="A2028">
        <v>2016</v>
      </c>
      <c r="B2028">
        <v>9</v>
      </c>
      <c r="C2028" s="38" t="s">
        <v>103</v>
      </c>
      <c r="D2028" s="38">
        <f>DATE(План_Факт_Дебіторка[[#This Row],[Рік]],План_Факт_Дебіторка[[#This Row],[МісяцьНом]],1)</f>
        <v>42614</v>
      </c>
      <c r="E2028" s="6" t="s">
        <v>10</v>
      </c>
      <c r="F2028" s="6" t="s">
        <v>42</v>
      </c>
      <c r="G2028" s="6" t="s">
        <v>49</v>
      </c>
      <c r="H2028" s="6" t="s">
        <v>50</v>
      </c>
      <c r="I2028" s="6" t="s">
        <v>51</v>
      </c>
      <c r="J2028" s="6" t="s">
        <v>35</v>
      </c>
      <c r="K2028" s="9">
        <v>24068</v>
      </c>
      <c r="L2028" s="9">
        <v>297508.31000000006</v>
      </c>
      <c r="M2028" s="9">
        <v>424887.30701000016</v>
      </c>
      <c r="N2028" s="9">
        <v>405600</v>
      </c>
      <c r="O2028" s="9">
        <v>65405.36</v>
      </c>
      <c r="P2028" s="9" cm="1">
        <f t="array" ref="P2028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3773.316369678827</v>
      </c>
      <c r="Q2028" s="9" cm="1">
        <f t="array" ref="Q2028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2829.9872772591207</v>
      </c>
      <c r="R2028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2902.5510535990979</v>
      </c>
      <c r="S2028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9505.8547005370456</v>
      </c>
    </row>
    <row r="2029" spans="1:19" x14ac:dyDescent="0.25">
      <c r="A2029">
        <v>2016</v>
      </c>
      <c r="B2029">
        <v>10</v>
      </c>
      <c r="C2029" s="38" t="s">
        <v>71</v>
      </c>
      <c r="D2029" s="38">
        <f>DATE(План_Факт_Дебіторка[[#This Row],[Рік]],План_Факт_Дебіторка[[#This Row],[МісяцьНом]],1)</f>
        <v>42644</v>
      </c>
      <c r="E2029" s="6" t="s">
        <v>11</v>
      </c>
      <c r="F2029" s="6" t="s">
        <v>42</v>
      </c>
      <c r="G2029" s="6" t="s">
        <v>49</v>
      </c>
      <c r="H2029" s="6" t="s">
        <v>50</v>
      </c>
      <c r="I2029" s="6" t="s">
        <v>51</v>
      </c>
      <c r="J2029" s="6" t="s">
        <v>35</v>
      </c>
      <c r="K2029" s="9">
        <v>16867</v>
      </c>
      <c r="L2029" s="9">
        <v>218080.24000000005</v>
      </c>
      <c r="M2029" s="9">
        <v>332771.55300000025</v>
      </c>
      <c r="N2029" s="9">
        <v>341400</v>
      </c>
      <c r="O2029" s="9">
        <v>66640.639999999999</v>
      </c>
      <c r="P2029" s="9" cm="1">
        <f t="array" ref="P2029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3067.7753892327751</v>
      </c>
      <c r="Q2029" s="9" cm="1">
        <f t="array" ref="Q2029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0</v>
      </c>
      <c r="R2029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2359.8272224867501</v>
      </c>
      <c r="S2029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5427.6026117195252</v>
      </c>
    </row>
    <row r="2030" spans="1:19" x14ac:dyDescent="0.25">
      <c r="A2030">
        <v>2016</v>
      </c>
      <c r="B2030">
        <v>11</v>
      </c>
      <c r="C2030" s="38" t="s">
        <v>72</v>
      </c>
      <c r="D2030" s="38">
        <f>DATE(План_Факт_Дебіторка[[#This Row],[Рік]],План_Факт_Дебіторка[[#This Row],[МісяцьНом]],1)</f>
        <v>42675</v>
      </c>
      <c r="E2030" s="6" t="s">
        <v>12</v>
      </c>
      <c r="F2030" s="6" t="s">
        <v>42</v>
      </c>
      <c r="G2030" s="6" t="s">
        <v>49</v>
      </c>
      <c r="H2030" s="6" t="s">
        <v>50</v>
      </c>
      <c r="I2030" s="6" t="s">
        <v>51</v>
      </c>
      <c r="J2030" s="6" t="s">
        <v>35</v>
      </c>
      <c r="K2030" s="9">
        <v>13306</v>
      </c>
      <c r="L2030" s="9">
        <v>176137.46000000002</v>
      </c>
      <c r="M2030" s="9">
        <v>254375.21729999993</v>
      </c>
      <c r="N2030" s="9">
        <v>249700</v>
      </c>
      <c r="O2030" s="9">
        <v>52613.52</v>
      </c>
      <c r="P2030" s="9" cm="1">
        <f t="array" ref="P2030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3171.7546590908228</v>
      </c>
      <c r="Q2030" s="9" cm="1">
        <f t="array" ref="Q2030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951.52639772724694</v>
      </c>
      <c r="R2030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2439.8112762237097</v>
      </c>
      <c r="S2030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6563.0923330417791</v>
      </c>
    </row>
    <row r="2031" spans="1:19" x14ac:dyDescent="0.25">
      <c r="A2031">
        <v>2014</v>
      </c>
      <c r="B2031">
        <v>9</v>
      </c>
      <c r="C2031" s="38" t="s">
        <v>85</v>
      </c>
      <c r="D2031" s="38">
        <f>DATE(План_Факт_Дебіторка[[#This Row],[Рік]],План_Факт_Дебіторка[[#This Row],[МісяцьНом]],1)</f>
        <v>41883</v>
      </c>
      <c r="E2031" s="6" t="s">
        <v>10</v>
      </c>
      <c r="F2031" s="6" t="s">
        <v>42</v>
      </c>
      <c r="G2031" s="6" t="s">
        <v>52</v>
      </c>
      <c r="H2031" s="6" t="s">
        <v>53</v>
      </c>
      <c r="I2031" s="6" t="s">
        <v>54</v>
      </c>
      <c r="J2031" s="6" t="s">
        <v>26</v>
      </c>
      <c r="K2031" s="9">
        <v>419</v>
      </c>
      <c r="L2031" s="9">
        <v>4953.55</v>
      </c>
      <c r="M2031" s="9">
        <v>7230.6666299999997</v>
      </c>
      <c r="N2031" s="9">
        <v>7800</v>
      </c>
      <c r="O2031" s="9">
        <v>4859.01</v>
      </c>
      <c r="P2031" s="9" cm="1">
        <f t="array" ref="P2031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59.151764464672333</v>
      </c>
      <c r="Q2031" s="9" cm="1">
        <f t="array" ref="Q2031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53.236588018205104</v>
      </c>
      <c r="R2031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29.575882232336166</v>
      </c>
      <c r="S2031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141.96423471521359</v>
      </c>
    </row>
    <row r="2032" spans="1:19" x14ac:dyDescent="0.25">
      <c r="A2032">
        <v>2014</v>
      </c>
      <c r="B2032">
        <v>11</v>
      </c>
      <c r="C2032" s="38" t="s">
        <v>66</v>
      </c>
      <c r="D2032" s="38">
        <f>DATE(План_Факт_Дебіторка[[#This Row],[Рік]],План_Факт_Дебіторка[[#This Row],[МісяцьНом]],1)</f>
        <v>41944</v>
      </c>
      <c r="E2032" s="6" t="s">
        <v>12</v>
      </c>
      <c r="F2032" s="6" t="s">
        <v>42</v>
      </c>
      <c r="G2032" s="6" t="s">
        <v>52</v>
      </c>
      <c r="H2032" s="6" t="s">
        <v>53</v>
      </c>
      <c r="I2032" s="6" t="s">
        <v>54</v>
      </c>
      <c r="J2032" s="6" t="s">
        <v>26</v>
      </c>
      <c r="K2032" s="9">
        <v>47</v>
      </c>
      <c r="L2032" s="9">
        <v>485.7</v>
      </c>
      <c r="M2032" s="9">
        <v>702.75</v>
      </c>
      <c r="N2032" s="9">
        <v>600</v>
      </c>
      <c r="O2032" s="9">
        <v>511.6</v>
      </c>
      <c r="P2032" s="9" cm="1">
        <f t="array" ref="P2032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8.2725268292122447</v>
      </c>
      <c r="Q2032" s="9" cm="1">
        <f t="array" ref="Q2032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0</v>
      </c>
      <c r="R2032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2.0681317073030612</v>
      </c>
      <c r="S2032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10.340658536515306</v>
      </c>
    </row>
    <row r="2033" spans="1:19" x14ac:dyDescent="0.25">
      <c r="A2033">
        <v>2014</v>
      </c>
      <c r="B2033">
        <v>12</v>
      </c>
      <c r="C2033" s="38" t="s">
        <v>67</v>
      </c>
      <c r="D2033" s="38">
        <f>DATE(План_Факт_Дебіторка[[#This Row],[Рік]],План_Факт_Дебіторка[[#This Row],[МісяцьНом]],1)</f>
        <v>41974</v>
      </c>
      <c r="E2033" s="6" t="s">
        <v>13</v>
      </c>
      <c r="F2033" s="6" t="s">
        <v>42</v>
      </c>
      <c r="G2033" s="6" t="s">
        <v>52</v>
      </c>
      <c r="H2033" s="6" t="s">
        <v>53</v>
      </c>
      <c r="I2033" s="6" t="s">
        <v>54</v>
      </c>
      <c r="J2033" s="6" t="s">
        <v>26</v>
      </c>
      <c r="K2033" s="9">
        <v>22</v>
      </c>
      <c r="L2033" s="9">
        <v>297.23</v>
      </c>
      <c r="M2033" s="9">
        <v>431.12499000000003</v>
      </c>
      <c r="N2033" s="9">
        <v>400</v>
      </c>
      <c r="O2033" s="9">
        <v>338</v>
      </c>
      <c r="P2033" s="9" cm="1">
        <f t="array" ref="P2033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4.7489284592617018</v>
      </c>
      <c r="Q2033" s="9" cm="1">
        <f t="array" ref="Q2033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0</v>
      </c>
      <c r="R2033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1.1872321148154255</v>
      </c>
      <c r="S2033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5.9361605740771273</v>
      </c>
    </row>
    <row r="2034" spans="1:19" x14ac:dyDescent="0.25">
      <c r="A2034">
        <v>2015</v>
      </c>
      <c r="B2034">
        <v>1</v>
      </c>
      <c r="C2034" s="38" t="s">
        <v>86</v>
      </c>
      <c r="D2034" s="38">
        <f>DATE(План_Факт_Дебіторка[[#This Row],[Рік]],План_Факт_Дебіторка[[#This Row],[МісяцьНом]],1)</f>
        <v>42005</v>
      </c>
      <c r="E2034" s="6" t="s">
        <v>2</v>
      </c>
      <c r="F2034" s="6" t="s">
        <v>42</v>
      </c>
      <c r="G2034" s="6" t="s">
        <v>52</v>
      </c>
      <c r="H2034" s="6" t="s">
        <v>53</v>
      </c>
      <c r="I2034" s="6" t="s">
        <v>54</v>
      </c>
      <c r="J2034" s="6" t="s">
        <v>26</v>
      </c>
      <c r="K2034" s="9">
        <v>7</v>
      </c>
      <c r="L2034" s="9">
        <v>110.16999999999999</v>
      </c>
      <c r="M2034" s="9">
        <v>168.02500000000001</v>
      </c>
      <c r="N2034" s="9">
        <v>100</v>
      </c>
      <c r="O2034" s="9">
        <v>84.68</v>
      </c>
      <c r="P2034" s="9" cm="1">
        <f t="array" ref="P2034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2.787393262199906</v>
      </c>
      <c r="Q2034" s="9" cm="1">
        <f t="array" ref="Q2034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0.83621797865997183</v>
      </c>
      <c r="R2034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0.92913108739996875</v>
      </c>
      <c r="S2034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4.5527423282598463</v>
      </c>
    </row>
    <row r="2035" spans="1:19" x14ac:dyDescent="0.25">
      <c r="A2035">
        <v>2015</v>
      </c>
      <c r="B2035">
        <v>2</v>
      </c>
      <c r="C2035" s="38" t="s">
        <v>87</v>
      </c>
      <c r="D2035" s="38">
        <f>DATE(План_Факт_Дебіторка[[#This Row],[Рік]],План_Факт_Дебіторка[[#This Row],[МісяцьНом]],1)</f>
        <v>42036</v>
      </c>
      <c r="E2035" s="6" t="s">
        <v>3</v>
      </c>
      <c r="F2035" s="6" t="s">
        <v>42</v>
      </c>
      <c r="G2035" s="6" t="s">
        <v>52</v>
      </c>
      <c r="H2035" s="6" t="s">
        <v>53</v>
      </c>
      <c r="I2035" s="6" t="s">
        <v>54</v>
      </c>
      <c r="J2035" s="6" t="s">
        <v>26</v>
      </c>
      <c r="K2035" s="9">
        <v>13</v>
      </c>
      <c r="L2035" s="9">
        <v>147.59</v>
      </c>
      <c r="M2035" s="9">
        <v>240.97500000000002</v>
      </c>
      <c r="N2035" s="9">
        <v>200</v>
      </c>
      <c r="O2035" s="9">
        <v>168.68</v>
      </c>
      <c r="P2035" s="9" cm="1">
        <f t="array" ref="P2035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2.7020978161683984</v>
      </c>
      <c r="Q2035" s="9" cm="1">
        <f t="array" ref="Q2035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0</v>
      </c>
      <c r="R2035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0</v>
      </c>
      <c r="S2035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2.7020978161683984</v>
      </c>
    </row>
    <row r="2036" spans="1:19" x14ac:dyDescent="0.25">
      <c r="A2036">
        <v>2015</v>
      </c>
      <c r="B2036">
        <v>3</v>
      </c>
      <c r="C2036" s="38" t="s">
        <v>88</v>
      </c>
      <c r="D2036" s="38">
        <f>DATE(План_Факт_Дебіторка[[#This Row],[Рік]],План_Факт_Дебіторка[[#This Row],[МісяцьНом]],1)</f>
        <v>42064</v>
      </c>
      <c r="E2036" s="6" t="s">
        <v>4</v>
      </c>
      <c r="F2036" s="6" t="s">
        <v>42</v>
      </c>
      <c r="G2036" s="6" t="s">
        <v>52</v>
      </c>
      <c r="H2036" s="6" t="s">
        <v>53</v>
      </c>
      <c r="I2036" s="6" t="s">
        <v>54</v>
      </c>
      <c r="J2036" s="6" t="s">
        <v>26</v>
      </c>
      <c r="K2036" s="9">
        <v>21</v>
      </c>
      <c r="L2036" s="9">
        <v>203.21</v>
      </c>
      <c r="M2036" s="9">
        <v>290.64166</v>
      </c>
      <c r="N2036" s="9">
        <v>200</v>
      </c>
      <c r="O2036" s="9">
        <v>195.31</v>
      </c>
      <c r="P2036" s="9" cm="1">
        <f t="array" ref="P2036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3.3068735148422665</v>
      </c>
      <c r="Q2036" s="9" cm="1">
        <f t="array" ref="Q2036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0</v>
      </c>
      <c r="R2036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1.1022911716140888</v>
      </c>
      <c r="S2036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4.4091646864563554</v>
      </c>
    </row>
    <row r="2037" spans="1:19" x14ac:dyDescent="0.25">
      <c r="A2037">
        <v>2015</v>
      </c>
      <c r="B2037">
        <v>4</v>
      </c>
      <c r="C2037" s="38" t="s">
        <v>89</v>
      </c>
      <c r="D2037" s="38">
        <f>DATE(План_Факт_Дебіторка[[#This Row],[Рік]],План_Факт_Дебіторка[[#This Row],[МісяцьНом]],1)</f>
        <v>42095</v>
      </c>
      <c r="E2037" s="6" t="s">
        <v>5</v>
      </c>
      <c r="F2037" s="6" t="s">
        <v>42</v>
      </c>
      <c r="G2037" s="6" t="s">
        <v>52</v>
      </c>
      <c r="H2037" s="6" t="s">
        <v>53</v>
      </c>
      <c r="I2037" s="6" t="s">
        <v>54</v>
      </c>
      <c r="J2037" s="6" t="s">
        <v>26</v>
      </c>
      <c r="K2037" s="9">
        <v>6</v>
      </c>
      <c r="L2037" s="9">
        <v>85.160000000000011</v>
      </c>
      <c r="M2037" s="9">
        <v>129.92501999999999</v>
      </c>
      <c r="N2037" s="9">
        <v>100</v>
      </c>
      <c r="O2037" s="9">
        <v>72.760000000000005</v>
      </c>
      <c r="P2037" s="9" cm="1">
        <f t="array" ref="P2037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1.6302503313502275</v>
      </c>
      <c r="Q2037" s="9" cm="1">
        <f t="array" ref="Q2037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0</v>
      </c>
      <c r="R2037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0.54341677711674241</v>
      </c>
      <c r="S2037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2.1736671084669696</v>
      </c>
    </row>
    <row r="2038" spans="1:19" x14ac:dyDescent="0.25">
      <c r="A2038">
        <v>2015</v>
      </c>
      <c r="B2038">
        <v>5</v>
      </c>
      <c r="C2038" s="38" t="s">
        <v>90</v>
      </c>
      <c r="D2038" s="38">
        <f>DATE(План_Факт_Дебіторка[[#This Row],[Рік]],План_Факт_Дебіторка[[#This Row],[МісяцьНом]],1)</f>
        <v>42125</v>
      </c>
      <c r="E2038" s="6" t="s">
        <v>6</v>
      </c>
      <c r="F2038" s="6" t="s">
        <v>42</v>
      </c>
      <c r="G2038" s="6" t="s">
        <v>52</v>
      </c>
      <c r="H2038" s="6" t="s">
        <v>53</v>
      </c>
      <c r="I2038" s="6" t="s">
        <v>54</v>
      </c>
      <c r="J2038" s="6" t="s">
        <v>26</v>
      </c>
      <c r="K2038" s="9">
        <v>-47</v>
      </c>
      <c r="L2038" s="9">
        <v>-461.53000000000003</v>
      </c>
      <c r="M2038" s="9">
        <v>-1104.8166600000002</v>
      </c>
      <c r="N2038" s="9">
        <v>0</v>
      </c>
      <c r="O2038" s="9">
        <v>0</v>
      </c>
      <c r="P2038" s="9" cm="1">
        <f t="array" ref="P2038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-9.1005549204487295</v>
      </c>
      <c r="Q2038" s="9" cm="1">
        <f t="array" ref="Q2038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-6.825416190336548</v>
      </c>
      <c r="R2038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-3.0335183068162435</v>
      </c>
      <c r="S2038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-18.959489417601521</v>
      </c>
    </row>
    <row r="2039" spans="1:19" x14ac:dyDescent="0.25">
      <c r="A2039">
        <v>2015</v>
      </c>
      <c r="B2039">
        <v>6</v>
      </c>
      <c r="C2039" s="38" t="s">
        <v>91</v>
      </c>
      <c r="D2039" s="38">
        <f>DATE(План_Факт_Дебіторка[[#This Row],[Рік]],План_Факт_Дебіторка[[#This Row],[МісяцьНом]],1)</f>
        <v>42156</v>
      </c>
      <c r="E2039" s="6" t="s">
        <v>7</v>
      </c>
      <c r="F2039" s="6" t="s">
        <v>42</v>
      </c>
      <c r="G2039" s="6" t="s">
        <v>52</v>
      </c>
      <c r="H2039" s="6" t="s">
        <v>53</v>
      </c>
      <c r="I2039" s="6" t="s">
        <v>54</v>
      </c>
      <c r="J2039" s="6" t="s">
        <v>26</v>
      </c>
      <c r="K2039" s="9">
        <v>10</v>
      </c>
      <c r="L2039" s="9">
        <v>97.640000000000015</v>
      </c>
      <c r="M2039" s="9">
        <v>142.96669000000003</v>
      </c>
      <c r="N2039" s="9">
        <v>100</v>
      </c>
      <c r="O2039" s="9">
        <v>88.07</v>
      </c>
      <c r="P2039" s="9" cm="1">
        <f t="array" ref="P2039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2.0165157262473024</v>
      </c>
      <c r="Q2039" s="9" cm="1">
        <f t="array" ref="Q2039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1.5123867946854768</v>
      </c>
      <c r="R2039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0.67217190874910071</v>
      </c>
      <c r="S2039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4.2010744296818796</v>
      </c>
    </row>
    <row r="2040" spans="1:19" x14ac:dyDescent="0.25">
      <c r="A2040">
        <v>2015</v>
      </c>
      <c r="B2040">
        <v>8</v>
      </c>
      <c r="C2040" s="38" t="s">
        <v>93</v>
      </c>
      <c r="D2040" s="38">
        <f>DATE(План_Факт_Дебіторка[[#This Row],[Рік]],План_Факт_Дебіторка[[#This Row],[МісяцьНом]],1)</f>
        <v>42217</v>
      </c>
      <c r="E2040" s="6" t="s">
        <v>9</v>
      </c>
      <c r="F2040" s="6" t="s">
        <v>42</v>
      </c>
      <c r="G2040" s="6" t="s">
        <v>52</v>
      </c>
      <c r="H2040" s="6" t="s">
        <v>53</v>
      </c>
      <c r="I2040" s="6" t="s">
        <v>54</v>
      </c>
      <c r="J2040" s="6" t="s">
        <v>26</v>
      </c>
      <c r="K2040" s="9">
        <v>29</v>
      </c>
      <c r="L2040" s="9">
        <v>280.31999999999994</v>
      </c>
      <c r="M2040" s="9">
        <v>421.85001</v>
      </c>
      <c r="N2040" s="9">
        <v>400</v>
      </c>
      <c r="O2040" s="9">
        <v>224.42</v>
      </c>
      <c r="P2040" s="9" cm="1">
        <f t="array" ref="P2040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4.8134837337401999</v>
      </c>
      <c r="Q2040" s="9" cm="1">
        <f t="array" ref="Q2040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2.4067418668700999</v>
      </c>
      <c r="R2040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1.6044945779133999</v>
      </c>
      <c r="S2040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8.8247201785236999</v>
      </c>
    </row>
    <row r="2041" spans="1:19" x14ac:dyDescent="0.25">
      <c r="A2041">
        <v>2015</v>
      </c>
      <c r="B2041">
        <v>10</v>
      </c>
      <c r="C2041" s="38" t="s">
        <v>68</v>
      </c>
      <c r="D2041" s="38">
        <f>DATE(План_Факт_Дебіторка[[#This Row],[Рік]],План_Факт_Дебіторка[[#This Row],[МісяцьНом]],1)</f>
        <v>42278</v>
      </c>
      <c r="E2041" s="6" t="s">
        <v>11</v>
      </c>
      <c r="F2041" s="6" t="s">
        <v>42</v>
      </c>
      <c r="G2041" s="6" t="s">
        <v>52</v>
      </c>
      <c r="H2041" s="6" t="s">
        <v>53</v>
      </c>
      <c r="I2041" s="6" t="s">
        <v>54</v>
      </c>
      <c r="J2041" s="6" t="s">
        <v>26</v>
      </c>
      <c r="K2041" s="9">
        <v>103</v>
      </c>
      <c r="L2041" s="9">
        <v>924.94999999999993</v>
      </c>
      <c r="M2041" s="9">
        <v>1369.7750100000003</v>
      </c>
      <c r="N2041" s="9">
        <v>1300</v>
      </c>
      <c r="O2041" s="9">
        <v>728.72</v>
      </c>
      <c r="P2041" s="9" cm="1">
        <f t="array" ref="P2041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5.0028879791064904</v>
      </c>
      <c r="Q2041" s="9" cm="1">
        <f t="array" ref="Q2041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0</v>
      </c>
      <c r="R2041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1.6676293263688302</v>
      </c>
      <c r="S2041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6.6705173054753208</v>
      </c>
    </row>
    <row r="2042" spans="1:19" x14ac:dyDescent="0.25">
      <c r="A2042">
        <v>2015</v>
      </c>
      <c r="B2042">
        <v>11</v>
      </c>
      <c r="C2042" s="38" t="s">
        <v>69</v>
      </c>
      <c r="D2042" s="38">
        <f>DATE(План_Факт_Дебіторка[[#This Row],[Рік]],План_Факт_Дебіторка[[#This Row],[МісяцьНом]],1)</f>
        <v>42309</v>
      </c>
      <c r="E2042" s="6" t="s">
        <v>12</v>
      </c>
      <c r="F2042" s="6" t="s">
        <v>42</v>
      </c>
      <c r="G2042" s="6" t="s">
        <v>52</v>
      </c>
      <c r="H2042" s="6" t="s">
        <v>53</v>
      </c>
      <c r="I2042" s="6" t="s">
        <v>54</v>
      </c>
      <c r="J2042" s="6" t="s">
        <v>26</v>
      </c>
      <c r="K2042" s="9">
        <v>23</v>
      </c>
      <c r="L2042" s="9">
        <v>213.5</v>
      </c>
      <c r="M2042" s="9">
        <v>309.98333000000002</v>
      </c>
      <c r="N2042" s="9">
        <v>200</v>
      </c>
      <c r="O2042" s="9">
        <v>173.59</v>
      </c>
      <c r="P2042" s="9" cm="1">
        <f t="array" ref="P2042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3.5664809106278201</v>
      </c>
      <c r="Q2042" s="9" cm="1">
        <f t="array" ref="Q2042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0</v>
      </c>
      <c r="R2042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1.1888269702092735</v>
      </c>
      <c r="S2042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4.7553078808370941</v>
      </c>
    </row>
    <row r="2043" spans="1:19" x14ac:dyDescent="0.25">
      <c r="A2043">
        <v>2015</v>
      </c>
      <c r="B2043">
        <v>12</v>
      </c>
      <c r="C2043" s="38" t="s">
        <v>70</v>
      </c>
      <c r="D2043" s="38">
        <f>DATE(План_Факт_Дебіторка[[#This Row],[Рік]],План_Факт_Дебіторка[[#This Row],[МісяцьНом]],1)</f>
        <v>42339</v>
      </c>
      <c r="E2043" s="6" t="s">
        <v>13</v>
      </c>
      <c r="F2043" s="6" t="s">
        <v>42</v>
      </c>
      <c r="G2043" s="6" t="s">
        <v>52</v>
      </c>
      <c r="H2043" s="6" t="s">
        <v>53</v>
      </c>
      <c r="I2043" s="6" t="s">
        <v>54</v>
      </c>
      <c r="J2043" s="6" t="s">
        <v>26</v>
      </c>
      <c r="K2043" s="9">
        <v>2</v>
      </c>
      <c r="L2043" s="9">
        <v>20.6</v>
      </c>
      <c r="M2043" s="9">
        <v>31.433330000000002</v>
      </c>
      <c r="N2043" s="9">
        <v>0</v>
      </c>
      <c r="O2043" s="9">
        <v>19.36</v>
      </c>
      <c r="P2043" s="9" cm="1">
        <f t="array" ref="P2043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0.33865181448469484</v>
      </c>
      <c r="Q2043" s="9" cm="1">
        <f t="array" ref="Q2043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0.10159554434540845</v>
      </c>
      <c r="R2043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0.11288393816156493</v>
      </c>
      <c r="S2043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0.55313129699166819</v>
      </c>
    </row>
    <row r="2044" spans="1:19" x14ac:dyDescent="0.25">
      <c r="A2044">
        <v>2016</v>
      </c>
      <c r="B2044">
        <v>2</v>
      </c>
      <c r="C2044" s="38" t="s">
        <v>96</v>
      </c>
      <c r="D2044" s="38">
        <f>DATE(План_Факт_Дебіторка[[#This Row],[Рік]],План_Факт_Дебіторка[[#This Row],[МісяцьНом]],1)</f>
        <v>42401</v>
      </c>
      <c r="E2044" s="6" t="s">
        <v>3</v>
      </c>
      <c r="F2044" s="6" t="s">
        <v>42</v>
      </c>
      <c r="G2044" s="6" t="s">
        <v>52</v>
      </c>
      <c r="H2044" s="6" t="s">
        <v>53</v>
      </c>
      <c r="I2044" s="6" t="s">
        <v>54</v>
      </c>
      <c r="J2044" s="6" t="s">
        <v>26</v>
      </c>
      <c r="K2044" s="9">
        <v>6</v>
      </c>
      <c r="L2044" s="9">
        <v>50.96</v>
      </c>
      <c r="M2044" s="9">
        <v>73.466660000000005</v>
      </c>
      <c r="N2044" s="9">
        <v>0</v>
      </c>
      <c r="O2044" s="9">
        <v>26.74</v>
      </c>
      <c r="P2044" s="9" cm="1">
        <f t="array" ref="P2044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0.83247504226911218</v>
      </c>
      <c r="Q2044" s="9" cm="1">
        <f t="array" ref="Q2044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0.24974251268073364</v>
      </c>
      <c r="R2044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0</v>
      </c>
      <c r="S2044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1.0822175549498458</v>
      </c>
    </row>
    <row r="2045" spans="1:19" x14ac:dyDescent="0.25">
      <c r="A2045">
        <v>2014</v>
      </c>
      <c r="B2045">
        <v>1</v>
      </c>
      <c r="C2045" s="38" t="s">
        <v>77</v>
      </c>
      <c r="D2045" s="38">
        <f>DATE(План_Факт_Дебіторка[[#This Row],[Рік]],План_Факт_Дебіторка[[#This Row],[МісяцьНом]],1)</f>
        <v>41640</v>
      </c>
      <c r="E2045" s="6" t="s">
        <v>2</v>
      </c>
      <c r="F2045" s="6" t="s">
        <v>42</v>
      </c>
      <c r="G2045" s="6" t="s">
        <v>52</v>
      </c>
      <c r="H2045" s="6" t="s">
        <v>53</v>
      </c>
      <c r="I2045" s="6" t="s">
        <v>54</v>
      </c>
      <c r="J2045" s="6" t="s">
        <v>32</v>
      </c>
      <c r="K2045" s="9">
        <v>28</v>
      </c>
      <c r="L2045" s="9">
        <v>274.13000000000005</v>
      </c>
      <c r="M2045" s="9">
        <v>397.41665</v>
      </c>
      <c r="N2045" s="9">
        <v>400</v>
      </c>
      <c r="O2045" s="9">
        <v>143.07</v>
      </c>
      <c r="P2045" s="9" cm="1">
        <f t="array" ref="P2045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7.4682946738170006</v>
      </c>
      <c r="Q2045" s="9" cm="1">
        <f t="array" ref="Q2045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2.2404884021450999</v>
      </c>
      <c r="R2045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1.8670736684542502</v>
      </c>
      <c r="S2045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11.575856744416351</v>
      </c>
    </row>
    <row r="2046" spans="1:19" x14ac:dyDescent="0.25">
      <c r="A2046">
        <v>2014</v>
      </c>
      <c r="B2046">
        <v>2</v>
      </c>
      <c r="C2046" s="38" t="s">
        <v>78</v>
      </c>
      <c r="D2046" s="38">
        <f>DATE(План_Факт_Дебіторка[[#This Row],[Рік]],План_Факт_Дебіторка[[#This Row],[МісяцьНом]],1)</f>
        <v>41671</v>
      </c>
      <c r="E2046" s="6" t="s">
        <v>3</v>
      </c>
      <c r="F2046" s="6" t="s">
        <v>42</v>
      </c>
      <c r="G2046" s="6" t="s">
        <v>52</v>
      </c>
      <c r="H2046" s="6" t="s">
        <v>53</v>
      </c>
      <c r="I2046" s="6" t="s">
        <v>54</v>
      </c>
      <c r="J2046" s="6" t="s">
        <v>32</v>
      </c>
      <c r="K2046" s="9">
        <v>50</v>
      </c>
      <c r="L2046" s="9">
        <v>473.12</v>
      </c>
      <c r="M2046" s="9">
        <v>678.88333</v>
      </c>
      <c r="N2046" s="9">
        <v>600</v>
      </c>
      <c r="O2046" s="9">
        <v>232.99</v>
      </c>
      <c r="P2046" s="9" cm="1">
        <f t="array" ref="P2046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8.0282014691763699</v>
      </c>
      <c r="Q2046" s="9" cm="1">
        <f t="array" ref="Q2046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0</v>
      </c>
      <c r="R2046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2.0070503672940925</v>
      </c>
      <c r="S2046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10.035251836470461</v>
      </c>
    </row>
    <row r="2047" spans="1:19" x14ac:dyDescent="0.25">
      <c r="A2047">
        <v>2014</v>
      </c>
      <c r="B2047">
        <v>3</v>
      </c>
      <c r="C2047" s="38" t="s">
        <v>79</v>
      </c>
      <c r="D2047" s="38">
        <f>DATE(План_Факт_Дебіторка[[#This Row],[Рік]],План_Факт_Дебіторка[[#This Row],[МісяцьНом]],1)</f>
        <v>41699</v>
      </c>
      <c r="E2047" s="6" t="s">
        <v>4</v>
      </c>
      <c r="F2047" s="6" t="s">
        <v>42</v>
      </c>
      <c r="G2047" s="6" t="s">
        <v>52</v>
      </c>
      <c r="H2047" s="6" t="s">
        <v>53</v>
      </c>
      <c r="I2047" s="6" t="s">
        <v>54</v>
      </c>
      <c r="J2047" s="6" t="s">
        <v>32</v>
      </c>
      <c r="K2047" s="9">
        <v>2164</v>
      </c>
      <c r="L2047" s="9">
        <v>22065.439999999999</v>
      </c>
      <c r="M2047" s="9">
        <v>29557.741580000002</v>
      </c>
      <c r="N2047" s="9">
        <v>27600</v>
      </c>
      <c r="O2047" s="9">
        <v>10286.09</v>
      </c>
      <c r="P2047" s="9" cm="1">
        <f t="array" ref="P2047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279.60316359100312</v>
      </c>
      <c r="Q2047" s="9" cm="1">
        <f t="array" ref="Q2047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0</v>
      </c>
      <c r="R2047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139.80158179550156</v>
      </c>
      <c r="S2047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419.40474538650471</v>
      </c>
    </row>
    <row r="2048" spans="1:19" x14ac:dyDescent="0.25">
      <c r="A2048">
        <v>2014</v>
      </c>
      <c r="B2048">
        <v>4</v>
      </c>
      <c r="C2048" s="38" t="s">
        <v>80</v>
      </c>
      <c r="D2048" s="38">
        <f>DATE(План_Факт_Дебіторка[[#This Row],[Рік]],План_Факт_Дебіторка[[#This Row],[МісяцьНом]],1)</f>
        <v>41730</v>
      </c>
      <c r="E2048" s="6" t="s">
        <v>5</v>
      </c>
      <c r="F2048" s="6" t="s">
        <v>42</v>
      </c>
      <c r="G2048" s="6" t="s">
        <v>52</v>
      </c>
      <c r="H2048" s="6" t="s">
        <v>53</v>
      </c>
      <c r="I2048" s="6" t="s">
        <v>54</v>
      </c>
      <c r="J2048" s="6" t="s">
        <v>32</v>
      </c>
      <c r="K2048" s="9">
        <v>30</v>
      </c>
      <c r="L2048" s="9">
        <v>253.49999999999997</v>
      </c>
      <c r="M2048" s="9">
        <v>356.75000999999997</v>
      </c>
      <c r="N2048" s="9">
        <v>300</v>
      </c>
      <c r="O2048" s="9">
        <v>119.87</v>
      </c>
      <c r="P2048" s="9" cm="1">
        <f t="array" ref="P2048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3.2751627040349005</v>
      </c>
      <c r="Q2048" s="9" cm="1">
        <f t="array" ref="Q2048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1.6375813520174503</v>
      </c>
      <c r="R2048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0.81879067600872513</v>
      </c>
      <c r="S2048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5.7315347320610757</v>
      </c>
    </row>
    <row r="2049" spans="1:19" x14ac:dyDescent="0.25">
      <c r="A2049">
        <v>2014</v>
      </c>
      <c r="B2049">
        <v>5</v>
      </c>
      <c r="C2049" s="38" t="s">
        <v>81</v>
      </c>
      <c r="D2049" s="38">
        <f>DATE(План_Факт_Дебіторка[[#This Row],[Рік]],План_Факт_Дебіторка[[#This Row],[МісяцьНом]],1)</f>
        <v>41760</v>
      </c>
      <c r="E2049" s="6" t="s">
        <v>6</v>
      </c>
      <c r="F2049" s="6" t="s">
        <v>42</v>
      </c>
      <c r="G2049" s="6" t="s">
        <v>52</v>
      </c>
      <c r="H2049" s="6" t="s">
        <v>53</v>
      </c>
      <c r="I2049" s="6" t="s">
        <v>54</v>
      </c>
      <c r="J2049" s="6" t="s">
        <v>32</v>
      </c>
      <c r="K2049" s="9">
        <v>2160</v>
      </c>
      <c r="L2049" s="9">
        <v>22291.200000000001</v>
      </c>
      <c r="M2049" s="9">
        <v>32340.500100000001</v>
      </c>
      <c r="N2049" s="9">
        <v>31700</v>
      </c>
      <c r="O2049" s="9">
        <v>10866.41</v>
      </c>
      <c r="P2049" s="9" cm="1">
        <f t="array" ref="P2049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265.04315999011169</v>
      </c>
      <c r="Q2049" s="9" cm="1">
        <f t="array" ref="Q2049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0</v>
      </c>
      <c r="R2049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66.260789997527922</v>
      </c>
      <c r="S2049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331.30394998763961</v>
      </c>
    </row>
    <row r="2050" spans="1:19" x14ac:dyDescent="0.25">
      <c r="A2050">
        <v>2014</v>
      </c>
      <c r="B2050">
        <v>6</v>
      </c>
      <c r="C2050" s="38" t="s">
        <v>82</v>
      </c>
      <c r="D2050" s="38">
        <f>DATE(План_Факт_Дебіторка[[#This Row],[Рік]],План_Факт_Дебіторка[[#This Row],[МісяцьНом]],1)</f>
        <v>41791</v>
      </c>
      <c r="E2050" s="6" t="s">
        <v>7</v>
      </c>
      <c r="F2050" s="6" t="s">
        <v>42</v>
      </c>
      <c r="G2050" s="6" t="s">
        <v>52</v>
      </c>
      <c r="H2050" s="6" t="s">
        <v>53</v>
      </c>
      <c r="I2050" s="6" t="s">
        <v>54</v>
      </c>
      <c r="J2050" s="6" t="s">
        <v>32</v>
      </c>
      <c r="K2050" s="9">
        <v>1295</v>
      </c>
      <c r="L2050" s="9">
        <v>12638.880000000001</v>
      </c>
      <c r="M2050" s="9">
        <v>18287.775079999999</v>
      </c>
      <c r="N2050" s="9">
        <v>16700</v>
      </c>
      <c r="O2050" s="9">
        <v>5705.79</v>
      </c>
      <c r="P2050" s="9" cm="1">
        <f t="array" ref="P2050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147.50612863380155</v>
      </c>
      <c r="Q2050" s="9" cm="1">
        <f t="array" ref="Q2050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44.251838590140473</v>
      </c>
      <c r="R2050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36.876532158450388</v>
      </c>
      <c r="S2050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228.63449938239239</v>
      </c>
    </row>
    <row r="2051" spans="1:19" x14ac:dyDescent="0.25">
      <c r="A2051">
        <v>2014</v>
      </c>
      <c r="B2051">
        <v>7</v>
      </c>
      <c r="C2051" s="38" t="s">
        <v>83</v>
      </c>
      <c r="D2051" s="38">
        <f>DATE(План_Факт_Дебіторка[[#This Row],[Рік]],План_Факт_Дебіторка[[#This Row],[МісяцьНом]],1)</f>
        <v>41821</v>
      </c>
      <c r="E2051" s="6" t="s">
        <v>8</v>
      </c>
      <c r="F2051" s="6" t="s">
        <v>42</v>
      </c>
      <c r="G2051" s="6" t="s">
        <v>52</v>
      </c>
      <c r="H2051" s="6" t="s">
        <v>53</v>
      </c>
      <c r="I2051" s="6" t="s">
        <v>54</v>
      </c>
      <c r="J2051" s="6" t="s">
        <v>32</v>
      </c>
      <c r="K2051" s="9">
        <v>107</v>
      </c>
      <c r="L2051" s="9">
        <v>1334.5099999999998</v>
      </c>
      <c r="M2051" s="9">
        <v>1938.7166699999998</v>
      </c>
      <c r="N2051" s="9">
        <v>2000</v>
      </c>
      <c r="O2051" s="9">
        <v>628.14</v>
      </c>
      <c r="P2051" s="9" cm="1">
        <f t="array" ref="P2051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16.537625927742376</v>
      </c>
      <c r="Q2051" s="9" cm="1">
        <f t="array" ref="Q2051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0</v>
      </c>
      <c r="R2051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4.1344064819355939</v>
      </c>
      <c r="S2051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20.672032409677968</v>
      </c>
    </row>
    <row r="2052" spans="1:19" x14ac:dyDescent="0.25">
      <c r="A2052">
        <v>2014</v>
      </c>
      <c r="B2052">
        <v>8</v>
      </c>
      <c r="C2052" s="38" t="s">
        <v>84</v>
      </c>
      <c r="D2052" s="38">
        <f>DATE(План_Факт_Дебіторка[[#This Row],[Рік]],План_Факт_Дебіторка[[#This Row],[МісяцьНом]],1)</f>
        <v>41852</v>
      </c>
      <c r="E2052" s="6" t="s">
        <v>9</v>
      </c>
      <c r="F2052" s="6" t="s">
        <v>42</v>
      </c>
      <c r="G2052" s="6" t="s">
        <v>52</v>
      </c>
      <c r="H2052" s="6" t="s">
        <v>53</v>
      </c>
      <c r="I2052" s="6" t="s">
        <v>54</v>
      </c>
      <c r="J2052" s="6" t="s">
        <v>32</v>
      </c>
      <c r="K2052" s="9">
        <v>2407</v>
      </c>
      <c r="L2052" s="9">
        <v>23534.29</v>
      </c>
      <c r="M2052" s="9">
        <v>32499.933320000004</v>
      </c>
      <c r="N2052" s="9">
        <v>34500</v>
      </c>
      <c r="O2052" s="9">
        <v>9749.98</v>
      </c>
      <c r="P2052" s="9" cm="1">
        <f t="array" ref="P2052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255.49825840204505</v>
      </c>
      <c r="Q2052" s="9" cm="1">
        <f t="array" ref="Q2052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0</v>
      </c>
      <c r="R2052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127.74912920102253</v>
      </c>
      <c r="S2052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383.24738760306758</v>
      </c>
    </row>
    <row r="2053" spans="1:19" x14ac:dyDescent="0.25">
      <c r="A2053">
        <v>2014</v>
      </c>
      <c r="B2053">
        <v>9</v>
      </c>
      <c r="C2053" s="38" t="s">
        <v>85</v>
      </c>
      <c r="D2053" s="38">
        <f>DATE(План_Факт_Дебіторка[[#This Row],[Рік]],План_Факт_Дебіторка[[#This Row],[МісяцьНом]],1)</f>
        <v>41883</v>
      </c>
      <c r="E2053" s="6" t="s">
        <v>10</v>
      </c>
      <c r="F2053" s="6" t="s">
        <v>42</v>
      </c>
      <c r="G2053" s="6" t="s">
        <v>52</v>
      </c>
      <c r="H2053" s="6" t="s">
        <v>53</v>
      </c>
      <c r="I2053" s="6" t="s">
        <v>54</v>
      </c>
      <c r="J2053" s="6" t="s">
        <v>32</v>
      </c>
      <c r="K2053" s="9">
        <v>5908</v>
      </c>
      <c r="L2053" s="9">
        <v>64139.81</v>
      </c>
      <c r="M2053" s="9">
        <v>87459.775049999997</v>
      </c>
      <c r="N2053" s="9">
        <v>82100</v>
      </c>
      <c r="O2053" s="9">
        <v>25188.42</v>
      </c>
      <c r="P2053" s="9" cm="1">
        <f t="array" ref="P2053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715.48036697286182</v>
      </c>
      <c r="Q2053" s="9" cm="1">
        <f t="array" ref="Q2053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643.93233027557562</v>
      </c>
      <c r="R2053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357.74018348643091</v>
      </c>
      <c r="S2053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1717.1528807348682</v>
      </c>
    </row>
    <row r="2054" spans="1:19" x14ac:dyDescent="0.25">
      <c r="A2054">
        <v>2014</v>
      </c>
      <c r="B2054">
        <v>1</v>
      </c>
      <c r="C2054" s="38" t="s">
        <v>77</v>
      </c>
      <c r="D2054" s="38">
        <f>DATE(План_Факт_Дебіторка[[#This Row],[Рік]],План_Факт_Дебіторка[[#This Row],[МісяцьНом]],1)</f>
        <v>41640</v>
      </c>
      <c r="E2054" s="6" t="s">
        <v>2</v>
      </c>
      <c r="F2054" s="6" t="s">
        <v>42</v>
      </c>
      <c r="G2054" s="6" t="s">
        <v>52</v>
      </c>
      <c r="H2054" s="6" t="s">
        <v>53</v>
      </c>
      <c r="I2054" s="6" t="s">
        <v>54</v>
      </c>
      <c r="J2054" s="6" t="s">
        <v>33</v>
      </c>
      <c r="K2054" s="9">
        <v>60</v>
      </c>
      <c r="L2054" s="9">
        <v>567.59</v>
      </c>
      <c r="M2054" s="9">
        <v>864.12493999999992</v>
      </c>
      <c r="N2054" s="9">
        <v>800</v>
      </c>
      <c r="O2054" s="9">
        <v>725.86</v>
      </c>
      <c r="P2054" s="9" cm="1">
        <f t="array" ref="P2054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16.238724992811537</v>
      </c>
      <c r="Q2054" s="9" cm="1">
        <f t="array" ref="Q2054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4.8716174978434612</v>
      </c>
      <c r="R2054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4.0596812482028843</v>
      </c>
      <c r="S2054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25.170023738857886</v>
      </c>
    </row>
    <row r="2055" spans="1:19" x14ac:dyDescent="0.25">
      <c r="A2055">
        <v>2014</v>
      </c>
      <c r="B2055">
        <v>2</v>
      </c>
      <c r="C2055" s="38" t="s">
        <v>78</v>
      </c>
      <c r="D2055" s="38">
        <f>DATE(План_Факт_Дебіторка[[#This Row],[Рік]],План_Факт_Дебіторка[[#This Row],[МісяцьНом]],1)</f>
        <v>41671</v>
      </c>
      <c r="E2055" s="6" t="s">
        <v>3</v>
      </c>
      <c r="F2055" s="6" t="s">
        <v>42</v>
      </c>
      <c r="G2055" s="6" t="s">
        <v>52</v>
      </c>
      <c r="H2055" s="6" t="s">
        <v>53</v>
      </c>
      <c r="I2055" s="6" t="s">
        <v>54</v>
      </c>
      <c r="J2055" s="6" t="s">
        <v>33</v>
      </c>
      <c r="K2055" s="9">
        <v>59</v>
      </c>
      <c r="L2055" s="9">
        <v>695.52</v>
      </c>
      <c r="M2055" s="9">
        <v>1058.3666800000001</v>
      </c>
      <c r="N2055" s="9">
        <v>1000</v>
      </c>
      <c r="O2055" s="9">
        <v>847.54</v>
      </c>
      <c r="P2055" s="9" cm="1">
        <f t="array" ref="P2055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12.515819080877002</v>
      </c>
      <c r="Q2055" s="9" cm="1">
        <f t="array" ref="Q2055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0</v>
      </c>
      <c r="R2055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3.1289547702192504</v>
      </c>
      <c r="S2055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15.644773851096252</v>
      </c>
    </row>
    <row r="2056" spans="1:19" x14ac:dyDescent="0.25">
      <c r="A2056">
        <v>2014</v>
      </c>
      <c r="B2056">
        <v>3</v>
      </c>
      <c r="C2056" s="38" t="s">
        <v>79</v>
      </c>
      <c r="D2056" s="38">
        <f>DATE(План_Факт_Дебіторка[[#This Row],[Рік]],План_Факт_Дебіторка[[#This Row],[МісяцьНом]],1)</f>
        <v>41699</v>
      </c>
      <c r="E2056" s="6" t="s">
        <v>4</v>
      </c>
      <c r="F2056" s="6" t="s">
        <v>42</v>
      </c>
      <c r="G2056" s="6" t="s">
        <v>52</v>
      </c>
      <c r="H2056" s="6" t="s">
        <v>53</v>
      </c>
      <c r="I2056" s="6" t="s">
        <v>54</v>
      </c>
      <c r="J2056" s="6" t="s">
        <v>33</v>
      </c>
      <c r="K2056" s="9">
        <v>129</v>
      </c>
      <c r="L2056" s="9">
        <v>1435.6400000000003</v>
      </c>
      <c r="M2056" s="9">
        <v>2132.3332500000001</v>
      </c>
      <c r="N2056" s="9">
        <v>2000</v>
      </c>
      <c r="O2056" s="9">
        <v>1731.45</v>
      </c>
      <c r="P2056" s="9" cm="1">
        <f t="array" ref="P2056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20.170929531832158</v>
      </c>
      <c r="Q2056" s="9" cm="1">
        <f t="array" ref="Q2056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0</v>
      </c>
      <c r="R2056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10.085464765916079</v>
      </c>
      <c r="S2056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30.256394297748237</v>
      </c>
    </row>
    <row r="2057" spans="1:19" x14ac:dyDescent="0.25">
      <c r="A2057">
        <v>2014</v>
      </c>
      <c r="B2057">
        <v>4</v>
      </c>
      <c r="C2057" s="38" t="s">
        <v>80</v>
      </c>
      <c r="D2057" s="38">
        <f>DATE(План_Факт_Дебіторка[[#This Row],[Рік]],План_Факт_Дебіторка[[#This Row],[МісяцьНом]],1)</f>
        <v>41730</v>
      </c>
      <c r="E2057" s="6" t="s">
        <v>5</v>
      </c>
      <c r="F2057" s="6" t="s">
        <v>42</v>
      </c>
      <c r="G2057" s="6" t="s">
        <v>52</v>
      </c>
      <c r="H2057" s="6" t="s">
        <v>53</v>
      </c>
      <c r="I2057" s="6" t="s">
        <v>54</v>
      </c>
      <c r="J2057" s="6" t="s">
        <v>33</v>
      </c>
      <c r="K2057" s="9">
        <v>70</v>
      </c>
      <c r="L2057" s="9">
        <v>845.36999999999989</v>
      </c>
      <c r="M2057" s="9">
        <v>1294.9506199999998</v>
      </c>
      <c r="N2057" s="9">
        <v>1200</v>
      </c>
      <c r="O2057" s="9">
        <v>1015.24</v>
      </c>
      <c r="P2057" s="9" cm="1">
        <f t="array" ref="P2057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11.888363995255029</v>
      </c>
      <c r="Q2057" s="9" cm="1">
        <f t="array" ref="Q2057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5.9441819976275143</v>
      </c>
      <c r="R2057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2.9720909988137572</v>
      </c>
      <c r="S2057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20.804636991696302</v>
      </c>
    </row>
    <row r="2058" spans="1:19" x14ac:dyDescent="0.25">
      <c r="A2058">
        <v>2014</v>
      </c>
      <c r="B2058">
        <v>5</v>
      </c>
      <c r="C2058" s="38" t="s">
        <v>81</v>
      </c>
      <c r="D2058" s="38">
        <f>DATE(План_Факт_Дебіторка[[#This Row],[Рік]],План_Факт_Дебіторка[[#This Row],[МісяцьНом]],1)</f>
        <v>41760</v>
      </c>
      <c r="E2058" s="6" t="s">
        <v>6</v>
      </c>
      <c r="F2058" s="6" t="s">
        <v>42</v>
      </c>
      <c r="G2058" s="6" t="s">
        <v>52</v>
      </c>
      <c r="H2058" s="6" t="s">
        <v>53</v>
      </c>
      <c r="I2058" s="6" t="s">
        <v>54</v>
      </c>
      <c r="J2058" s="6" t="s">
        <v>33</v>
      </c>
      <c r="K2058" s="9">
        <v>69</v>
      </c>
      <c r="L2058" s="9">
        <v>745.34</v>
      </c>
      <c r="M2058" s="9">
        <v>1117.7499700000001</v>
      </c>
      <c r="N2058" s="9">
        <v>1100</v>
      </c>
      <c r="O2058" s="9">
        <v>876.32</v>
      </c>
      <c r="P2058" s="9" cm="1">
        <f t="array" ref="P2058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9.1604020720648194</v>
      </c>
      <c r="Q2058" s="9" cm="1">
        <f t="array" ref="Q2058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0</v>
      </c>
      <c r="R2058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2.2901005180162048</v>
      </c>
      <c r="S2058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11.450502590081024</v>
      </c>
    </row>
    <row r="2059" spans="1:19" x14ac:dyDescent="0.25">
      <c r="A2059">
        <v>2014</v>
      </c>
      <c r="B2059">
        <v>6</v>
      </c>
      <c r="C2059" s="38" t="s">
        <v>82</v>
      </c>
      <c r="D2059" s="38">
        <f>DATE(План_Факт_Дебіторка[[#This Row],[Рік]],План_Факт_Дебіторка[[#This Row],[МісяцьНом]],1)</f>
        <v>41791</v>
      </c>
      <c r="E2059" s="6" t="s">
        <v>7</v>
      </c>
      <c r="F2059" s="6" t="s">
        <v>42</v>
      </c>
      <c r="G2059" s="6" t="s">
        <v>52</v>
      </c>
      <c r="H2059" s="6" t="s">
        <v>53</v>
      </c>
      <c r="I2059" s="6" t="s">
        <v>54</v>
      </c>
      <c r="J2059" s="6" t="s">
        <v>33</v>
      </c>
      <c r="K2059" s="9">
        <v>110</v>
      </c>
      <c r="L2059" s="9">
        <v>1097.17</v>
      </c>
      <c r="M2059" s="9">
        <v>1609.7417299999997</v>
      </c>
      <c r="N2059" s="9">
        <v>1600</v>
      </c>
      <c r="O2059" s="9">
        <v>1171.8900000000001</v>
      </c>
      <c r="P2059" s="9" cm="1">
        <f t="array" ref="P2059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12.983906989990071</v>
      </c>
      <c r="Q2059" s="9" cm="1">
        <f t="array" ref="Q2059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3.8951720969970212</v>
      </c>
      <c r="R2059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3.2459767474975179</v>
      </c>
      <c r="S2059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20.125055834484613</v>
      </c>
    </row>
    <row r="2060" spans="1:19" x14ac:dyDescent="0.25">
      <c r="A2060">
        <v>2014</v>
      </c>
      <c r="B2060">
        <v>7</v>
      </c>
      <c r="C2060" s="38" t="s">
        <v>83</v>
      </c>
      <c r="D2060" s="38">
        <f>DATE(План_Факт_Дебіторка[[#This Row],[Рік]],План_Факт_Дебіторка[[#This Row],[МісяцьНом]],1)</f>
        <v>41821</v>
      </c>
      <c r="E2060" s="6" t="s">
        <v>8</v>
      </c>
      <c r="F2060" s="6" t="s">
        <v>42</v>
      </c>
      <c r="G2060" s="6" t="s">
        <v>52</v>
      </c>
      <c r="H2060" s="6" t="s">
        <v>53</v>
      </c>
      <c r="I2060" s="6" t="s">
        <v>54</v>
      </c>
      <c r="J2060" s="6" t="s">
        <v>33</v>
      </c>
      <c r="K2060" s="9">
        <v>357</v>
      </c>
      <c r="L2060" s="9">
        <v>4651.16</v>
      </c>
      <c r="M2060" s="9">
        <v>6964.1167800000003</v>
      </c>
      <c r="N2060" s="9">
        <v>6600</v>
      </c>
      <c r="O2060" s="9">
        <v>4548.66</v>
      </c>
      <c r="P2060" s="9" cm="1">
        <f t="array" ref="P2060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59.405255036443137</v>
      </c>
      <c r="Q2060" s="9" cm="1">
        <f t="array" ref="Q2060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0</v>
      </c>
      <c r="R2060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14.851313759110784</v>
      </c>
      <c r="S2060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74.256568795553918</v>
      </c>
    </row>
    <row r="2061" spans="1:19" x14ac:dyDescent="0.25">
      <c r="A2061">
        <v>2014</v>
      </c>
      <c r="B2061">
        <v>8</v>
      </c>
      <c r="C2061" s="38" t="s">
        <v>84</v>
      </c>
      <c r="D2061" s="38">
        <f>DATE(План_Факт_Дебіторка[[#This Row],[Рік]],План_Факт_Дебіторка[[#This Row],[МісяцьНом]],1)</f>
        <v>41852</v>
      </c>
      <c r="E2061" s="6" t="s">
        <v>9</v>
      </c>
      <c r="F2061" s="6" t="s">
        <v>42</v>
      </c>
      <c r="G2061" s="6" t="s">
        <v>52</v>
      </c>
      <c r="H2061" s="6" t="s">
        <v>53</v>
      </c>
      <c r="I2061" s="6" t="s">
        <v>54</v>
      </c>
      <c r="J2061" s="6" t="s">
        <v>33</v>
      </c>
      <c r="K2061" s="9">
        <v>66</v>
      </c>
      <c r="L2061" s="9">
        <v>981.61000000000013</v>
      </c>
      <c r="M2061" s="9">
        <v>1401.0624559999999</v>
      </c>
      <c r="N2061" s="9">
        <v>1300</v>
      </c>
      <c r="O2061" s="9">
        <v>980.74</v>
      </c>
      <c r="P2061" s="9" cm="1">
        <f t="array" ref="P2061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11.014453903516248</v>
      </c>
      <c r="Q2061" s="9" cm="1">
        <f t="array" ref="Q2061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0</v>
      </c>
      <c r="R2061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5.507226951758124</v>
      </c>
      <c r="S2061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16.521680855274372</v>
      </c>
    </row>
    <row r="2062" spans="1:19" x14ac:dyDescent="0.25">
      <c r="A2062">
        <v>2014</v>
      </c>
      <c r="B2062">
        <v>9</v>
      </c>
      <c r="C2062" s="38" t="s">
        <v>85</v>
      </c>
      <c r="D2062" s="38">
        <f>DATE(План_Факт_Дебіторка[[#This Row],[Рік]],План_Факт_Дебіторка[[#This Row],[МісяцьНом]],1)</f>
        <v>41883</v>
      </c>
      <c r="E2062" s="6" t="s">
        <v>10</v>
      </c>
      <c r="F2062" s="6" t="s">
        <v>42</v>
      </c>
      <c r="G2062" s="6" t="s">
        <v>52</v>
      </c>
      <c r="H2062" s="6" t="s">
        <v>53</v>
      </c>
      <c r="I2062" s="6" t="s">
        <v>54</v>
      </c>
      <c r="J2062" s="6" t="s">
        <v>33</v>
      </c>
      <c r="K2062" s="9">
        <v>98</v>
      </c>
      <c r="L2062" s="9">
        <v>954.91000000000008</v>
      </c>
      <c r="M2062" s="9">
        <v>1370.31666</v>
      </c>
      <c r="N2062" s="9">
        <v>1300</v>
      </c>
      <c r="O2062" s="9">
        <v>920.85</v>
      </c>
      <c r="P2062" s="9" cm="1">
        <f t="array" ref="P2062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11.210121066573979</v>
      </c>
      <c r="Q2062" s="9" cm="1">
        <f t="array" ref="Q2062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10.089108959916581</v>
      </c>
      <c r="R2062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5.6050605332869896</v>
      </c>
      <c r="S2062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26.90429055977755</v>
      </c>
    </row>
    <row r="2063" spans="1:19" x14ac:dyDescent="0.25">
      <c r="A2063">
        <v>2014</v>
      </c>
      <c r="B2063">
        <v>11</v>
      </c>
      <c r="C2063" s="38" t="s">
        <v>66</v>
      </c>
      <c r="D2063" s="38">
        <f>DATE(План_Факт_Дебіторка[[#This Row],[Рік]],План_Факт_Дебіторка[[#This Row],[МісяцьНом]],1)</f>
        <v>41944</v>
      </c>
      <c r="E2063" s="6" t="s">
        <v>12</v>
      </c>
      <c r="F2063" s="6" t="s">
        <v>42</v>
      </c>
      <c r="G2063" s="6" t="s">
        <v>52</v>
      </c>
      <c r="H2063" s="6" t="s">
        <v>53</v>
      </c>
      <c r="I2063" s="6" t="s">
        <v>54</v>
      </c>
      <c r="J2063" s="6" t="s">
        <v>33</v>
      </c>
      <c r="K2063" s="9">
        <v>20</v>
      </c>
      <c r="L2063" s="9">
        <v>174.06</v>
      </c>
      <c r="M2063" s="9">
        <v>233.89997</v>
      </c>
      <c r="N2063" s="9">
        <v>200</v>
      </c>
      <c r="O2063" s="9">
        <v>170.28</v>
      </c>
      <c r="P2063" s="9" cm="1">
        <f t="array" ref="P2063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2.7533885125249933</v>
      </c>
      <c r="Q2063" s="9" cm="1">
        <f t="array" ref="Q2063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0</v>
      </c>
      <c r="R2063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0.68834712813124832</v>
      </c>
      <c r="S2063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3.4417356406562414</v>
      </c>
    </row>
    <row r="2064" spans="1:19" x14ac:dyDescent="0.25">
      <c r="A2064">
        <v>2014</v>
      </c>
      <c r="B2064">
        <v>1</v>
      </c>
      <c r="C2064" s="38" t="s">
        <v>77</v>
      </c>
      <c r="D2064" s="38">
        <f>DATE(План_Факт_Дебіторка[[#This Row],[Рік]],План_Факт_Дебіторка[[#This Row],[МісяцьНом]],1)</f>
        <v>41640</v>
      </c>
      <c r="E2064" s="6" t="s">
        <v>2</v>
      </c>
      <c r="F2064" s="6" t="s">
        <v>42</v>
      </c>
      <c r="G2064" s="6" t="s">
        <v>52</v>
      </c>
      <c r="H2064" s="6" t="s">
        <v>53</v>
      </c>
      <c r="I2064" s="6" t="s">
        <v>54</v>
      </c>
      <c r="J2064" s="6" t="s">
        <v>34</v>
      </c>
      <c r="K2064" s="9">
        <v>1354</v>
      </c>
      <c r="L2064" s="9">
        <v>13844.699999999999</v>
      </c>
      <c r="M2064" s="9">
        <v>20176.908269999996</v>
      </c>
      <c r="N2064" s="9">
        <v>21000</v>
      </c>
      <c r="O2064" s="9">
        <v>7610.2</v>
      </c>
      <c r="P2064" s="9" cm="1">
        <f t="array" ref="P2064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379.1665411273915</v>
      </c>
      <c r="Q2064" s="9" cm="1">
        <f t="array" ref="Q2064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113.74996233821746</v>
      </c>
      <c r="R2064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94.791635281847874</v>
      </c>
      <c r="S2064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587.70813874745681</v>
      </c>
    </row>
    <row r="2065" spans="1:19" x14ac:dyDescent="0.25">
      <c r="A2065">
        <v>2014</v>
      </c>
      <c r="B2065">
        <v>2</v>
      </c>
      <c r="C2065" s="38" t="s">
        <v>78</v>
      </c>
      <c r="D2065" s="38">
        <f>DATE(План_Факт_Дебіторка[[#This Row],[Рік]],План_Факт_Дебіторка[[#This Row],[МісяцьНом]],1)</f>
        <v>41671</v>
      </c>
      <c r="E2065" s="6" t="s">
        <v>3</v>
      </c>
      <c r="F2065" s="6" t="s">
        <v>42</v>
      </c>
      <c r="G2065" s="6" t="s">
        <v>52</v>
      </c>
      <c r="H2065" s="6" t="s">
        <v>53</v>
      </c>
      <c r="I2065" s="6" t="s">
        <v>54</v>
      </c>
      <c r="J2065" s="6" t="s">
        <v>34</v>
      </c>
      <c r="K2065" s="9">
        <v>2751</v>
      </c>
      <c r="L2065" s="9">
        <v>28119.840000000007</v>
      </c>
      <c r="M2065" s="9">
        <v>41891.741710000002</v>
      </c>
      <c r="N2065" s="9">
        <v>45900</v>
      </c>
      <c r="O2065" s="9">
        <v>12903.12</v>
      </c>
      <c r="P2065" s="9" cm="1">
        <f t="array" ref="P2065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495.39490436829408</v>
      </c>
      <c r="Q2065" s="9" cm="1">
        <f t="array" ref="Q2065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0</v>
      </c>
      <c r="R2065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123.84872609207352</v>
      </c>
      <c r="S2065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619.24363046036763</v>
      </c>
    </row>
    <row r="2066" spans="1:19" x14ac:dyDescent="0.25">
      <c r="A2066">
        <v>2014</v>
      </c>
      <c r="B2066">
        <v>3</v>
      </c>
      <c r="C2066" s="38" t="s">
        <v>79</v>
      </c>
      <c r="D2066" s="38">
        <f>DATE(План_Факт_Дебіторка[[#This Row],[Рік]],План_Факт_Дебіторка[[#This Row],[МісяцьНом]],1)</f>
        <v>41699</v>
      </c>
      <c r="E2066" s="6" t="s">
        <v>4</v>
      </c>
      <c r="F2066" s="6" t="s">
        <v>42</v>
      </c>
      <c r="G2066" s="6" t="s">
        <v>52</v>
      </c>
      <c r="H2066" s="6" t="s">
        <v>53</v>
      </c>
      <c r="I2066" s="6" t="s">
        <v>54</v>
      </c>
      <c r="J2066" s="6" t="s">
        <v>34</v>
      </c>
      <c r="K2066" s="9">
        <v>6611</v>
      </c>
      <c r="L2066" s="9">
        <v>69313.62</v>
      </c>
      <c r="M2066" s="9">
        <v>97142.250230000005</v>
      </c>
      <c r="N2066" s="9">
        <v>100300</v>
      </c>
      <c r="O2066" s="9">
        <v>39327.980000000003</v>
      </c>
      <c r="P2066" s="9" cm="1">
        <f t="array" ref="P2066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918.92272652641714</v>
      </c>
      <c r="Q2066" s="9" cm="1">
        <f t="array" ref="Q2066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0</v>
      </c>
      <c r="R2066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459.46136326320857</v>
      </c>
      <c r="S2066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1378.3840897896257</v>
      </c>
    </row>
    <row r="2067" spans="1:19" x14ac:dyDescent="0.25">
      <c r="A2067">
        <v>2014</v>
      </c>
      <c r="B2067">
        <v>4</v>
      </c>
      <c r="C2067" s="38" t="s">
        <v>80</v>
      </c>
      <c r="D2067" s="38">
        <f>DATE(План_Факт_Дебіторка[[#This Row],[Рік]],План_Факт_Дебіторка[[#This Row],[МісяцьНом]],1)</f>
        <v>41730</v>
      </c>
      <c r="E2067" s="6" t="s">
        <v>5</v>
      </c>
      <c r="F2067" s="6" t="s">
        <v>42</v>
      </c>
      <c r="G2067" s="6" t="s">
        <v>52</v>
      </c>
      <c r="H2067" s="6" t="s">
        <v>53</v>
      </c>
      <c r="I2067" s="6" t="s">
        <v>54</v>
      </c>
      <c r="J2067" s="6" t="s">
        <v>34</v>
      </c>
      <c r="K2067" s="9">
        <v>7895</v>
      </c>
      <c r="L2067" s="9">
        <v>80341.400000000009</v>
      </c>
      <c r="M2067" s="9">
        <v>104856.22450999997</v>
      </c>
      <c r="N2067" s="9">
        <v>105300</v>
      </c>
      <c r="O2067" s="9">
        <v>41564.47</v>
      </c>
      <c r="P2067" s="9" cm="1">
        <f t="array" ref="P2067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962.63822333477208</v>
      </c>
      <c r="Q2067" s="9" cm="1">
        <f t="array" ref="Q2067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481.31911166738604</v>
      </c>
      <c r="R2067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240.65955583369302</v>
      </c>
      <c r="S2067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1684.6168908358511</v>
      </c>
    </row>
    <row r="2068" spans="1:19" x14ac:dyDescent="0.25">
      <c r="A2068">
        <v>2014</v>
      </c>
      <c r="B2068">
        <v>5</v>
      </c>
      <c r="C2068" s="38" t="s">
        <v>81</v>
      </c>
      <c r="D2068" s="38">
        <f>DATE(План_Факт_Дебіторка[[#This Row],[Рік]],План_Факт_Дебіторка[[#This Row],[МісяцьНом]],1)</f>
        <v>41760</v>
      </c>
      <c r="E2068" s="6" t="s">
        <v>6</v>
      </c>
      <c r="F2068" s="6" t="s">
        <v>42</v>
      </c>
      <c r="G2068" s="6" t="s">
        <v>52</v>
      </c>
      <c r="H2068" s="6" t="s">
        <v>53</v>
      </c>
      <c r="I2068" s="6" t="s">
        <v>54</v>
      </c>
      <c r="J2068" s="6" t="s">
        <v>34</v>
      </c>
      <c r="K2068" s="9">
        <v>5612</v>
      </c>
      <c r="L2068" s="9">
        <v>54692.91</v>
      </c>
      <c r="M2068" s="9">
        <v>72712.066240000015</v>
      </c>
      <c r="N2068" s="9">
        <v>72300</v>
      </c>
      <c r="O2068" s="9">
        <v>26809.38</v>
      </c>
      <c r="P2068" s="9" cm="1">
        <f t="array" ref="P2068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595.90407526381819</v>
      </c>
      <c r="Q2068" s="9" cm="1">
        <f t="array" ref="Q2068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0</v>
      </c>
      <c r="R2068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148.97601881595455</v>
      </c>
      <c r="S2068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744.88009407977279</v>
      </c>
    </row>
    <row r="2069" spans="1:19" x14ac:dyDescent="0.25">
      <c r="A2069">
        <v>2014</v>
      </c>
      <c r="B2069">
        <v>6</v>
      </c>
      <c r="C2069" s="38" t="s">
        <v>82</v>
      </c>
      <c r="D2069" s="38">
        <f>DATE(План_Факт_Дебіторка[[#This Row],[Рік]],План_Факт_Дебіторка[[#This Row],[МісяцьНом]],1)</f>
        <v>41791</v>
      </c>
      <c r="E2069" s="6" t="s">
        <v>7</v>
      </c>
      <c r="F2069" s="6" t="s">
        <v>42</v>
      </c>
      <c r="G2069" s="6" t="s">
        <v>52</v>
      </c>
      <c r="H2069" s="6" t="s">
        <v>53</v>
      </c>
      <c r="I2069" s="6" t="s">
        <v>54</v>
      </c>
      <c r="J2069" s="6" t="s">
        <v>34</v>
      </c>
      <c r="K2069" s="9">
        <v>5397</v>
      </c>
      <c r="L2069" s="9">
        <v>55985.479999999989</v>
      </c>
      <c r="M2069" s="9">
        <v>76634.557959999976</v>
      </c>
      <c r="N2069" s="9">
        <v>70000</v>
      </c>
      <c r="O2069" s="9">
        <v>24630.7</v>
      </c>
      <c r="P2069" s="9" cm="1">
        <f t="array" ref="P2069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618.12150000711176</v>
      </c>
      <c r="Q2069" s="9" cm="1">
        <f t="array" ref="Q2069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185.43645000213354</v>
      </c>
      <c r="R2069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154.53037500177794</v>
      </c>
      <c r="S2069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958.08832501102324</v>
      </c>
    </row>
    <row r="2070" spans="1:19" x14ac:dyDescent="0.25">
      <c r="A2070">
        <v>2014</v>
      </c>
      <c r="B2070">
        <v>7</v>
      </c>
      <c r="C2070" s="38" t="s">
        <v>83</v>
      </c>
      <c r="D2070" s="38">
        <f>DATE(План_Факт_Дебіторка[[#This Row],[Рік]],План_Факт_Дебіторка[[#This Row],[МісяцьНом]],1)</f>
        <v>41821</v>
      </c>
      <c r="E2070" s="6" t="s">
        <v>8</v>
      </c>
      <c r="F2070" s="6" t="s">
        <v>42</v>
      </c>
      <c r="G2070" s="6" t="s">
        <v>52</v>
      </c>
      <c r="H2070" s="6" t="s">
        <v>53</v>
      </c>
      <c r="I2070" s="6" t="s">
        <v>54</v>
      </c>
      <c r="J2070" s="6" t="s">
        <v>34</v>
      </c>
      <c r="K2070" s="9">
        <v>3824</v>
      </c>
      <c r="L2070" s="9">
        <v>37905.30999999999</v>
      </c>
      <c r="M2070" s="9">
        <v>51220.549930000008</v>
      </c>
      <c r="N2070" s="9">
        <v>52700</v>
      </c>
      <c r="O2070" s="9">
        <v>13908.77</v>
      </c>
      <c r="P2070" s="9" cm="1">
        <f t="array" ref="P2070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436.92113843308067</v>
      </c>
      <c r="Q2070" s="9" cm="1">
        <f t="array" ref="Q2070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0</v>
      </c>
      <c r="R2070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109.23028460827017</v>
      </c>
      <c r="S2070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546.15142304135088</v>
      </c>
    </row>
    <row r="2071" spans="1:19" x14ac:dyDescent="0.25">
      <c r="A2071">
        <v>2014</v>
      </c>
      <c r="B2071">
        <v>8</v>
      </c>
      <c r="C2071" s="38" t="s">
        <v>84</v>
      </c>
      <c r="D2071" s="38">
        <f>DATE(План_Факт_Дебіторка[[#This Row],[Рік]],План_Факт_Дебіторка[[#This Row],[МісяцьНом]],1)</f>
        <v>41852</v>
      </c>
      <c r="E2071" s="6" t="s">
        <v>9</v>
      </c>
      <c r="F2071" s="6" t="s">
        <v>42</v>
      </c>
      <c r="G2071" s="6" t="s">
        <v>52</v>
      </c>
      <c r="H2071" s="6" t="s">
        <v>53</v>
      </c>
      <c r="I2071" s="6" t="s">
        <v>54</v>
      </c>
      <c r="J2071" s="6" t="s">
        <v>34</v>
      </c>
      <c r="K2071" s="9">
        <v>6188</v>
      </c>
      <c r="L2071" s="9">
        <v>60790.340000000011</v>
      </c>
      <c r="M2071" s="9">
        <v>81277.908019999988</v>
      </c>
      <c r="N2071" s="9">
        <v>85400</v>
      </c>
      <c r="O2071" s="9">
        <v>27848.57</v>
      </c>
      <c r="P2071" s="9" cm="1">
        <f t="array" ref="P2071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638.96635544455944</v>
      </c>
      <c r="Q2071" s="9" cm="1">
        <f t="array" ref="Q2071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0</v>
      </c>
      <c r="R2071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319.48317772227972</v>
      </c>
      <c r="S2071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958.44953316683916</v>
      </c>
    </row>
    <row r="2072" spans="1:19" x14ac:dyDescent="0.25">
      <c r="A2072">
        <v>2014</v>
      </c>
      <c r="B2072">
        <v>9</v>
      </c>
      <c r="C2072" s="38" t="s">
        <v>85</v>
      </c>
      <c r="D2072" s="38">
        <f>DATE(План_Факт_Дебіторка[[#This Row],[Рік]],План_Факт_Дебіторка[[#This Row],[МісяцьНом]],1)</f>
        <v>41883</v>
      </c>
      <c r="E2072" s="6" t="s">
        <v>10</v>
      </c>
      <c r="F2072" s="6" t="s">
        <v>42</v>
      </c>
      <c r="G2072" s="6" t="s">
        <v>52</v>
      </c>
      <c r="H2072" s="6" t="s">
        <v>53</v>
      </c>
      <c r="I2072" s="6" t="s">
        <v>54</v>
      </c>
      <c r="J2072" s="6" t="s">
        <v>34</v>
      </c>
      <c r="K2072" s="9">
        <v>1965</v>
      </c>
      <c r="L2072" s="9">
        <v>21376.990000000005</v>
      </c>
      <c r="M2072" s="9">
        <v>30351.269887000017</v>
      </c>
      <c r="N2072" s="9">
        <v>28800</v>
      </c>
      <c r="O2072" s="9">
        <v>7576.1</v>
      </c>
      <c r="P2072" s="9" cm="1">
        <f t="array" ref="P2072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248.29400377977694</v>
      </c>
      <c r="Q2072" s="9" cm="1">
        <f t="array" ref="Q2072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223.46460340179925</v>
      </c>
      <c r="R2072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124.14700188988847</v>
      </c>
      <c r="S2072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595.9056090714646</v>
      </c>
    </row>
    <row r="2073" spans="1:19" x14ac:dyDescent="0.25">
      <c r="A2073">
        <v>2014</v>
      </c>
      <c r="B2073">
        <v>10</v>
      </c>
      <c r="C2073" s="38" t="s">
        <v>62</v>
      </c>
      <c r="D2073" s="38">
        <f>DATE(План_Факт_Дебіторка[[#This Row],[Рік]],План_Факт_Дебіторка[[#This Row],[МісяцьНом]],1)</f>
        <v>41913</v>
      </c>
      <c r="E2073" s="6" t="s">
        <v>11</v>
      </c>
      <c r="F2073" s="6" t="s">
        <v>42</v>
      </c>
      <c r="G2073" s="6" t="s">
        <v>52</v>
      </c>
      <c r="H2073" s="6" t="s">
        <v>53</v>
      </c>
      <c r="I2073" s="6" t="s">
        <v>54</v>
      </c>
      <c r="J2073" s="6" t="s">
        <v>34</v>
      </c>
      <c r="K2073" s="9">
        <v>4241</v>
      </c>
      <c r="L2073" s="9">
        <v>45243.25</v>
      </c>
      <c r="M2073" s="9">
        <v>63764.575030000007</v>
      </c>
      <c r="N2073" s="9">
        <v>66200</v>
      </c>
      <c r="O2073" s="9">
        <v>21466.25</v>
      </c>
      <c r="P2073" s="9" cm="1">
        <f t="array" ref="P2073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595.67077999010132</v>
      </c>
      <c r="Q2073" s="9" cm="1">
        <f t="array" ref="Q2073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536.10370199109127</v>
      </c>
      <c r="R2073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148.91769499752533</v>
      </c>
      <c r="S2073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1280.692176978718</v>
      </c>
    </row>
    <row r="2074" spans="1:19" x14ac:dyDescent="0.25">
      <c r="A2074">
        <v>2014</v>
      </c>
      <c r="B2074">
        <v>11</v>
      </c>
      <c r="C2074" s="38" t="s">
        <v>66</v>
      </c>
      <c r="D2074" s="38">
        <f>DATE(План_Факт_Дебіторка[[#This Row],[Рік]],План_Факт_Дебіторка[[#This Row],[МісяцьНом]],1)</f>
        <v>41944</v>
      </c>
      <c r="E2074" s="6" t="s">
        <v>12</v>
      </c>
      <c r="F2074" s="6" t="s">
        <v>42</v>
      </c>
      <c r="G2074" s="6" t="s">
        <v>52</v>
      </c>
      <c r="H2074" s="6" t="s">
        <v>53</v>
      </c>
      <c r="I2074" s="6" t="s">
        <v>54</v>
      </c>
      <c r="J2074" s="6" t="s">
        <v>34</v>
      </c>
      <c r="K2074" s="9">
        <v>1063</v>
      </c>
      <c r="L2074" s="9">
        <v>11621.81</v>
      </c>
      <c r="M2074" s="9">
        <v>16136.391719999998</v>
      </c>
      <c r="N2074" s="9">
        <v>16300</v>
      </c>
      <c r="O2074" s="9">
        <v>4404.88</v>
      </c>
      <c r="P2074" s="9" cm="1">
        <f t="array" ref="P2074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189.95195080808008</v>
      </c>
      <c r="Q2074" s="9" cm="1">
        <f t="array" ref="Q2074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0</v>
      </c>
      <c r="R2074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47.487987702020021</v>
      </c>
      <c r="S2074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237.43993851010009</v>
      </c>
    </row>
    <row r="2075" spans="1:19" x14ac:dyDescent="0.25">
      <c r="A2075">
        <v>2014</v>
      </c>
      <c r="B2075">
        <v>12</v>
      </c>
      <c r="C2075" s="38" t="s">
        <v>67</v>
      </c>
      <c r="D2075" s="38">
        <f>DATE(План_Факт_Дебіторка[[#This Row],[Рік]],План_Факт_Дебіторка[[#This Row],[МісяцьНом]],1)</f>
        <v>41974</v>
      </c>
      <c r="E2075" s="6" t="s">
        <v>13</v>
      </c>
      <c r="F2075" s="6" t="s">
        <v>42</v>
      </c>
      <c r="G2075" s="6" t="s">
        <v>52</v>
      </c>
      <c r="H2075" s="6" t="s">
        <v>53</v>
      </c>
      <c r="I2075" s="6" t="s">
        <v>54</v>
      </c>
      <c r="J2075" s="6" t="s">
        <v>34</v>
      </c>
      <c r="K2075" s="9">
        <v>1726</v>
      </c>
      <c r="L2075" s="9">
        <v>19179.36</v>
      </c>
      <c r="M2075" s="9">
        <v>27957.716670000005</v>
      </c>
      <c r="N2075" s="9">
        <v>25500</v>
      </c>
      <c r="O2075" s="9">
        <v>9232.51</v>
      </c>
      <c r="P2075" s="9" cm="1">
        <f t="array" ref="P2075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307.95987110405804</v>
      </c>
      <c r="Q2075" s="9" cm="1">
        <f t="array" ref="Q2075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0</v>
      </c>
      <c r="R2075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76.98996777601451</v>
      </c>
      <c r="S2075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384.94983888007255</v>
      </c>
    </row>
    <row r="2076" spans="1:19" x14ac:dyDescent="0.25">
      <c r="A2076">
        <v>2015</v>
      </c>
      <c r="B2076">
        <v>1</v>
      </c>
      <c r="C2076" s="38" t="s">
        <v>86</v>
      </c>
      <c r="D2076" s="38">
        <f>DATE(План_Факт_Дебіторка[[#This Row],[Рік]],План_Факт_Дебіторка[[#This Row],[МісяцьНом]],1)</f>
        <v>42005</v>
      </c>
      <c r="E2076" s="6" t="s">
        <v>2</v>
      </c>
      <c r="F2076" s="6" t="s">
        <v>42</v>
      </c>
      <c r="G2076" s="6" t="s">
        <v>52</v>
      </c>
      <c r="H2076" s="6" t="s">
        <v>53</v>
      </c>
      <c r="I2076" s="6" t="s">
        <v>54</v>
      </c>
      <c r="J2076" s="6" t="s">
        <v>34</v>
      </c>
      <c r="K2076" s="9">
        <v>1884</v>
      </c>
      <c r="L2076" s="9">
        <v>19481.7</v>
      </c>
      <c r="M2076" s="9">
        <v>28693.666669999999</v>
      </c>
      <c r="N2076" s="9">
        <v>29100</v>
      </c>
      <c r="O2076" s="9">
        <v>6814.72</v>
      </c>
      <c r="P2076" s="9" cm="1">
        <f t="array" ref="P2076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476.00376815216794</v>
      </c>
      <c r="Q2076" s="9" cm="1">
        <f t="array" ref="Q2076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142.80113044565039</v>
      </c>
      <c r="R2076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158.6679227173893</v>
      </c>
      <c r="S2076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777.47282131520763</v>
      </c>
    </row>
    <row r="2077" spans="1:19" x14ac:dyDescent="0.25">
      <c r="A2077">
        <v>2015</v>
      </c>
      <c r="B2077">
        <v>2</v>
      </c>
      <c r="C2077" s="38" t="s">
        <v>87</v>
      </c>
      <c r="D2077" s="38">
        <f>DATE(План_Факт_Дебіторка[[#This Row],[Рік]],План_Факт_Дебіторка[[#This Row],[МісяцьНом]],1)</f>
        <v>42036</v>
      </c>
      <c r="E2077" s="6" t="s">
        <v>3</v>
      </c>
      <c r="F2077" s="6" t="s">
        <v>42</v>
      </c>
      <c r="G2077" s="6" t="s">
        <v>52</v>
      </c>
      <c r="H2077" s="6" t="s">
        <v>53</v>
      </c>
      <c r="I2077" s="6" t="s">
        <v>54</v>
      </c>
      <c r="J2077" s="6" t="s">
        <v>34</v>
      </c>
      <c r="K2077" s="9">
        <v>2409</v>
      </c>
      <c r="L2077" s="9">
        <v>25113</v>
      </c>
      <c r="M2077" s="9">
        <v>37843.558069999999</v>
      </c>
      <c r="N2077" s="9">
        <v>36800</v>
      </c>
      <c r="O2077" s="9">
        <v>10942.76</v>
      </c>
      <c r="P2077" s="9" cm="1">
        <f t="array" ref="P2077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424.34690576611257</v>
      </c>
      <c r="Q2077" s="9" cm="1">
        <f t="array" ref="Q2077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0</v>
      </c>
      <c r="R2077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0</v>
      </c>
      <c r="S2077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424.34690576611257</v>
      </c>
    </row>
    <row r="2078" spans="1:19" x14ac:dyDescent="0.25">
      <c r="A2078">
        <v>2015</v>
      </c>
      <c r="B2078">
        <v>3</v>
      </c>
      <c r="C2078" s="38" t="s">
        <v>88</v>
      </c>
      <c r="D2078" s="38">
        <f>DATE(План_Факт_Дебіторка[[#This Row],[Рік]],План_Факт_Дебіторка[[#This Row],[МісяцьНом]],1)</f>
        <v>42064</v>
      </c>
      <c r="E2078" s="6" t="s">
        <v>4</v>
      </c>
      <c r="F2078" s="6" t="s">
        <v>42</v>
      </c>
      <c r="G2078" s="6" t="s">
        <v>52</v>
      </c>
      <c r="H2078" s="6" t="s">
        <v>53</v>
      </c>
      <c r="I2078" s="6" t="s">
        <v>54</v>
      </c>
      <c r="J2078" s="6" t="s">
        <v>34</v>
      </c>
      <c r="K2078" s="9">
        <v>5023</v>
      </c>
      <c r="L2078" s="9">
        <v>51842.569999999992</v>
      </c>
      <c r="M2078" s="9">
        <v>65356.550170000002</v>
      </c>
      <c r="N2078" s="9">
        <v>59800</v>
      </c>
      <c r="O2078" s="9">
        <v>21623.67</v>
      </c>
      <c r="P2078" s="9" cm="1">
        <f t="array" ref="P2078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743.61619314530765</v>
      </c>
      <c r="Q2078" s="9" cm="1">
        <f t="array" ref="Q2078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0</v>
      </c>
      <c r="R2078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247.87206438176923</v>
      </c>
      <c r="S2078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991.48825752707694</v>
      </c>
    </row>
    <row r="2079" spans="1:19" x14ac:dyDescent="0.25">
      <c r="A2079">
        <v>2015</v>
      </c>
      <c r="B2079">
        <v>4</v>
      </c>
      <c r="C2079" s="38" t="s">
        <v>89</v>
      </c>
      <c r="D2079" s="38">
        <f>DATE(План_Факт_Дебіторка[[#This Row],[Рік]],План_Факт_Дебіторка[[#This Row],[МісяцьНом]],1)</f>
        <v>42095</v>
      </c>
      <c r="E2079" s="6" t="s">
        <v>5</v>
      </c>
      <c r="F2079" s="6" t="s">
        <v>42</v>
      </c>
      <c r="G2079" s="6" t="s">
        <v>52</v>
      </c>
      <c r="H2079" s="6" t="s">
        <v>53</v>
      </c>
      <c r="I2079" s="6" t="s">
        <v>54</v>
      </c>
      <c r="J2079" s="6" t="s">
        <v>34</v>
      </c>
      <c r="K2079" s="9">
        <v>1655</v>
      </c>
      <c r="L2079" s="9">
        <v>18226.830000000002</v>
      </c>
      <c r="M2079" s="9">
        <v>26632.716409999994</v>
      </c>
      <c r="N2079" s="9">
        <v>24400</v>
      </c>
      <c r="O2079" s="9">
        <v>6846.63</v>
      </c>
      <c r="P2079" s="9" cm="1">
        <f t="array" ref="P2079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334.17731821137403</v>
      </c>
      <c r="Q2079" s="9" cm="1">
        <f t="array" ref="Q2079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0</v>
      </c>
      <c r="R2079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111.39243940379133</v>
      </c>
      <c r="S2079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445.56975761516537</v>
      </c>
    </row>
    <row r="2080" spans="1:19" x14ac:dyDescent="0.25">
      <c r="A2080">
        <v>2015</v>
      </c>
      <c r="B2080">
        <v>5</v>
      </c>
      <c r="C2080" s="38" t="s">
        <v>90</v>
      </c>
      <c r="D2080" s="38">
        <f>DATE(План_Факт_Дебіторка[[#This Row],[Рік]],План_Факт_Дебіторка[[#This Row],[МісяцьНом]],1)</f>
        <v>42125</v>
      </c>
      <c r="E2080" s="6" t="s">
        <v>6</v>
      </c>
      <c r="F2080" s="6" t="s">
        <v>42</v>
      </c>
      <c r="G2080" s="6" t="s">
        <v>52</v>
      </c>
      <c r="H2080" s="6" t="s">
        <v>53</v>
      </c>
      <c r="I2080" s="6" t="s">
        <v>54</v>
      </c>
      <c r="J2080" s="6" t="s">
        <v>34</v>
      </c>
      <c r="K2080" s="9">
        <v>8284</v>
      </c>
      <c r="L2080" s="9">
        <v>80965.50999999998</v>
      </c>
      <c r="M2080" s="9">
        <v>99558.625780000119</v>
      </c>
      <c r="N2080" s="9">
        <v>98900</v>
      </c>
      <c r="O2080" s="9">
        <v>29032.65</v>
      </c>
      <c r="P2080" s="9" cm="1">
        <f t="array" ref="P2080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820.08062922882948</v>
      </c>
      <c r="Q2080" s="9" cm="1">
        <f t="array" ref="Q2080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615.06047192162214</v>
      </c>
      <c r="R2080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273.36020974294314</v>
      </c>
      <c r="S2080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1708.5013108933947</v>
      </c>
    </row>
    <row r="2081" spans="1:19" x14ac:dyDescent="0.25">
      <c r="A2081">
        <v>2015</v>
      </c>
      <c r="B2081">
        <v>6</v>
      </c>
      <c r="C2081" s="38" t="s">
        <v>91</v>
      </c>
      <c r="D2081" s="38">
        <f>DATE(План_Факт_Дебіторка[[#This Row],[Рік]],План_Факт_Дебіторка[[#This Row],[МісяцьНом]],1)</f>
        <v>42156</v>
      </c>
      <c r="E2081" s="6" t="s">
        <v>7</v>
      </c>
      <c r="F2081" s="6" t="s">
        <v>42</v>
      </c>
      <c r="G2081" s="6" t="s">
        <v>52</v>
      </c>
      <c r="H2081" s="6" t="s">
        <v>53</v>
      </c>
      <c r="I2081" s="6" t="s">
        <v>54</v>
      </c>
      <c r="J2081" s="6" t="s">
        <v>34</v>
      </c>
      <c r="K2081" s="9">
        <v>1803</v>
      </c>
      <c r="L2081" s="9">
        <v>18377.600000000002</v>
      </c>
      <c r="M2081" s="9">
        <v>27929.141459999992</v>
      </c>
      <c r="N2081" s="9">
        <v>26300</v>
      </c>
      <c r="O2081" s="9">
        <v>8219.81</v>
      </c>
      <c r="P2081" s="9" cm="1">
        <f t="array" ref="P2081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393.93478980786023</v>
      </c>
      <c r="Q2081" s="9" cm="1">
        <f t="array" ref="Q2081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295.45109235589518</v>
      </c>
      <c r="R2081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131.31159660262009</v>
      </c>
      <c r="S2081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820.69747876637553</v>
      </c>
    </row>
    <row r="2082" spans="1:19" x14ac:dyDescent="0.25">
      <c r="A2082">
        <v>2015</v>
      </c>
      <c r="B2082">
        <v>7</v>
      </c>
      <c r="C2082" s="38" t="s">
        <v>92</v>
      </c>
      <c r="D2082" s="38">
        <f>DATE(План_Факт_Дебіторка[[#This Row],[Рік]],План_Факт_Дебіторка[[#This Row],[МісяцьНом]],1)</f>
        <v>42186</v>
      </c>
      <c r="E2082" s="6" t="s">
        <v>8</v>
      </c>
      <c r="F2082" s="6" t="s">
        <v>42</v>
      </c>
      <c r="G2082" s="6" t="s">
        <v>52</v>
      </c>
      <c r="H2082" s="6" t="s">
        <v>53</v>
      </c>
      <c r="I2082" s="6" t="s">
        <v>54</v>
      </c>
      <c r="J2082" s="6" t="s">
        <v>34</v>
      </c>
      <c r="K2082" s="9">
        <v>15876</v>
      </c>
      <c r="L2082" s="9">
        <v>149777.43999999994</v>
      </c>
      <c r="M2082" s="9">
        <v>178338.25024999998</v>
      </c>
      <c r="N2082" s="9">
        <v>189500</v>
      </c>
      <c r="O2082" s="9">
        <v>52082.76</v>
      </c>
      <c r="P2082" s="9" cm="1">
        <f t="array" ref="P2082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1211.9213651888344</v>
      </c>
      <c r="Q2082" s="9" cm="1">
        <f t="array" ref="Q2082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0</v>
      </c>
      <c r="R2082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403.97378839627817</v>
      </c>
      <c r="S2082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1615.8951535851127</v>
      </c>
    </row>
    <row r="2083" spans="1:19" x14ac:dyDescent="0.25">
      <c r="A2083">
        <v>2015</v>
      </c>
      <c r="B2083">
        <v>8</v>
      </c>
      <c r="C2083" s="38" t="s">
        <v>93</v>
      </c>
      <c r="D2083" s="38">
        <f>DATE(План_Факт_Дебіторка[[#This Row],[Рік]],План_Факт_Дебіторка[[#This Row],[МісяцьНом]],1)</f>
        <v>42217</v>
      </c>
      <c r="E2083" s="6" t="s">
        <v>9</v>
      </c>
      <c r="F2083" s="6" t="s">
        <v>42</v>
      </c>
      <c r="G2083" s="6" t="s">
        <v>52</v>
      </c>
      <c r="H2083" s="6" t="s">
        <v>53</v>
      </c>
      <c r="I2083" s="6" t="s">
        <v>54</v>
      </c>
      <c r="J2083" s="6" t="s">
        <v>34</v>
      </c>
      <c r="K2083" s="9">
        <v>952</v>
      </c>
      <c r="L2083" s="9">
        <v>11487.939999999999</v>
      </c>
      <c r="M2083" s="9">
        <v>17595.658149999981</v>
      </c>
      <c r="N2083" s="9">
        <v>17000</v>
      </c>
      <c r="O2083" s="9">
        <v>3546.34</v>
      </c>
      <c r="P2083" s="9" cm="1">
        <f t="array" ref="P2083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200.77376385383533</v>
      </c>
      <c r="Q2083" s="9" cm="1">
        <f t="array" ref="Q2083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100.38688192691767</v>
      </c>
      <c r="R2083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66.924587951278454</v>
      </c>
      <c r="S2083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368.08523373203144</v>
      </c>
    </row>
    <row r="2084" spans="1:19" x14ac:dyDescent="0.25">
      <c r="A2084">
        <v>2015</v>
      </c>
      <c r="B2084">
        <v>9</v>
      </c>
      <c r="C2084" s="38" t="s">
        <v>94</v>
      </c>
      <c r="D2084" s="38">
        <f>DATE(План_Факт_Дебіторка[[#This Row],[Рік]],План_Факт_Дебіторка[[#This Row],[МісяцьНом]],1)</f>
        <v>42248</v>
      </c>
      <c r="E2084" s="6" t="s">
        <v>10</v>
      </c>
      <c r="F2084" s="6" t="s">
        <v>42</v>
      </c>
      <c r="G2084" s="6" t="s">
        <v>52</v>
      </c>
      <c r="H2084" s="6" t="s">
        <v>53</v>
      </c>
      <c r="I2084" s="6" t="s">
        <v>54</v>
      </c>
      <c r="J2084" s="6" t="s">
        <v>34</v>
      </c>
      <c r="K2084" s="9">
        <v>3596</v>
      </c>
      <c r="L2084" s="9">
        <v>33180.43</v>
      </c>
      <c r="M2084" s="9">
        <v>42702.008339999993</v>
      </c>
      <c r="N2084" s="9">
        <v>42300</v>
      </c>
      <c r="O2084" s="9">
        <v>9710.7199999999993</v>
      </c>
      <c r="P2084" s="9" cm="1">
        <f t="array" ref="P2084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564.42384995504824</v>
      </c>
      <c r="Q2084" s="9" cm="1">
        <f t="array" ref="Q2084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0</v>
      </c>
      <c r="R2084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188.14128331834942</v>
      </c>
      <c r="S2084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752.56513327339769</v>
      </c>
    </row>
    <row r="2085" spans="1:19" x14ac:dyDescent="0.25">
      <c r="A2085">
        <v>2015</v>
      </c>
      <c r="B2085">
        <v>10</v>
      </c>
      <c r="C2085" s="38" t="s">
        <v>68</v>
      </c>
      <c r="D2085" s="38">
        <f>DATE(План_Факт_Дебіторка[[#This Row],[Рік]],План_Факт_Дебіторка[[#This Row],[МісяцьНом]],1)</f>
        <v>42278</v>
      </c>
      <c r="E2085" s="6" t="s">
        <v>11</v>
      </c>
      <c r="F2085" s="6" t="s">
        <v>42</v>
      </c>
      <c r="G2085" s="6" t="s">
        <v>52</v>
      </c>
      <c r="H2085" s="6" t="s">
        <v>53</v>
      </c>
      <c r="I2085" s="6" t="s">
        <v>54</v>
      </c>
      <c r="J2085" s="6" t="s">
        <v>34</v>
      </c>
      <c r="K2085" s="9">
        <v>9801</v>
      </c>
      <c r="L2085" s="9">
        <v>102667.22000000002</v>
      </c>
      <c r="M2085" s="9">
        <v>111584.41923</v>
      </c>
      <c r="N2085" s="9">
        <v>122100</v>
      </c>
      <c r="O2085" s="9">
        <v>30510.12</v>
      </c>
      <c r="P2085" s="9" cm="1">
        <f t="array" ref="P2085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407.54455698629374</v>
      </c>
      <c r="Q2085" s="9" cm="1">
        <f t="array" ref="Q2085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0</v>
      </c>
      <c r="R2085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135.8481856620979</v>
      </c>
      <c r="S2085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543.39274264839162</v>
      </c>
    </row>
    <row r="2086" spans="1:19" x14ac:dyDescent="0.25">
      <c r="A2086">
        <v>2015</v>
      </c>
      <c r="B2086">
        <v>11</v>
      </c>
      <c r="C2086" s="38" t="s">
        <v>69</v>
      </c>
      <c r="D2086" s="38">
        <f>DATE(План_Факт_Дебіторка[[#This Row],[Рік]],План_Факт_Дебіторка[[#This Row],[МісяцьНом]],1)</f>
        <v>42309</v>
      </c>
      <c r="E2086" s="6" t="s">
        <v>12</v>
      </c>
      <c r="F2086" s="6" t="s">
        <v>42</v>
      </c>
      <c r="G2086" s="6" t="s">
        <v>52</v>
      </c>
      <c r="H2086" s="6" t="s">
        <v>53</v>
      </c>
      <c r="I2086" s="6" t="s">
        <v>54</v>
      </c>
      <c r="J2086" s="6" t="s">
        <v>34</v>
      </c>
      <c r="K2086" s="9">
        <v>4923</v>
      </c>
      <c r="L2086" s="9">
        <v>49242.520000000004</v>
      </c>
      <c r="M2086" s="9">
        <v>57443.21643</v>
      </c>
      <c r="N2086" s="9">
        <v>60700</v>
      </c>
      <c r="O2086" s="9">
        <v>15816.47</v>
      </c>
      <c r="P2086" s="9" cm="1">
        <f t="array" ref="P2086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660.90694245609063</v>
      </c>
      <c r="Q2086" s="9" cm="1">
        <f t="array" ref="Q2086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0</v>
      </c>
      <c r="R2086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220.30231415203019</v>
      </c>
      <c r="S2086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881.20925660812077</v>
      </c>
    </row>
    <row r="2087" spans="1:19" x14ac:dyDescent="0.25">
      <c r="A2087">
        <v>2015</v>
      </c>
      <c r="B2087">
        <v>12</v>
      </c>
      <c r="C2087" s="38" t="s">
        <v>70</v>
      </c>
      <c r="D2087" s="38">
        <f>DATE(План_Факт_Дебіторка[[#This Row],[Рік]],План_Факт_Дебіторка[[#This Row],[МісяцьНом]],1)</f>
        <v>42339</v>
      </c>
      <c r="E2087" s="6" t="s">
        <v>13</v>
      </c>
      <c r="F2087" s="6" t="s">
        <v>42</v>
      </c>
      <c r="G2087" s="6" t="s">
        <v>52</v>
      </c>
      <c r="H2087" s="6" t="s">
        <v>53</v>
      </c>
      <c r="I2087" s="6" t="s">
        <v>54</v>
      </c>
      <c r="J2087" s="6" t="s">
        <v>34</v>
      </c>
      <c r="K2087" s="9">
        <v>4488</v>
      </c>
      <c r="L2087" s="9">
        <v>47321.65</v>
      </c>
      <c r="M2087" s="9">
        <v>59779.358419999997</v>
      </c>
      <c r="N2087" s="9">
        <v>57500</v>
      </c>
      <c r="O2087" s="9">
        <v>19381.14</v>
      </c>
      <c r="P2087" s="9" cm="1">
        <f t="array" ref="P2087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644.04211064064532</v>
      </c>
      <c r="Q2087" s="9" cm="1">
        <f t="array" ref="Q2087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193.21263319219361</v>
      </c>
      <c r="R2087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214.68070354688177</v>
      </c>
      <c r="S2087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1051.9354473797207</v>
      </c>
    </row>
    <row r="2088" spans="1:19" x14ac:dyDescent="0.25">
      <c r="A2088">
        <v>2016</v>
      </c>
      <c r="B2088">
        <v>1</v>
      </c>
      <c r="C2088" s="38" t="s">
        <v>95</v>
      </c>
      <c r="D2088" s="38">
        <f>DATE(План_Факт_Дебіторка[[#This Row],[Рік]],План_Факт_Дебіторка[[#This Row],[МісяцьНом]],1)</f>
        <v>42370</v>
      </c>
      <c r="E2088" s="6" t="s">
        <v>2</v>
      </c>
      <c r="F2088" s="6" t="s">
        <v>42</v>
      </c>
      <c r="G2088" s="6" t="s">
        <v>52</v>
      </c>
      <c r="H2088" s="6" t="s">
        <v>53</v>
      </c>
      <c r="I2088" s="6" t="s">
        <v>54</v>
      </c>
      <c r="J2088" s="6" t="s">
        <v>34</v>
      </c>
      <c r="K2088" s="9">
        <v>2141</v>
      </c>
      <c r="L2088" s="9">
        <v>20134.150000000005</v>
      </c>
      <c r="M2088" s="9">
        <v>24081.442690000003</v>
      </c>
      <c r="N2088" s="9">
        <v>25500</v>
      </c>
      <c r="O2088" s="9">
        <v>3895.04</v>
      </c>
      <c r="P2088" s="9" cm="1">
        <f t="array" ref="P2088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418.05756387548519</v>
      </c>
      <c r="Q2088" s="9" cm="1">
        <f t="array" ref="Q2088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313.54317290661385</v>
      </c>
      <c r="R2088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0</v>
      </c>
      <c r="S2088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731.60073678209903</v>
      </c>
    </row>
    <row r="2089" spans="1:19" x14ac:dyDescent="0.25">
      <c r="A2089">
        <v>2016</v>
      </c>
      <c r="B2089">
        <v>2</v>
      </c>
      <c r="C2089" s="38" t="s">
        <v>96</v>
      </c>
      <c r="D2089" s="38">
        <f>DATE(План_Факт_Дебіторка[[#This Row],[Рік]],План_Факт_Дебіторка[[#This Row],[МісяцьНом]],1)</f>
        <v>42401</v>
      </c>
      <c r="E2089" s="6" t="s">
        <v>3</v>
      </c>
      <c r="F2089" s="6" t="s">
        <v>42</v>
      </c>
      <c r="G2089" s="6" t="s">
        <v>52</v>
      </c>
      <c r="H2089" s="6" t="s">
        <v>53</v>
      </c>
      <c r="I2089" s="6" t="s">
        <v>54</v>
      </c>
      <c r="J2089" s="6" t="s">
        <v>34</v>
      </c>
      <c r="K2089" s="9">
        <v>2400</v>
      </c>
      <c r="L2089" s="9">
        <v>24397.07</v>
      </c>
      <c r="M2089" s="9">
        <v>33032.583159999973</v>
      </c>
      <c r="N2089" s="9">
        <v>35100</v>
      </c>
      <c r="O2089" s="9">
        <v>5488.14</v>
      </c>
      <c r="P2089" s="9" cm="1">
        <f t="array" ref="P2089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374.30313372595049</v>
      </c>
      <c r="Q2089" s="9" cm="1">
        <f t="array" ref="Q2089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112.29094011778514</v>
      </c>
      <c r="R2089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0</v>
      </c>
      <c r="S2089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486.5940738437356</v>
      </c>
    </row>
    <row r="2090" spans="1:19" x14ac:dyDescent="0.25">
      <c r="A2090">
        <v>2016</v>
      </c>
      <c r="B2090">
        <v>3</v>
      </c>
      <c r="C2090" s="38" t="s">
        <v>97</v>
      </c>
      <c r="D2090" s="38">
        <f>DATE(План_Факт_Дебіторка[[#This Row],[Рік]],План_Факт_Дебіторка[[#This Row],[МісяцьНом]],1)</f>
        <v>42430</v>
      </c>
      <c r="E2090" s="6" t="s">
        <v>4</v>
      </c>
      <c r="F2090" s="6" t="s">
        <v>42</v>
      </c>
      <c r="G2090" s="6" t="s">
        <v>52</v>
      </c>
      <c r="H2090" s="6" t="s">
        <v>53</v>
      </c>
      <c r="I2090" s="6" t="s">
        <v>54</v>
      </c>
      <c r="J2090" s="6" t="s">
        <v>34</v>
      </c>
      <c r="K2090" s="9">
        <v>9553</v>
      </c>
      <c r="L2090" s="9">
        <v>99076.629999999976</v>
      </c>
      <c r="M2090" s="9">
        <v>125709.14144000002</v>
      </c>
      <c r="N2090" s="9">
        <v>133300</v>
      </c>
      <c r="O2090" s="9">
        <v>25675.15</v>
      </c>
      <c r="P2090" s="9" cm="1">
        <f t="array" ref="P2090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1368.0074985335705</v>
      </c>
      <c r="Q2090" s="9" cm="1">
        <f t="array" ref="Q2090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0</v>
      </c>
      <c r="R2090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0</v>
      </c>
      <c r="S2090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1368.0074985335705</v>
      </c>
    </row>
    <row r="2091" spans="1:19" x14ac:dyDescent="0.25">
      <c r="A2091">
        <v>2016</v>
      </c>
      <c r="B2091">
        <v>4</v>
      </c>
      <c r="C2091" s="38" t="s">
        <v>98</v>
      </c>
      <c r="D2091" s="38">
        <f>DATE(План_Факт_Дебіторка[[#This Row],[Рік]],План_Факт_Дебіторка[[#This Row],[МісяцьНом]],1)</f>
        <v>42461</v>
      </c>
      <c r="E2091" s="6" t="s">
        <v>5</v>
      </c>
      <c r="F2091" s="6" t="s">
        <v>42</v>
      </c>
      <c r="G2091" s="6" t="s">
        <v>52</v>
      </c>
      <c r="H2091" s="6" t="s">
        <v>53</v>
      </c>
      <c r="I2091" s="6" t="s">
        <v>54</v>
      </c>
      <c r="J2091" s="6" t="s">
        <v>34</v>
      </c>
      <c r="K2091" s="9">
        <v>5974</v>
      </c>
      <c r="L2091" s="9">
        <v>63879.710000000014</v>
      </c>
      <c r="M2091" s="9">
        <v>82787.408189999987</v>
      </c>
      <c r="N2091" s="9">
        <v>78300</v>
      </c>
      <c r="O2091" s="9">
        <v>12056.92</v>
      </c>
      <c r="P2091" s="9" cm="1">
        <f t="array" ref="P2091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924.18142392451944</v>
      </c>
      <c r="Q2091" s="9" cm="1">
        <f t="array" ref="Q2091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0</v>
      </c>
      <c r="R2091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393.26869103171038</v>
      </c>
      <c r="S2091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1317.4501149562298</v>
      </c>
    </row>
    <row r="2092" spans="1:19" x14ac:dyDescent="0.25">
      <c r="A2092">
        <v>2016</v>
      </c>
      <c r="B2092">
        <v>5</v>
      </c>
      <c r="C2092" s="38" t="s">
        <v>99</v>
      </c>
      <c r="D2092" s="38">
        <f>DATE(План_Факт_Дебіторка[[#This Row],[Рік]],План_Факт_Дебіторка[[#This Row],[МісяцьНом]],1)</f>
        <v>42491</v>
      </c>
      <c r="E2092" s="6" t="s">
        <v>6</v>
      </c>
      <c r="F2092" s="6" t="s">
        <v>42</v>
      </c>
      <c r="G2092" s="6" t="s">
        <v>52</v>
      </c>
      <c r="H2092" s="6" t="s">
        <v>53</v>
      </c>
      <c r="I2092" s="6" t="s">
        <v>54</v>
      </c>
      <c r="J2092" s="6" t="s">
        <v>34</v>
      </c>
      <c r="K2092" s="9">
        <v>6254</v>
      </c>
      <c r="L2092" s="9">
        <v>69620</v>
      </c>
      <c r="M2092" s="9">
        <v>95094.507798999999</v>
      </c>
      <c r="N2092" s="9">
        <v>95200</v>
      </c>
      <c r="O2092" s="9">
        <v>16291.77</v>
      </c>
      <c r="P2092" s="9" cm="1">
        <f t="array" ref="P2092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820.28421835997062</v>
      </c>
      <c r="Q2092" s="9" cm="1">
        <f t="array" ref="Q2092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0</v>
      </c>
      <c r="R2092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0</v>
      </c>
      <c r="S2092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820.28421835997062</v>
      </c>
    </row>
    <row r="2093" spans="1:19" x14ac:dyDescent="0.25">
      <c r="A2093">
        <v>2016</v>
      </c>
      <c r="B2093">
        <v>6</v>
      </c>
      <c r="C2093" s="38" t="s">
        <v>100</v>
      </c>
      <c r="D2093" s="38">
        <f>DATE(План_Факт_Дебіторка[[#This Row],[Рік]],План_Факт_Дебіторка[[#This Row],[МісяцьНом]],1)</f>
        <v>42522</v>
      </c>
      <c r="E2093" s="6" t="s">
        <v>7</v>
      </c>
      <c r="F2093" s="6" t="s">
        <v>42</v>
      </c>
      <c r="G2093" s="6" t="s">
        <v>52</v>
      </c>
      <c r="H2093" s="6" t="s">
        <v>53</v>
      </c>
      <c r="I2093" s="6" t="s">
        <v>54</v>
      </c>
      <c r="J2093" s="6" t="s">
        <v>34</v>
      </c>
      <c r="K2093" s="9">
        <v>6484</v>
      </c>
      <c r="L2093" s="9">
        <v>69160.74000000002</v>
      </c>
      <c r="M2093" s="9">
        <v>92908.8273779999</v>
      </c>
      <c r="N2093" s="9">
        <v>93000</v>
      </c>
      <c r="O2093" s="9">
        <v>12020.96</v>
      </c>
      <c r="P2093" s="9" cm="1">
        <f t="array" ref="P2093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759.84803206034462</v>
      </c>
      <c r="Q2093" s="9" cm="1">
        <f t="array" ref="Q2093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0</v>
      </c>
      <c r="R2093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323.33958811078497</v>
      </c>
      <c r="S2093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1083.1876201711295</v>
      </c>
    </row>
    <row r="2094" spans="1:19" x14ac:dyDescent="0.25">
      <c r="A2094">
        <v>2016</v>
      </c>
      <c r="B2094">
        <v>7</v>
      </c>
      <c r="C2094" s="38" t="s">
        <v>101</v>
      </c>
      <c r="D2094" s="38">
        <f>DATE(План_Факт_Дебіторка[[#This Row],[Рік]],План_Факт_Дебіторка[[#This Row],[МісяцьНом]],1)</f>
        <v>42552</v>
      </c>
      <c r="E2094" s="6" t="s">
        <v>8</v>
      </c>
      <c r="F2094" s="6" t="s">
        <v>42</v>
      </c>
      <c r="G2094" s="6" t="s">
        <v>52</v>
      </c>
      <c r="H2094" s="6" t="s">
        <v>53</v>
      </c>
      <c r="I2094" s="6" t="s">
        <v>54</v>
      </c>
      <c r="J2094" s="6" t="s">
        <v>34</v>
      </c>
      <c r="K2094" s="9">
        <v>6594</v>
      </c>
      <c r="L2094" s="9">
        <v>70993.130000000019</v>
      </c>
      <c r="M2094" s="9">
        <v>92158.84987000002</v>
      </c>
      <c r="N2094" s="9">
        <v>97000</v>
      </c>
      <c r="O2094" s="9">
        <v>10486.85</v>
      </c>
      <c r="P2094" s="9" cm="1">
        <f t="array" ref="P2094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841.19364813576317</v>
      </c>
      <c r="Q2094" s="9" cm="1">
        <f t="array" ref="Q2094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0</v>
      </c>
      <c r="R2094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672.9549185086106</v>
      </c>
      <c r="S2094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1514.1485666443737</v>
      </c>
    </row>
    <row r="2095" spans="1:19" x14ac:dyDescent="0.25">
      <c r="A2095">
        <v>2016</v>
      </c>
      <c r="B2095">
        <v>8</v>
      </c>
      <c r="C2095" s="38" t="s">
        <v>102</v>
      </c>
      <c r="D2095" s="38">
        <f>DATE(План_Факт_Дебіторка[[#This Row],[Рік]],План_Факт_Дебіторка[[#This Row],[МісяцьНом]],1)</f>
        <v>42583</v>
      </c>
      <c r="E2095" s="6" t="s">
        <v>9</v>
      </c>
      <c r="F2095" s="6" t="s">
        <v>42</v>
      </c>
      <c r="G2095" s="6" t="s">
        <v>52</v>
      </c>
      <c r="H2095" s="6" t="s">
        <v>53</v>
      </c>
      <c r="I2095" s="6" t="s">
        <v>54</v>
      </c>
      <c r="J2095" s="6" t="s">
        <v>34</v>
      </c>
      <c r="K2095" s="9">
        <v>10809</v>
      </c>
      <c r="L2095" s="9">
        <v>118344.09</v>
      </c>
      <c r="M2095" s="9">
        <v>165192.81685999999</v>
      </c>
      <c r="N2095" s="9">
        <v>150700</v>
      </c>
      <c r="O2095" s="9">
        <v>12038.65</v>
      </c>
      <c r="P2095" s="9" cm="1">
        <f t="array" ref="P2095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1471.4211657945145</v>
      </c>
      <c r="Q2095" s="9" cm="1">
        <f t="array" ref="Q2095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735.71058289725727</v>
      </c>
      <c r="R2095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1177.1369326356116</v>
      </c>
      <c r="S2095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3384.2686813273835</v>
      </c>
    </row>
    <row r="2096" spans="1:19" x14ac:dyDescent="0.25">
      <c r="A2096">
        <v>2016</v>
      </c>
      <c r="B2096">
        <v>9</v>
      </c>
      <c r="C2096" s="38" t="s">
        <v>103</v>
      </c>
      <c r="D2096" s="38">
        <f>DATE(План_Факт_Дебіторка[[#This Row],[Рік]],План_Факт_Дебіторка[[#This Row],[МісяцьНом]],1)</f>
        <v>42614</v>
      </c>
      <c r="E2096" s="6" t="s">
        <v>10</v>
      </c>
      <c r="F2096" s="6" t="s">
        <v>42</v>
      </c>
      <c r="G2096" s="6" t="s">
        <v>52</v>
      </c>
      <c r="H2096" s="6" t="s">
        <v>53</v>
      </c>
      <c r="I2096" s="6" t="s">
        <v>54</v>
      </c>
      <c r="J2096" s="6" t="s">
        <v>34</v>
      </c>
      <c r="K2096" s="9">
        <v>5490</v>
      </c>
      <c r="L2096" s="9">
        <v>66486.679999999993</v>
      </c>
      <c r="M2096" s="9">
        <v>90051.093611000033</v>
      </c>
      <c r="N2096" s="9">
        <v>95000</v>
      </c>
      <c r="O2096" s="9">
        <v>6934.44</v>
      </c>
      <c r="P2096" s="9" cm="1">
        <f t="array" ref="P2096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762.99734690042499</v>
      </c>
      <c r="Q2096" s="9" cm="1">
        <f t="array" ref="Q2096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228.8992040701275</v>
      </c>
      <c r="R2096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610.39787752033988</v>
      </c>
      <c r="S2096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1602.2944284908922</v>
      </c>
    </row>
    <row r="2097" spans="1:19" x14ac:dyDescent="0.25">
      <c r="A2097">
        <v>2016</v>
      </c>
      <c r="B2097">
        <v>10</v>
      </c>
      <c r="C2097" s="38" t="s">
        <v>71</v>
      </c>
      <c r="D2097" s="38">
        <f>DATE(План_Факт_Дебіторка[[#This Row],[Рік]],План_Факт_Дебіторка[[#This Row],[МісяцьНом]],1)</f>
        <v>42644</v>
      </c>
      <c r="E2097" s="6" t="s">
        <v>11</v>
      </c>
      <c r="F2097" s="6" t="s">
        <v>42</v>
      </c>
      <c r="G2097" s="6" t="s">
        <v>52</v>
      </c>
      <c r="H2097" s="6" t="s">
        <v>53</v>
      </c>
      <c r="I2097" s="6" t="s">
        <v>54</v>
      </c>
      <c r="J2097" s="6" t="s">
        <v>34</v>
      </c>
      <c r="K2097" s="9">
        <v>7115</v>
      </c>
      <c r="L2097" s="9">
        <v>85695.34</v>
      </c>
      <c r="M2097" s="9">
        <v>118923.17544999998</v>
      </c>
      <c r="N2097" s="9">
        <v>119600</v>
      </c>
      <c r="O2097" s="9">
        <v>12105.18</v>
      </c>
      <c r="P2097" s="9" cm="1">
        <f t="array" ref="P2097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1036.3136550202794</v>
      </c>
      <c r="Q2097" s="9" cm="1">
        <f t="array" ref="Q2097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0</v>
      </c>
      <c r="R2097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829.05092401622358</v>
      </c>
      <c r="S2097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1865.3645790365031</v>
      </c>
    </row>
    <row r="2098" spans="1:19" x14ac:dyDescent="0.25">
      <c r="A2098">
        <v>2016</v>
      </c>
      <c r="B2098">
        <v>11</v>
      </c>
      <c r="C2098" s="38" t="s">
        <v>72</v>
      </c>
      <c r="D2098" s="38">
        <f>DATE(План_Факт_Дебіторка[[#This Row],[Рік]],План_Факт_Дебіторка[[#This Row],[МісяцьНом]],1)</f>
        <v>42675</v>
      </c>
      <c r="E2098" s="6" t="s">
        <v>12</v>
      </c>
      <c r="F2098" s="6" t="s">
        <v>42</v>
      </c>
      <c r="G2098" s="6" t="s">
        <v>52</v>
      </c>
      <c r="H2098" s="6" t="s">
        <v>53</v>
      </c>
      <c r="I2098" s="6" t="s">
        <v>54</v>
      </c>
      <c r="J2098" s="6" t="s">
        <v>34</v>
      </c>
      <c r="K2098" s="9">
        <v>6735</v>
      </c>
      <c r="L2098" s="9">
        <v>86478.34</v>
      </c>
      <c r="M2098" s="9">
        <v>117430.60043000001</v>
      </c>
      <c r="N2098" s="9">
        <v>123500</v>
      </c>
      <c r="O2098" s="9">
        <v>12106.87</v>
      </c>
      <c r="P2098" s="9" cm="1">
        <f t="array" ref="P2098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1550.1728816324921</v>
      </c>
      <c r="Q2098" s="9" cm="1">
        <f t="array" ref="Q2098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775.08644081624607</v>
      </c>
      <c r="R2098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1240.1383053059938</v>
      </c>
      <c r="S2098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3565.3976277547317</v>
      </c>
    </row>
    <row r="2099" spans="1:19" x14ac:dyDescent="0.25">
      <c r="A2099">
        <v>2014</v>
      </c>
      <c r="B2099">
        <v>1</v>
      </c>
      <c r="C2099" s="38" t="s">
        <v>77</v>
      </c>
      <c r="D2099" s="38">
        <f>DATE(План_Факт_Дебіторка[[#This Row],[Рік]],План_Факт_Дебіторка[[#This Row],[МісяцьНом]],1)</f>
        <v>41640</v>
      </c>
      <c r="E2099" s="6" t="s">
        <v>2</v>
      </c>
      <c r="F2099" s="6" t="s">
        <v>42</v>
      </c>
      <c r="G2099" s="6" t="s">
        <v>52</v>
      </c>
      <c r="H2099" s="6" t="s">
        <v>53</v>
      </c>
      <c r="I2099" s="6" t="s">
        <v>54</v>
      </c>
      <c r="J2099" s="6" t="s">
        <v>27</v>
      </c>
      <c r="K2099" s="9">
        <v>2164</v>
      </c>
      <c r="L2099" s="9">
        <v>23502.289999999994</v>
      </c>
      <c r="M2099" s="9">
        <v>35556.100540000109</v>
      </c>
      <c r="N2099" s="9">
        <v>38000</v>
      </c>
      <c r="O2099" s="9">
        <v>2593.56</v>
      </c>
      <c r="P2099" s="9" cm="1">
        <f t="array" ref="P2099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668.17390837697565</v>
      </c>
      <c r="Q2099" s="9" cm="1">
        <f t="array" ref="Q2099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200.45217251309268</v>
      </c>
      <c r="R2099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167.04347709424391</v>
      </c>
      <c r="S2099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1035.6695579843122</v>
      </c>
    </row>
    <row r="2100" spans="1:19" x14ac:dyDescent="0.25">
      <c r="A2100">
        <v>2014</v>
      </c>
      <c r="B2100">
        <v>2</v>
      </c>
      <c r="C2100" s="38" t="s">
        <v>78</v>
      </c>
      <c r="D2100" s="38">
        <f>DATE(План_Факт_Дебіторка[[#This Row],[Рік]],План_Факт_Дебіторка[[#This Row],[МісяцьНом]],1)</f>
        <v>41671</v>
      </c>
      <c r="E2100" s="6" t="s">
        <v>3</v>
      </c>
      <c r="F2100" s="6" t="s">
        <v>42</v>
      </c>
      <c r="G2100" s="6" t="s">
        <v>52</v>
      </c>
      <c r="H2100" s="6" t="s">
        <v>53</v>
      </c>
      <c r="I2100" s="6" t="s">
        <v>54</v>
      </c>
      <c r="J2100" s="6" t="s">
        <v>27</v>
      </c>
      <c r="K2100" s="9">
        <v>3940</v>
      </c>
      <c r="L2100" s="9">
        <v>43210.1</v>
      </c>
      <c r="M2100" s="9">
        <v>64960.099410000024</v>
      </c>
      <c r="N2100" s="9">
        <v>65700</v>
      </c>
      <c r="O2100" s="9">
        <v>3384.54</v>
      </c>
      <c r="P2100" s="9" cm="1">
        <f t="array" ref="P2100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768.19203311591889</v>
      </c>
      <c r="Q2100" s="9" cm="1">
        <f t="array" ref="Q2100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0</v>
      </c>
      <c r="R2100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192.04800827897972</v>
      </c>
      <c r="S2100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960.24004139489864</v>
      </c>
    </row>
    <row r="2101" spans="1:19" x14ac:dyDescent="0.25">
      <c r="A2101">
        <v>2014</v>
      </c>
      <c r="B2101">
        <v>3</v>
      </c>
      <c r="C2101" s="38" t="s">
        <v>79</v>
      </c>
      <c r="D2101" s="38">
        <f>DATE(План_Факт_Дебіторка[[#This Row],[Рік]],План_Факт_Дебіторка[[#This Row],[МісяцьНом]],1)</f>
        <v>41699</v>
      </c>
      <c r="E2101" s="6" t="s">
        <v>4</v>
      </c>
      <c r="F2101" s="6" t="s">
        <v>42</v>
      </c>
      <c r="G2101" s="6" t="s">
        <v>52</v>
      </c>
      <c r="H2101" s="6" t="s">
        <v>53</v>
      </c>
      <c r="I2101" s="6" t="s">
        <v>54</v>
      </c>
      <c r="J2101" s="6" t="s">
        <v>27</v>
      </c>
      <c r="K2101" s="9">
        <v>4202</v>
      </c>
      <c r="L2101" s="9">
        <v>49293.069999999992</v>
      </c>
      <c r="M2101" s="9">
        <v>72318.849470000001</v>
      </c>
      <c r="N2101" s="9">
        <v>78000</v>
      </c>
      <c r="O2101" s="9">
        <v>3110.3</v>
      </c>
      <c r="P2101" s="9" cm="1">
        <f t="array" ref="P2101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684.10433335527989</v>
      </c>
      <c r="Q2101" s="9" cm="1">
        <f t="array" ref="Q2101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0</v>
      </c>
      <c r="R2101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342.05216667763995</v>
      </c>
      <c r="S2101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1026.1565000329199</v>
      </c>
    </row>
    <row r="2102" spans="1:19" x14ac:dyDescent="0.25">
      <c r="A2102">
        <v>2014</v>
      </c>
      <c r="B2102">
        <v>4</v>
      </c>
      <c r="C2102" s="38" t="s">
        <v>80</v>
      </c>
      <c r="D2102" s="38">
        <f>DATE(План_Факт_Дебіторка[[#This Row],[Рік]],План_Факт_Дебіторка[[#This Row],[МісяцьНом]],1)</f>
        <v>41730</v>
      </c>
      <c r="E2102" s="6" t="s">
        <v>5</v>
      </c>
      <c r="F2102" s="6" t="s">
        <v>42</v>
      </c>
      <c r="G2102" s="6" t="s">
        <v>52</v>
      </c>
      <c r="H2102" s="6" t="s">
        <v>53</v>
      </c>
      <c r="I2102" s="6" t="s">
        <v>54</v>
      </c>
      <c r="J2102" s="6" t="s">
        <v>27</v>
      </c>
      <c r="K2102" s="9">
        <v>4257</v>
      </c>
      <c r="L2102" s="9">
        <v>46197.439999999988</v>
      </c>
      <c r="M2102" s="9">
        <v>63413.757610000066</v>
      </c>
      <c r="N2102" s="9">
        <v>60300</v>
      </c>
      <c r="O2102" s="9">
        <v>4122.07</v>
      </c>
      <c r="P2102" s="9" cm="1">
        <f t="array" ref="P2102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582.17342123405012</v>
      </c>
      <c r="Q2102" s="9" cm="1">
        <f t="array" ref="Q2102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291.08671061702506</v>
      </c>
      <c r="R2102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145.54335530851253</v>
      </c>
      <c r="S2102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1018.8034871595877</v>
      </c>
    </row>
    <row r="2103" spans="1:19" x14ac:dyDescent="0.25">
      <c r="A2103">
        <v>2014</v>
      </c>
      <c r="B2103">
        <v>5</v>
      </c>
      <c r="C2103" s="38" t="s">
        <v>81</v>
      </c>
      <c r="D2103" s="38">
        <f>DATE(План_Факт_Дебіторка[[#This Row],[Рік]],План_Факт_Дебіторка[[#This Row],[МісяцьНом]],1)</f>
        <v>41760</v>
      </c>
      <c r="E2103" s="6" t="s">
        <v>6</v>
      </c>
      <c r="F2103" s="6" t="s">
        <v>42</v>
      </c>
      <c r="G2103" s="6" t="s">
        <v>52</v>
      </c>
      <c r="H2103" s="6" t="s">
        <v>53</v>
      </c>
      <c r="I2103" s="6" t="s">
        <v>54</v>
      </c>
      <c r="J2103" s="6" t="s">
        <v>27</v>
      </c>
      <c r="K2103" s="9">
        <v>4680</v>
      </c>
      <c r="L2103" s="9">
        <v>49839.459999999992</v>
      </c>
      <c r="M2103" s="9">
        <v>70943.159079999998</v>
      </c>
      <c r="N2103" s="9">
        <v>71500</v>
      </c>
      <c r="O2103" s="9">
        <v>3349.88</v>
      </c>
      <c r="P2103" s="9" cm="1">
        <f t="array" ref="P2103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581.40718307087604</v>
      </c>
      <c r="Q2103" s="9" cm="1">
        <f t="array" ref="Q2103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0</v>
      </c>
      <c r="R2103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145.35179576771901</v>
      </c>
      <c r="S2103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726.75897883859511</v>
      </c>
    </row>
    <row r="2104" spans="1:19" x14ac:dyDescent="0.25">
      <c r="A2104">
        <v>2014</v>
      </c>
      <c r="B2104">
        <v>6</v>
      </c>
      <c r="C2104" s="38" t="s">
        <v>82</v>
      </c>
      <c r="D2104" s="38">
        <f>DATE(План_Факт_Дебіторка[[#This Row],[Рік]],План_Факт_Дебіторка[[#This Row],[МісяцьНом]],1)</f>
        <v>41791</v>
      </c>
      <c r="E2104" s="6" t="s">
        <v>7</v>
      </c>
      <c r="F2104" s="6" t="s">
        <v>42</v>
      </c>
      <c r="G2104" s="6" t="s">
        <v>52</v>
      </c>
      <c r="H2104" s="6" t="s">
        <v>53</v>
      </c>
      <c r="I2104" s="6" t="s">
        <v>54</v>
      </c>
      <c r="J2104" s="6" t="s">
        <v>27</v>
      </c>
      <c r="K2104" s="9">
        <v>4254</v>
      </c>
      <c r="L2104" s="9">
        <v>45707.039999999994</v>
      </c>
      <c r="M2104" s="9">
        <v>64535.033730000003</v>
      </c>
      <c r="N2104" s="9">
        <v>67300</v>
      </c>
      <c r="O2104" s="9">
        <v>2485.0700000000002</v>
      </c>
      <c r="P2104" s="9" cm="1">
        <f t="array" ref="P2104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520.5287655344514</v>
      </c>
      <c r="Q2104" s="9" cm="1">
        <f t="array" ref="Q2104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156.15862966033541</v>
      </c>
      <c r="R2104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130.13219138361285</v>
      </c>
      <c r="S2104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806.81958657839971</v>
      </c>
    </row>
    <row r="2105" spans="1:19" x14ac:dyDescent="0.25">
      <c r="A2105">
        <v>2014</v>
      </c>
      <c r="B2105">
        <v>7</v>
      </c>
      <c r="C2105" s="38" t="s">
        <v>83</v>
      </c>
      <c r="D2105" s="38">
        <f>DATE(План_Факт_Дебіторка[[#This Row],[Рік]],План_Факт_Дебіторка[[#This Row],[МісяцьНом]],1)</f>
        <v>41821</v>
      </c>
      <c r="E2105" s="6" t="s">
        <v>8</v>
      </c>
      <c r="F2105" s="6" t="s">
        <v>42</v>
      </c>
      <c r="G2105" s="6" t="s">
        <v>52</v>
      </c>
      <c r="H2105" s="6" t="s">
        <v>53</v>
      </c>
      <c r="I2105" s="6" t="s">
        <v>54</v>
      </c>
      <c r="J2105" s="6" t="s">
        <v>27</v>
      </c>
      <c r="K2105" s="9">
        <v>3704</v>
      </c>
      <c r="L2105" s="9">
        <v>38850.080000000002</v>
      </c>
      <c r="M2105" s="9">
        <v>57068.392169999999</v>
      </c>
      <c r="N2105" s="9">
        <v>60400</v>
      </c>
      <c r="O2105" s="9">
        <v>2738.81</v>
      </c>
      <c r="P2105" s="9" cm="1">
        <f t="array" ref="P2105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486.80435703127375</v>
      </c>
      <c r="Q2105" s="9" cm="1">
        <f t="array" ref="Q2105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0</v>
      </c>
      <c r="R2105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121.70108925781844</v>
      </c>
      <c r="S2105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608.50544628909222</v>
      </c>
    </row>
    <row r="2106" spans="1:19" x14ac:dyDescent="0.25">
      <c r="A2106">
        <v>2014</v>
      </c>
      <c r="B2106">
        <v>8</v>
      </c>
      <c r="C2106" s="38" t="s">
        <v>84</v>
      </c>
      <c r="D2106" s="38">
        <f>DATE(План_Факт_Дебіторка[[#This Row],[Рік]],План_Факт_Дебіторка[[#This Row],[МісяцьНом]],1)</f>
        <v>41852</v>
      </c>
      <c r="E2106" s="6" t="s">
        <v>9</v>
      </c>
      <c r="F2106" s="6" t="s">
        <v>42</v>
      </c>
      <c r="G2106" s="6" t="s">
        <v>52</v>
      </c>
      <c r="H2106" s="6" t="s">
        <v>53</v>
      </c>
      <c r="I2106" s="6" t="s">
        <v>54</v>
      </c>
      <c r="J2106" s="6" t="s">
        <v>27</v>
      </c>
      <c r="K2106" s="9">
        <v>5434</v>
      </c>
      <c r="L2106" s="9">
        <v>57201.459999999992</v>
      </c>
      <c r="M2106" s="9">
        <v>82892.708639999881</v>
      </c>
      <c r="N2106" s="9">
        <v>80600</v>
      </c>
      <c r="O2106" s="9">
        <v>3425.01</v>
      </c>
      <c r="P2106" s="9" cm="1">
        <f t="array" ref="P2106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651.66111213880242</v>
      </c>
      <c r="Q2106" s="9" cm="1">
        <f t="array" ref="Q2106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0</v>
      </c>
      <c r="R2106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325.83055606940121</v>
      </c>
      <c r="S2106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977.49166820820369</v>
      </c>
    </row>
    <row r="2107" spans="1:19" x14ac:dyDescent="0.25">
      <c r="A2107">
        <v>2014</v>
      </c>
      <c r="B2107">
        <v>9</v>
      </c>
      <c r="C2107" s="38" t="s">
        <v>85</v>
      </c>
      <c r="D2107" s="38">
        <f>DATE(План_Факт_Дебіторка[[#This Row],[Рік]],План_Факт_Дебіторка[[#This Row],[МісяцьНом]],1)</f>
        <v>41883</v>
      </c>
      <c r="E2107" s="6" t="s">
        <v>10</v>
      </c>
      <c r="F2107" s="6" t="s">
        <v>42</v>
      </c>
      <c r="G2107" s="6" t="s">
        <v>52</v>
      </c>
      <c r="H2107" s="6" t="s">
        <v>53</v>
      </c>
      <c r="I2107" s="6" t="s">
        <v>54</v>
      </c>
      <c r="J2107" s="6" t="s">
        <v>27</v>
      </c>
      <c r="K2107" s="9">
        <v>4567</v>
      </c>
      <c r="L2107" s="9">
        <v>49747.64</v>
      </c>
      <c r="M2107" s="9">
        <v>70453.142160000003</v>
      </c>
      <c r="N2107" s="9">
        <v>70100</v>
      </c>
      <c r="O2107" s="9">
        <v>3012.96</v>
      </c>
      <c r="P2107" s="9" cm="1">
        <f t="array" ref="P2107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576.35455817500417</v>
      </c>
      <c r="Q2107" s="9" cm="1">
        <f t="array" ref="Q2107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518.71910235750374</v>
      </c>
      <c r="R2107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288.17727908750209</v>
      </c>
      <c r="S2107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1383.2509396200098</v>
      </c>
    </row>
    <row r="2108" spans="1:19" x14ac:dyDescent="0.25">
      <c r="A2108">
        <v>2014</v>
      </c>
      <c r="B2108">
        <v>10</v>
      </c>
      <c r="C2108" s="38" t="s">
        <v>62</v>
      </c>
      <c r="D2108" s="38">
        <f>DATE(План_Факт_Дебіторка[[#This Row],[Рік]],План_Факт_Дебіторка[[#This Row],[МісяцьНом]],1)</f>
        <v>41913</v>
      </c>
      <c r="E2108" s="6" t="s">
        <v>11</v>
      </c>
      <c r="F2108" s="6" t="s">
        <v>42</v>
      </c>
      <c r="G2108" s="6" t="s">
        <v>52</v>
      </c>
      <c r="H2108" s="6" t="s">
        <v>53</v>
      </c>
      <c r="I2108" s="6" t="s">
        <v>54</v>
      </c>
      <c r="J2108" s="6" t="s">
        <v>27</v>
      </c>
      <c r="K2108" s="9">
        <v>4486</v>
      </c>
      <c r="L2108" s="9">
        <v>48562.929999999993</v>
      </c>
      <c r="M2108" s="9">
        <v>69292.858479999981</v>
      </c>
      <c r="N2108" s="9">
        <v>65800</v>
      </c>
      <c r="O2108" s="9">
        <v>2329.4899999999998</v>
      </c>
      <c r="P2108" s="9" cm="1">
        <f t="array" ref="P2108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647.31445381868934</v>
      </c>
      <c r="Q2108" s="9" cm="1">
        <f t="array" ref="Q2108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582.58300843682048</v>
      </c>
      <c r="R2108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161.82861345467234</v>
      </c>
      <c r="S2108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1391.7260757101822</v>
      </c>
    </row>
    <row r="2109" spans="1:19" x14ac:dyDescent="0.25">
      <c r="A2109">
        <v>2014</v>
      </c>
      <c r="B2109">
        <v>11</v>
      </c>
      <c r="C2109" s="38" t="s">
        <v>66</v>
      </c>
      <c r="D2109" s="38">
        <f>DATE(План_Факт_Дебіторка[[#This Row],[Рік]],План_Факт_Дебіторка[[#This Row],[МісяцьНом]],1)</f>
        <v>41944</v>
      </c>
      <c r="E2109" s="6" t="s">
        <v>12</v>
      </c>
      <c r="F2109" s="6" t="s">
        <v>42</v>
      </c>
      <c r="G2109" s="6" t="s">
        <v>52</v>
      </c>
      <c r="H2109" s="6" t="s">
        <v>53</v>
      </c>
      <c r="I2109" s="6" t="s">
        <v>54</v>
      </c>
      <c r="J2109" s="6" t="s">
        <v>27</v>
      </c>
      <c r="K2109" s="9">
        <v>2529</v>
      </c>
      <c r="L2109" s="9">
        <v>26833.899999999998</v>
      </c>
      <c r="M2109" s="9">
        <v>39677.79207000001</v>
      </c>
      <c r="N2109" s="9">
        <v>39100</v>
      </c>
      <c r="O2109" s="9">
        <v>2435.5100000000002</v>
      </c>
      <c r="P2109" s="9" cm="1">
        <f t="array" ref="P2109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467.07306926073267</v>
      </c>
      <c r="Q2109" s="9" cm="1">
        <f t="array" ref="Q2109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0</v>
      </c>
      <c r="R2109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116.76826731518317</v>
      </c>
      <c r="S2109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583.84133657591588</v>
      </c>
    </row>
    <row r="2110" spans="1:19" x14ac:dyDescent="0.25">
      <c r="A2110">
        <v>2014</v>
      </c>
      <c r="B2110">
        <v>12</v>
      </c>
      <c r="C2110" s="38" t="s">
        <v>67</v>
      </c>
      <c r="D2110" s="38">
        <f>DATE(План_Факт_Дебіторка[[#This Row],[Рік]],План_Факт_Дебіторка[[#This Row],[МісяцьНом]],1)</f>
        <v>41974</v>
      </c>
      <c r="E2110" s="6" t="s">
        <v>13</v>
      </c>
      <c r="F2110" s="6" t="s">
        <v>42</v>
      </c>
      <c r="G2110" s="6" t="s">
        <v>52</v>
      </c>
      <c r="H2110" s="6" t="s">
        <v>53</v>
      </c>
      <c r="I2110" s="6" t="s">
        <v>54</v>
      </c>
      <c r="J2110" s="6" t="s">
        <v>27</v>
      </c>
      <c r="K2110" s="9">
        <v>3496</v>
      </c>
      <c r="L2110" s="9">
        <v>39317.42</v>
      </c>
      <c r="M2110" s="9">
        <v>57947.475300000006</v>
      </c>
      <c r="N2110" s="9">
        <v>61500</v>
      </c>
      <c r="O2110" s="9">
        <v>8457.2900000000009</v>
      </c>
      <c r="P2110" s="9" cm="1">
        <f t="array" ref="P2110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638.30309301841794</v>
      </c>
      <c r="Q2110" s="9" cm="1">
        <f t="array" ref="Q2110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0</v>
      </c>
      <c r="R2110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159.57577325460448</v>
      </c>
      <c r="S2110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797.87886627302237</v>
      </c>
    </row>
    <row r="2111" spans="1:19" x14ac:dyDescent="0.25">
      <c r="A2111">
        <v>2015</v>
      </c>
      <c r="B2111">
        <v>1</v>
      </c>
      <c r="C2111" s="38" t="s">
        <v>86</v>
      </c>
      <c r="D2111" s="38">
        <f>DATE(План_Факт_Дебіторка[[#This Row],[Рік]],План_Факт_Дебіторка[[#This Row],[МісяцьНом]],1)</f>
        <v>42005</v>
      </c>
      <c r="E2111" s="6" t="s">
        <v>2</v>
      </c>
      <c r="F2111" s="6" t="s">
        <v>42</v>
      </c>
      <c r="G2111" s="6" t="s">
        <v>52</v>
      </c>
      <c r="H2111" s="6" t="s">
        <v>53</v>
      </c>
      <c r="I2111" s="6" t="s">
        <v>54</v>
      </c>
      <c r="J2111" s="6" t="s">
        <v>27</v>
      </c>
      <c r="K2111" s="9">
        <v>2774</v>
      </c>
      <c r="L2111" s="9">
        <v>28388.15</v>
      </c>
      <c r="M2111" s="9">
        <v>43253.766830000008</v>
      </c>
      <c r="N2111" s="9">
        <v>43300</v>
      </c>
      <c r="O2111" s="9">
        <v>196.13</v>
      </c>
      <c r="P2111" s="9" cm="1">
        <f t="array" ref="P2111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717.5435692706908</v>
      </c>
      <c r="Q2111" s="9" cm="1">
        <f t="array" ref="Q2111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215.2630707812072</v>
      </c>
      <c r="R2111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239.18118975689691</v>
      </c>
      <c r="S2111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1171.9878298087949</v>
      </c>
    </row>
    <row r="2112" spans="1:19" x14ac:dyDescent="0.25">
      <c r="A2112">
        <v>2015</v>
      </c>
      <c r="B2112">
        <v>2</v>
      </c>
      <c r="C2112" s="38" t="s">
        <v>87</v>
      </c>
      <c r="D2112" s="38">
        <f>DATE(План_Факт_Дебіторка[[#This Row],[Рік]],План_Факт_Дебіторка[[#This Row],[МісяцьНом]],1)</f>
        <v>42036</v>
      </c>
      <c r="E2112" s="6" t="s">
        <v>3</v>
      </c>
      <c r="F2112" s="6" t="s">
        <v>42</v>
      </c>
      <c r="G2112" s="6" t="s">
        <v>52</v>
      </c>
      <c r="H2112" s="6" t="s">
        <v>53</v>
      </c>
      <c r="I2112" s="6" t="s">
        <v>54</v>
      </c>
      <c r="J2112" s="6" t="s">
        <v>27</v>
      </c>
      <c r="K2112" s="9">
        <v>4456</v>
      </c>
      <c r="L2112" s="9">
        <v>46522.589999999989</v>
      </c>
      <c r="M2112" s="9">
        <v>72120.216919999977</v>
      </c>
      <c r="N2112" s="9">
        <v>77600</v>
      </c>
      <c r="O2112" s="9">
        <v>3319.6</v>
      </c>
      <c r="P2112" s="9" cm="1">
        <f t="array" ref="P2112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808.69750240117503</v>
      </c>
      <c r="Q2112" s="9" cm="1">
        <f t="array" ref="Q2112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0</v>
      </c>
      <c r="R2112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0</v>
      </c>
      <c r="S2112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808.69750240117503</v>
      </c>
    </row>
    <row r="2113" spans="1:19" x14ac:dyDescent="0.25">
      <c r="A2113">
        <v>2015</v>
      </c>
      <c r="B2113">
        <v>3</v>
      </c>
      <c r="C2113" s="38" t="s">
        <v>88</v>
      </c>
      <c r="D2113" s="38">
        <f>DATE(План_Факт_Дебіторка[[#This Row],[Рік]],План_Факт_Дебіторка[[#This Row],[МісяцьНом]],1)</f>
        <v>42064</v>
      </c>
      <c r="E2113" s="6" t="s">
        <v>4</v>
      </c>
      <c r="F2113" s="6" t="s">
        <v>42</v>
      </c>
      <c r="G2113" s="6" t="s">
        <v>52</v>
      </c>
      <c r="H2113" s="6" t="s">
        <v>53</v>
      </c>
      <c r="I2113" s="6" t="s">
        <v>54</v>
      </c>
      <c r="J2113" s="6" t="s">
        <v>27</v>
      </c>
      <c r="K2113" s="9">
        <v>4793</v>
      </c>
      <c r="L2113" s="9">
        <v>48782.380000000005</v>
      </c>
      <c r="M2113" s="9">
        <v>63723.250430000095</v>
      </c>
      <c r="N2113" s="9">
        <v>68100</v>
      </c>
      <c r="O2113" s="9">
        <v>3573.04</v>
      </c>
      <c r="P2113" s="9" cm="1">
        <f t="array" ref="P2113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725.03277447090136</v>
      </c>
      <c r="Q2113" s="9" cm="1">
        <f t="array" ref="Q2113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0</v>
      </c>
      <c r="R2113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241.67759149030044</v>
      </c>
      <c r="S2113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966.71036596120177</v>
      </c>
    </row>
    <row r="2114" spans="1:19" x14ac:dyDescent="0.25">
      <c r="A2114">
        <v>2015</v>
      </c>
      <c r="B2114">
        <v>4</v>
      </c>
      <c r="C2114" s="38" t="s">
        <v>89</v>
      </c>
      <c r="D2114" s="38">
        <f>DATE(План_Факт_Дебіторка[[#This Row],[Рік]],План_Факт_Дебіторка[[#This Row],[МісяцьНом]],1)</f>
        <v>42095</v>
      </c>
      <c r="E2114" s="6" t="s">
        <v>5</v>
      </c>
      <c r="F2114" s="6" t="s">
        <v>42</v>
      </c>
      <c r="G2114" s="6" t="s">
        <v>52</v>
      </c>
      <c r="H2114" s="6" t="s">
        <v>53</v>
      </c>
      <c r="I2114" s="6" t="s">
        <v>54</v>
      </c>
      <c r="J2114" s="6" t="s">
        <v>27</v>
      </c>
      <c r="K2114" s="9">
        <v>2940</v>
      </c>
      <c r="L2114" s="9">
        <v>30203.290000000005</v>
      </c>
      <c r="M2114" s="9">
        <v>46364.625670000096</v>
      </c>
      <c r="N2114" s="9">
        <v>50100</v>
      </c>
      <c r="O2114" s="9">
        <v>843.81</v>
      </c>
      <c r="P2114" s="9" cm="1">
        <f t="array" ref="P2114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581.76590129789417</v>
      </c>
      <c r="Q2114" s="9" cm="1">
        <f t="array" ref="Q2114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0</v>
      </c>
      <c r="R2114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193.92196709929806</v>
      </c>
      <c r="S2114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775.68786839719223</v>
      </c>
    </row>
    <row r="2115" spans="1:19" x14ac:dyDescent="0.25">
      <c r="A2115">
        <v>2015</v>
      </c>
      <c r="B2115">
        <v>5</v>
      </c>
      <c r="C2115" s="38" t="s">
        <v>90</v>
      </c>
      <c r="D2115" s="38">
        <f>DATE(План_Факт_Дебіторка[[#This Row],[Рік]],План_Факт_Дебіторка[[#This Row],[МісяцьНом]],1)</f>
        <v>42125</v>
      </c>
      <c r="E2115" s="6" t="s">
        <v>6</v>
      </c>
      <c r="F2115" s="6" t="s">
        <v>42</v>
      </c>
      <c r="G2115" s="6" t="s">
        <v>52</v>
      </c>
      <c r="H2115" s="6" t="s">
        <v>53</v>
      </c>
      <c r="I2115" s="6" t="s">
        <v>54</v>
      </c>
      <c r="J2115" s="6" t="s">
        <v>27</v>
      </c>
      <c r="K2115" s="9">
        <v>8791</v>
      </c>
      <c r="L2115" s="9">
        <v>85063.010000000009</v>
      </c>
      <c r="M2115" s="9">
        <v>105583.07582</v>
      </c>
      <c r="N2115" s="9">
        <v>100900</v>
      </c>
      <c r="O2115" s="9">
        <v>4767.96</v>
      </c>
      <c r="P2115" s="9" cm="1">
        <f t="array" ref="P2115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869.70500623136172</v>
      </c>
      <c r="Q2115" s="9" cm="1">
        <f t="array" ref="Q2115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652.27875467352123</v>
      </c>
      <c r="R2115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289.90166874378724</v>
      </c>
      <c r="S2115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1811.8854296486702</v>
      </c>
    </row>
    <row r="2116" spans="1:19" x14ac:dyDescent="0.25">
      <c r="A2116">
        <v>2015</v>
      </c>
      <c r="B2116">
        <v>6</v>
      </c>
      <c r="C2116" s="38" t="s">
        <v>91</v>
      </c>
      <c r="D2116" s="38">
        <f>DATE(План_Факт_Дебіторка[[#This Row],[Рік]],План_Факт_Дебіторка[[#This Row],[МісяцьНом]],1)</f>
        <v>42156</v>
      </c>
      <c r="E2116" s="6" t="s">
        <v>7</v>
      </c>
      <c r="F2116" s="6" t="s">
        <v>42</v>
      </c>
      <c r="G2116" s="6" t="s">
        <v>52</v>
      </c>
      <c r="H2116" s="6" t="s">
        <v>53</v>
      </c>
      <c r="I2116" s="6" t="s">
        <v>54</v>
      </c>
      <c r="J2116" s="6" t="s">
        <v>27</v>
      </c>
      <c r="K2116" s="9">
        <v>3505</v>
      </c>
      <c r="L2116" s="9">
        <v>36335.649999999994</v>
      </c>
      <c r="M2116" s="9">
        <v>54718.992450000085</v>
      </c>
      <c r="N2116" s="9">
        <v>59900</v>
      </c>
      <c r="O2116" s="9">
        <v>913.37</v>
      </c>
      <c r="P2116" s="9" cm="1">
        <f t="array" ref="P2116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771.80012211118935</v>
      </c>
      <c r="Q2116" s="9" cm="1">
        <f t="array" ref="Q2116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578.85009158339199</v>
      </c>
      <c r="R2116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257.26670737039649</v>
      </c>
      <c r="S2116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1607.9169210649779</v>
      </c>
    </row>
    <row r="2117" spans="1:19" x14ac:dyDescent="0.25">
      <c r="A2117">
        <v>2015</v>
      </c>
      <c r="B2117">
        <v>7</v>
      </c>
      <c r="C2117" s="38" t="s">
        <v>92</v>
      </c>
      <c r="D2117" s="38">
        <f>DATE(План_Факт_Дебіторка[[#This Row],[Рік]],План_Факт_Дебіторка[[#This Row],[МісяцьНом]],1)</f>
        <v>42186</v>
      </c>
      <c r="E2117" s="6" t="s">
        <v>8</v>
      </c>
      <c r="F2117" s="6" t="s">
        <v>42</v>
      </c>
      <c r="G2117" s="6" t="s">
        <v>52</v>
      </c>
      <c r="H2117" s="6" t="s">
        <v>53</v>
      </c>
      <c r="I2117" s="6" t="s">
        <v>54</v>
      </c>
      <c r="J2117" s="6" t="s">
        <v>27</v>
      </c>
      <c r="K2117" s="9">
        <v>8597</v>
      </c>
      <c r="L2117" s="9">
        <v>85133.849999999991</v>
      </c>
      <c r="M2117" s="9">
        <v>105202.63434000011</v>
      </c>
      <c r="N2117" s="9">
        <v>102200</v>
      </c>
      <c r="O2117" s="9">
        <v>3801.11</v>
      </c>
      <c r="P2117" s="9" cm="1">
        <f t="array" ref="P2117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714.91853291184066</v>
      </c>
      <c r="Q2117" s="9" cm="1">
        <f t="array" ref="Q2117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0</v>
      </c>
      <c r="R2117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238.30617763728026</v>
      </c>
      <c r="S2117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953.22471054912091</v>
      </c>
    </row>
    <row r="2118" spans="1:19" x14ac:dyDescent="0.25">
      <c r="A2118">
        <v>2015</v>
      </c>
      <c r="B2118">
        <v>8</v>
      </c>
      <c r="C2118" s="38" t="s">
        <v>93</v>
      </c>
      <c r="D2118" s="38">
        <f>DATE(План_Факт_Дебіторка[[#This Row],[Рік]],План_Факт_Дебіторка[[#This Row],[МісяцьНом]],1)</f>
        <v>42217</v>
      </c>
      <c r="E2118" s="6" t="s">
        <v>9</v>
      </c>
      <c r="F2118" s="6" t="s">
        <v>42</v>
      </c>
      <c r="G2118" s="6" t="s">
        <v>52</v>
      </c>
      <c r="H2118" s="6" t="s">
        <v>53</v>
      </c>
      <c r="I2118" s="6" t="s">
        <v>54</v>
      </c>
      <c r="J2118" s="6" t="s">
        <v>27</v>
      </c>
      <c r="K2118" s="9">
        <v>3908</v>
      </c>
      <c r="L2118" s="9">
        <v>41779.430000000008</v>
      </c>
      <c r="M2118" s="9">
        <v>64058.460300000093</v>
      </c>
      <c r="N2118" s="9">
        <v>62800</v>
      </c>
      <c r="O2118" s="9">
        <v>2653.3</v>
      </c>
      <c r="P2118" s="9" cm="1">
        <f t="array" ref="P2118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730.93362416298817</v>
      </c>
      <c r="Q2118" s="9" cm="1">
        <f t="array" ref="Q2118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365.46681208149408</v>
      </c>
      <c r="R2118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243.64454138766271</v>
      </c>
      <c r="S2118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1340.044977632145</v>
      </c>
    </row>
    <row r="2119" spans="1:19" x14ac:dyDescent="0.25">
      <c r="A2119">
        <v>2015</v>
      </c>
      <c r="B2119">
        <v>9</v>
      </c>
      <c r="C2119" s="38" t="s">
        <v>94</v>
      </c>
      <c r="D2119" s="38">
        <f>DATE(План_Факт_Дебіторка[[#This Row],[Рік]],План_Факт_Дебіторка[[#This Row],[МісяцьНом]],1)</f>
        <v>42248</v>
      </c>
      <c r="E2119" s="6" t="s">
        <v>10</v>
      </c>
      <c r="F2119" s="6" t="s">
        <v>42</v>
      </c>
      <c r="G2119" s="6" t="s">
        <v>52</v>
      </c>
      <c r="H2119" s="6" t="s">
        <v>53</v>
      </c>
      <c r="I2119" s="6" t="s">
        <v>54</v>
      </c>
      <c r="J2119" s="6" t="s">
        <v>27</v>
      </c>
      <c r="K2119" s="9">
        <v>4084</v>
      </c>
      <c r="L2119" s="9">
        <v>39986.53</v>
      </c>
      <c r="M2119" s="9">
        <v>55376.284769999991</v>
      </c>
      <c r="N2119" s="9">
        <v>57400</v>
      </c>
      <c r="O2119" s="9">
        <v>2004.19</v>
      </c>
      <c r="P2119" s="9" cm="1">
        <f t="array" ref="P2119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731.94908298522682</v>
      </c>
      <c r="Q2119" s="9" cm="1">
        <f t="array" ref="Q2119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0</v>
      </c>
      <c r="R2119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243.98302766174226</v>
      </c>
      <c r="S2119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975.93211064696902</v>
      </c>
    </row>
    <row r="2120" spans="1:19" x14ac:dyDescent="0.25">
      <c r="A2120">
        <v>2015</v>
      </c>
      <c r="B2120">
        <v>10</v>
      </c>
      <c r="C2120" s="38" t="s">
        <v>68</v>
      </c>
      <c r="D2120" s="38">
        <f>DATE(План_Факт_Дебіторка[[#This Row],[Рік]],План_Факт_Дебіторка[[#This Row],[МісяцьНом]],1)</f>
        <v>42278</v>
      </c>
      <c r="E2120" s="6" t="s">
        <v>11</v>
      </c>
      <c r="F2120" s="6" t="s">
        <v>42</v>
      </c>
      <c r="G2120" s="6" t="s">
        <v>52</v>
      </c>
      <c r="H2120" s="6" t="s">
        <v>53</v>
      </c>
      <c r="I2120" s="6" t="s">
        <v>54</v>
      </c>
      <c r="J2120" s="6" t="s">
        <v>27</v>
      </c>
      <c r="K2120" s="9">
        <v>5453</v>
      </c>
      <c r="L2120" s="9">
        <v>56264.430000000008</v>
      </c>
      <c r="M2120" s="9">
        <v>70657.441344999999</v>
      </c>
      <c r="N2120" s="9">
        <v>75700</v>
      </c>
      <c r="O2120" s="9">
        <v>3078.5</v>
      </c>
      <c r="P2120" s="9" cm="1">
        <f t="array" ref="P2120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258.06520148102453</v>
      </c>
      <c r="Q2120" s="9" cm="1">
        <f t="array" ref="Q2120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0</v>
      </c>
      <c r="R2120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86.021733827008177</v>
      </c>
      <c r="S2120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344.08693530803271</v>
      </c>
    </row>
    <row r="2121" spans="1:19" x14ac:dyDescent="0.25">
      <c r="A2121">
        <v>2015</v>
      </c>
      <c r="B2121">
        <v>11</v>
      </c>
      <c r="C2121" s="38" t="s">
        <v>69</v>
      </c>
      <c r="D2121" s="38">
        <f>DATE(План_Факт_Дебіторка[[#This Row],[Рік]],План_Факт_Дебіторка[[#This Row],[МісяцьНом]],1)</f>
        <v>42309</v>
      </c>
      <c r="E2121" s="6" t="s">
        <v>12</v>
      </c>
      <c r="F2121" s="6" t="s">
        <v>42</v>
      </c>
      <c r="G2121" s="6" t="s">
        <v>52</v>
      </c>
      <c r="H2121" s="6" t="s">
        <v>53</v>
      </c>
      <c r="I2121" s="6" t="s">
        <v>54</v>
      </c>
      <c r="J2121" s="6" t="s">
        <v>27</v>
      </c>
      <c r="K2121" s="9">
        <v>3718</v>
      </c>
      <c r="L2121" s="9">
        <v>37828.47</v>
      </c>
      <c r="M2121" s="9">
        <v>50730.350020000005</v>
      </c>
      <c r="N2121" s="9">
        <v>48100</v>
      </c>
      <c r="O2121" s="9">
        <v>1412.44</v>
      </c>
      <c r="P2121" s="9" cm="1">
        <f t="array" ref="P2121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583.67275729245728</v>
      </c>
      <c r="Q2121" s="9" cm="1">
        <f t="array" ref="Q2121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0</v>
      </c>
      <c r="R2121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194.55758576415238</v>
      </c>
      <c r="S2121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778.23034305660963</v>
      </c>
    </row>
    <row r="2122" spans="1:19" x14ac:dyDescent="0.25">
      <c r="A2122">
        <v>2015</v>
      </c>
      <c r="B2122">
        <v>12</v>
      </c>
      <c r="C2122" s="38" t="s">
        <v>70</v>
      </c>
      <c r="D2122" s="38">
        <f>DATE(План_Факт_Дебіторка[[#This Row],[Рік]],План_Факт_Дебіторка[[#This Row],[МісяцьНом]],1)</f>
        <v>42339</v>
      </c>
      <c r="E2122" s="6" t="s">
        <v>13</v>
      </c>
      <c r="F2122" s="6" t="s">
        <v>42</v>
      </c>
      <c r="G2122" s="6" t="s">
        <v>52</v>
      </c>
      <c r="H2122" s="6" t="s">
        <v>53</v>
      </c>
      <c r="I2122" s="6" t="s">
        <v>54</v>
      </c>
      <c r="J2122" s="6" t="s">
        <v>27</v>
      </c>
      <c r="K2122" s="9">
        <v>3494</v>
      </c>
      <c r="L2122" s="9">
        <v>35583.500000000007</v>
      </c>
      <c r="M2122" s="9">
        <v>50397.676230000099</v>
      </c>
      <c r="N2122" s="9">
        <v>47600</v>
      </c>
      <c r="O2122" s="9">
        <v>1179.1600000000001</v>
      </c>
      <c r="P2122" s="9" cm="1">
        <f t="array" ref="P2122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542.96711487779714</v>
      </c>
      <c r="Q2122" s="9" cm="1">
        <f t="array" ref="Q2122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162.89013446333914</v>
      </c>
      <c r="R2122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180.98903829259902</v>
      </c>
      <c r="S2122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886.8462876337353</v>
      </c>
    </row>
    <row r="2123" spans="1:19" x14ac:dyDescent="0.25">
      <c r="A2123">
        <v>2016</v>
      </c>
      <c r="B2123">
        <v>1</v>
      </c>
      <c r="C2123" s="38" t="s">
        <v>95</v>
      </c>
      <c r="D2123" s="38">
        <f>DATE(План_Факт_Дебіторка[[#This Row],[Рік]],План_Факт_Дебіторка[[#This Row],[МісяцьНом]],1)</f>
        <v>42370</v>
      </c>
      <c r="E2123" s="6" t="s">
        <v>2</v>
      </c>
      <c r="F2123" s="6" t="s">
        <v>42</v>
      </c>
      <c r="G2123" s="6" t="s">
        <v>52</v>
      </c>
      <c r="H2123" s="6" t="s">
        <v>53</v>
      </c>
      <c r="I2123" s="6" t="s">
        <v>54</v>
      </c>
      <c r="J2123" s="6" t="s">
        <v>27</v>
      </c>
      <c r="K2123" s="9">
        <v>3507</v>
      </c>
      <c r="L2123" s="9">
        <v>34199.61</v>
      </c>
      <c r="M2123" s="9">
        <v>46553.35125</v>
      </c>
      <c r="N2123" s="9">
        <v>48300</v>
      </c>
      <c r="O2123" s="9">
        <v>614.58000000000004</v>
      </c>
      <c r="P2123" s="9" cm="1">
        <f t="array" ref="P2123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808.17336670184227</v>
      </c>
      <c r="Q2123" s="9" cm="1">
        <f t="array" ref="Q2123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606.13002502638165</v>
      </c>
      <c r="R2123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0</v>
      </c>
      <c r="S2123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1414.3033917282239</v>
      </c>
    </row>
    <row r="2124" spans="1:19" x14ac:dyDescent="0.25">
      <c r="A2124">
        <v>2016</v>
      </c>
      <c r="B2124">
        <v>2</v>
      </c>
      <c r="C2124" s="38" t="s">
        <v>96</v>
      </c>
      <c r="D2124" s="38">
        <f>DATE(План_Факт_Дебіторка[[#This Row],[Рік]],План_Факт_Дебіторка[[#This Row],[МісяцьНом]],1)</f>
        <v>42401</v>
      </c>
      <c r="E2124" s="6" t="s">
        <v>3</v>
      </c>
      <c r="F2124" s="6" t="s">
        <v>42</v>
      </c>
      <c r="G2124" s="6" t="s">
        <v>52</v>
      </c>
      <c r="H2124" s="6" t="s">
        <v>53</v>
      </c>
      <c r="I2124" s="6" t="s">
        <v>54</v>
      </c>
      <c r="J2124" s="6" t="s">
        <v>27</v>
      </c>
      <c r="K2124" s="9">
        <v>3374</v>
      </c>
      <c r="L2124" s="9">
        <v>34025.5</v>
      </c>
      <c r="M2124" s="9">
        <v>52304.317670000084</v>
      </c>
      <c r="N2124" s="9">
        <v>49800</v>
      </c>
      <c r="O2124" s="9">
        <v>1480.57</v>
      </c>
      <c r="P2124" s="9" cm="1">
        <f t="array" ref="P2124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592.67753649329347</v>
      </c>
      <c r="Q2124" s="9" cm="1">
        <f t="array" ref="Q2124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177.80326094798806</v>
      </c>
      <c r="R2124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0</v>
      </c>
      <c r="S2124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770.48079744128154</v>
      </c>
    </row>
    <row r="2125" spans="1:19" x14ac:dyDescent="0.25">
      <c r="A2125">
        <v>2016</v>
      </c>
      <c r="B2125">
        <v>3</v>
      </c>
      <c r="C2125" s="38" t="s">
        <v>97</v>
      </c>
      <c r="D2125" s="38">
        <f>DATE(План_Факт_Дебіторка[[#This Row],[Рік]],План_Факт_Дебіторка[[#This Row],[МісяцьНом]],1)</f>
        <v>42430</v>
      </c>
      <c r="E2125" s="6" t="s">
        <v>4</v>
      </c>
      <c r="F2125" s="6" t="s">
        <v>42</v>
      </c>
      <c r="G2125" s="6" t="s">
        <v>52</v>
      </c>
      <c r="H2125" s="6" t="s">
        <v>53</v>
      </c>
      <c r="I2125" s="6" t="s">
        <v>54</v>
      </c>
      <c r="J2125" s="6" t="s">
        <v>27</v>
      </c>
      <c r="K2125" s="9">
        <v>5247</v>
      </c>
      <c r="L2125" s="9">
        <v>52986.599999999991</v>
      </c>
      <c r="M2125" s="9">
        <v>74925.799969999891</v>
      </c>
      <c r="N2125" s="9">
        <v>72000</v>
      </c>
      <c r="O2125" s="9">
        <v>1545.02</v>
      </c>
      <c r="P2125" s="9" cm="1">
        <f t="array" ref="P2125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815.36676663652338</v>
      </c>
      <c r="Q2125" s="9" cm="1">
        <f t="array" ref="Q2125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0</v>
      </c>
      <c r="R2125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0</v>
      </c>
      <c r="S2125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815.36676663652338</v>
      </c>
    </row>
    <row r="2126" spans="1:19" x14ac:dyDescent="0.25">
      <c r="A2126">
        <v>2016</v>
      </c>
      <c r="B2126">
        <v>4</v>
      </c>
      <c r="C2126" s="38" t="s">
        <v>98</v>
      </c>
      <c r="D2126" s="38">
        <f>DATE(План_Факт_Дебіторка[[#This Row],[Рік]],План_Факт_Дебіторка[[#This Row],[МісяцьНом]],1)</f>
        <v>42461</v>
      </c>
      <c r="E2126" s="6" t="s">
        <v>5</v>
      </c>
      <c r="F2126" s="6" t="s">
        <v>42</v>
      </c>
      <c r="G2126" s="6" t="s">
        <v>52</v>
      </c>
      <c r="H2126" s="6" t="s">
        <v>53</v>
      </c>
      <c r="I2126" s="6" t="s">
        <v>54</v>
      </c>
      <c r="J2126" s="6" t="s">
        <v>27</v>
      </c>
      <c r="K2126" s="9">
        <v>3580</v>
      </c>
      <c r="L2126" s="9">
        <v>36786.67</v>
      </c>
      <c r="M2126" s="9">
        <v>55940.433940000097</v>
      </c>
      <c r="N2126" s="9">
        <v>57500</v>
      </c>
      <c r="O2126" s="9">
        <v>910.54</v>
      </c>
      <c r="P2126" s="9" cm="1">
        <f t="array" ref="P2126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624.48035303839379</v>
      </c>
      <c r="Q2126" s="9" cm="1">
        <f t="array" ref="Q2126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0</v>
      </c>
      <c r="R2126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265.73632044186968</v>
      </c>
      <c r="S2126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890.21667348026347</v>
      </c>
    </row>
    <row r="2127" spans="1:19" x14ac:dyDescent="0.25">
      <c r="A2127">
        <v>2016</v>
      </c>
      <c r="B2127">
        <v>5</v>
      </c>
      <c r="C2127" s="38" t="s">
        <v>99</v>
      </c>
      <c r="D2127" s="38">
        <f>DATE(План_Факт_Дебіторка[[#This Row],[Рік]],План_Факт_Дебіторка[[#This Row],[МісяцьНом]],1)</f>
        <v>42491</v>
      </c>
      <c r="E2127" s="6" t="s">
        <v>6</v>
      </c>
      <c r="F2127" s="6" t="s">
        <v>42</v>
      </c>
      <c r="G2127" s="6" t="s">
        <v>52</v>
      </c>
      <c r="H2127" s="6" t="s">
        <v>53</v>
      </c>
      <c r="I2127" s="6" t="s">
        <v>54</v>
      </c>
      <c r="J2127" s="6" t="s">
        <v>27</v>
      </c>
      <c r="K2127" s="9">
        <v>4754</v>
      </c>
      <c r="L2127" s="9">
        <v>50691.869999999995</v>
      </c>
      <c r="M2127" s="9">
        <v>75934.55010000024</v>
      </c>
      <c r="N2127" s="9">
        <v>75700</v>
      </c>
      <c r="O2127" s="9">
        <v>1427.7</v>
      </c>
      <c r="P2127" s="9" cm="1">
        <f t="array" ref="P2127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655.01062592333778</v>
      </c>
      <c r="Q2127" s="9" cm="1">
        <f t="array" ref="Q2127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0</v>
      </c>
      <c r="R2127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0</v>
      </c>
      <c r="S2127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655.01062592333778</v>
      </c>
    </row>
    <row r="2128" spans="1:19" x14ac:dyDescent="0.25">
      <c r="A2128">
        <v>2016</v>
      </c>
      <c r="B2128">
        <v>6</v>
      </c>
      <c r="C2128" s="38" t="s">
        <v>100</v>
      </c>
      <c r="D2128" s="38">
        <f>DATE(План_Факт_Дебіторка[[#This Row],[Рік]],План_Факт_Дебіторка[[#This Row],[МісяцьНом]],1)</f>
        <v>42522</v>
      </c>
      <c r="E2128" s="6" t="s">
        <v>7</v>
      </c>
      <c r="F2128" s="6" t="s">
        <v>42</v>
      </c>
      <c r="G2128" s="6" t="s">
        <v>52</v>
      </c>
      <c r="H2128" s="6" t="s">
        <v>53</v>
      </c>
      <c r="I2128" s="6" t="s">
        <v>54</v>
      </c>
      <c r="J2128" s="6" t="s">
        <v>27</v>
      </c>
      <c r="K2128" s="9">
        <v>8334</v>
      </c>
      <c r="L2128" s="9">
        <v>90895.73000000001</v>
      </c>
      <c r="M2128" s="9">
        <v>126699.78362999971</v>
      </c>
      <c r="N2128" s="9">
        <v>115200</v>
      </c>
      <c r="O2128" s="9">
        <v>1014.77</v>
      </c>
      <c r="P2128" s="9" cm="1">
        <f t="array" ref="P2128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1036.2048900051382</v>
      </c>
      <c r="Q2128" s="9" cm="1">
        <f t="array" ref="Q2128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0</v>
      </c>
      <c r="R2128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440.93825106601622</v>
      </c>
      <c r="S2128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1477.1431410711543</v>
      </c>
    </row>
    <row r="2129" spans="1:19" x14ac:dyDescent="0.25">
      <c r="A2129">
        <v>2016</v>
      </c>
      <c r="B2129">
        <v>7</v>
      </c>
      <c r="C2129" s="38" t="s">
        <v>101</v>
      </c>
      <c r="D2129" s="38">
        <f>DATE(План_Факт_Дебіторка[[#This Row],[Рік]],План_Факт_Дебіторка[[#This Row],[МісяцьНом]],1)</f>
        <v>42552</v>
      </c>
      <c r="E2129" s="6" t="s">
        <v>8</v>
      </c>
      <c r="F2129" s="6" t="s">
        <v>42</v>
      </c>
      <c r="G2129" s="6" t="s">
        <v>52</v>
      </c>
      <c r="H2129" s="6" t="s">
        <v>53</v>
      </c>
      <c r="I2129" s="6" t="s">
        <v>54</v>
      </c>
      <c r="J2129" s="6" t="s">
        <v>27</v>
      </c>
      <c r="K2129" s="9">
        <v>5454</v>
      </c>
      <c r="L2129" s="9">
        <v>58048.31</v>
      </c>
      <c r="M2129" s="9">
        <v>83001.592651000145</v>
      </c>
      <c r="N2129" s="9">
        <v>89100</v>
      </c>
      <c r="O2129" s="9">
        <v>836.18</v>
      </c>
      <c r="P2129" s="9" cm="1">
        <f t="array" ref="P2129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757.609417019229</v>
      </c>
      <c r="Q2129" s="9" cm="1">
        <f t="array" ref="Q2129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0</v>
      </c>
      <c r="R2129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606.08753361538322</v>
      </c>
      <c r="S2129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1363.6969506346122</v>
      </c>
    </row>
    <row r="2130" spans="1:19" x14ac:dyDescent="0.25">
      <c r="A2130">
        <v>2016</v>
      </c>
      <c r="B2130">
        <v>8</v>
      </c>
      <c r="C2130" s="38" t="s">
        <v>102</v>
      </c>
      <c r="D2130" s="38">
        <f>DATE(План_Факт_Дебіторка[[#This Row],[Рік]],План_Факт_Дебіторка[[#This Row],[МісяцьНом]],1)</f>
        <v>42583</v>
      </c>
      <c r="E2130" s="6" t="s">
        <v>9</v>
      </c>
      <c r="F2130" s="6" t="s">
        <v>42</v>
      </c>
      <c r="G2130" s="6" t="s">
        <v>52</v>
      </c>
      <c r="H2130" s="6" t="s">
        <v>53</v>
      </c>
      <c r="I2130" s="6" t="s">
        <v>54</v>
      </c>
      <c r="J2130" s="6" t="s">
        <v>27</v>
      </c>
      <c r="K2130" s="9">
        <v>6514</v>
      </c>
      <c r="L2130" s="9">
        <v>70764.359999999986</v>
      </c>
      <c r="M2130" s="9">
        <v>110755.20733</v>
      </c>
      <c r="N2130" s="9">
        <v>106900</v>
      </c>
      <c r="O2130" s="9">
        <v>991.18</v>
      </c>
      <c r="P2130" s="9" cm="1">
        <f t="array" ref="P2130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986.52931395579901</v>
      </c>
      <c r="Q2130" s="9" cm="1">
        <f t="array" ref="Q2130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493.26465697789951</v>
      </c>
      <c r="R2130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789.2234511646393</v>
      </c>
      <c r="S2130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2269.0174220983381</v>
      </c>
    </row>
    <row r="2131" spans="1:19" x14ac:dyDescent="0.25">
      <c r="A2131">
        <v>2016</v>
      </c>
      <c r="B2131">
        <v>9</v>
      </c>
      <c r="C2131" s="38" t="s">
        <v>103</v>
      </c>
      <c r="D2131" s="38">
        <f>DATE(План_Факт_Дебіторка[[#This Row],[Рік]],План_Факт_Дебіторка[[#This Row],[МісяцьНом]],1)</f>
        <v>42614</v>
      </c>
      <c r="E2131" s="6" t="s">
        <v>10</v>
      </c>
      <c r="F2131" s="6" t="s">
        <v>42</v>
      </c>
      <c r="G2131" s="6" t="s">
        <v>52</v>
      </c>
      <c r="H2131" s="6" t="s">
        <v>53</v>
      </c>
      <c r="I2131" s="6" t="s">
        <v>54</v>
      </c>
      <c r="J2131" s="6" t="s">
        <v>27</v>
      </c>
      <c r="K2131" s="9">
        <v>4548</v>
      </c>
      <c r="L2131" s="9">
        <v>53940.23</v>
      </c>
      <c r="M2131" s="9">
        <v>81669.775629999567</v>
      </c>
      <c r="N2131" s="9">
        <v>89200</v>
      </c>
      <c r="O2131" s="9">
        <v>799.24</v>
      </c>
      <c r="P2131" s="9" cm="1">
        <f t="array" ref="P2131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691.98295799520213</v>
      </c>
      <c r="Q2131" s="9" cm="1">
        <f t="array" ref="Q2131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207.59488739856064</v>
      </c>
      <c r="R2131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553.58636639616168</v>
      </c>
      <c r="S2131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1453.1642117899246</v>
      </c>
    </row>
    <row r="2132" spans="1:19" x14ac:dyDescent="0.25">
      <c r="A2132">
        <v>2016</v>
      </c>
      <c r="B2132">
        <v>10</v>
      </c>
      <c r="C2132" s="38" t="s">
        <v>71</v>
      </c>
      <c r="D2132" s="38">
        <f>DATE(План_Факт_Дебіторка[[#This Row],[Рік]],План_Факт_Дебіторка[[#This Row],[МісяцьНом]],1)</f>
        <v>42644</v>
      </c>
      <c r="E2132" s="6" t="s">
        <v>11</v>
      </c>
      <c r="F2132" s="6" t="s">
        <v>42</v>
      </c>
      <c r="G2132" s="6" t="s">
        <v>52</v>
      </c>
      <c r="H2132" s="6" t="s">
        <v>53</v>
      </c>
      <c r="I2132" s="6" t="s">
        <v>54</v>
      </c>
      <c r="J2132" s="6" t="s">
        <v>27</v>
      </c>
      <c r="K2132" s="9">
        <v>4768</v>
      </c>
      <c r="L2132" s="9">
        <v>56471.71</v>
      </c>
      <c r="M2132" s="9">
        <v>84066.44206999967</v>
      </c>
      <c r="N2132" s="9">
        <v>77700</v>
      </c>
      <c r="O2132" s="9">
        <v>528.21</v>
      </c>
      <c r="P2132" s="9" cm="1">
        <f t="array" ref="P2132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732.5670670704576</v>
      </c>
      <c r="Q2132" s="9" cm="1">
        <f t="array" ref="Q2132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0</v>
      </c>
      <c r="R2132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586.05365365636612</v>
      </c>
      <c r="S2132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1318.6207207268237</v>
      </c>
    </row>
    <row r="2133" spans="1:19" x14ac:dyDescent="0.25">
      <c r="A2133">
        <v>2016</v>
      </c>
      <c r="B2133">
        <v>11</v>
      </c>
      <c r="C2133" s="38" t="s">
        <v>72</v>
      </c>
      <c r="D2133" s="38">
        <f>DATE(План_Факт_Дебіторка[[#This Row],[Рік]],План_Факт_Дебіторка[[#This Row],[МісяцьНом]],1)</f>
        <v>42675</v>
      </c>
      <c r="E2133" s="6" t="s">
        <v>12</v>
      </c>
      <c r="F2133" s="6" t="s">
        <v>42</v>
      </c>
      <c r="G2133" s="6" t="s">
        <v>52</v>
      </c>
      <c r="H2133" s="6" t="s">
        <v>53</v>
      </c>
      <c r="I2133" s="6" t="s">
        <v>54</v>
      </c>
      <c r="J2133" s="6" t="s">
        <v>27</v>
      </c>
      <c r="K2133" s="9">
        <v>3147</v>
      </c>
      <c r="L2133" s="9">
        <v>39380.620000000003</v>
      </c>
      <c r="M2133" s="9">
        <v>58807.416350000101</v>
      </c>
      <c r="N2133" s="9">
        <v>53600</v>
      </c>
      <c r="O2133" s="9">
        <v>442.67</v>
      </c>
      <c r="P2133" s="9" cm="1">
        <f t="array" ref="P2133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776.30244357800564</v>
      </c>
      <c r="Q2133" s="9" cm="1">
        <f t="array" ref="Q2133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388.15122178900282</v>
      </c>
      <c r="R2133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621.0419548624044</v>
      </c>
      <c r="S2133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1785.4956202294129</v>
      </c>
    </row>
    <row r="2134" spans="1:19" x14ac:dyDescent="0.25">
      <c r="A2134">
        <v>2014</v>
      </c>
      <c r="B2134">
        <v>1</v>
      </c>
      <c r="C2134" s="38" t="s">
        <v>77</v>
      </c>
      <c r="D2134" s="38">
        <f>DATE(План_Факт_Дебіторка[[#This Row],[Рік]],План_Факт_Дебіторка[[#This Row],[МісяцьНом]],1)</f>
        <v>41640</v>
      </c>
      <c r="E2134" s="6" t="s">
        <v>2</v>
      </c>
      <c r="F2134" s="6" t="s">
        <v>42</v>
      </c>
      <c r="G2134" s="6" t="s">
        <v>52</v>
      </c>
      <c r="H2134" s="6" t="s">
        <v>53</v>
      </c>
      <c r="I2134" s="6" t="s">
        <v>54</v>
      </c>
      <c r="J2134" s="6" t="s">
        <v>35</v>
      </c>
      <c r="K2134" s="9">
        <v>8861</v>
      </c>
      <c r="L2134" s="9">
        <v>106672.13</v>
      </c>
      <c r="M2134" s="9">
        <v>155860.8161100001</v>
      </c>
      <c r="N2134" s="9">
        <v>149400</v>
      </c>
      <c r="O2134" s="9">
        <v>178370.43</v>
      </c>
      <c r="P2134" s="9" cm="1">
        <f t="array" ref="P2134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2928.9525308290044</v>
      </c>
      <c r="Q2134" s="9" cm="1">
        <f t="array" ref="Q2134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878.6857592487014</v>
      </c>
      <c r="R2134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732.23813270725111</v>
      </c>
      <c r="S2134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4539.876422784957</v>
      </c>
    </row>
    <row r="2135" spans="1:19" x14ac:dyDescent="0.25">
      <c r="A2135">
        <v>2014</v>
      </c>
      <c r="B2135">
        <v>2</v>
      </c>
      <c r="C2135" s="38" t="s">
        <v>78</v>
      </c>
      <c r="D2135" s="38">
        <f>DATE(План_Факт_Дебіторка[[#This Row],[Рік]],План_Факт_Дебіторка[[#This Row],[МісяцьНом]],1)</f>
        <v>41671</v>
      </c>
      <c r="E2135" s="6" t="s">
        <v>3</v>
      </c>
      <c r="F2135" s="6" t="s">
        <v>42</v>
      </c>
      <c r="G2135" s="6" t="s">
        <v>52</v>
      </c>
      <c r="H2135" s="6" t="s">
        <v>53</v>
      </c>
      <c r="I2135" s="6" t="s">
        <v>54</v>
      </c>
      <c r="J2135" s="6" t="s">
        <v>35</v>
      </c>
      <c r="K2135" s="9">
        <v>12751</v>
      </c>
      <c r="L2135" s="9">
        <v>155371.43</v>
      </c>
      <c r="M2135" s="9">
        <v>229660.18306000013</v>
      </c>
      <c r="N2135" s="9">
        <v>234300</v>
      </c>
      <c r="O2135" s="9">
        <v>244928.34</v>
      </c>
      <c r="P2135" s="9" cm="1">
        <f t="array" ref="P2135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2715.8690419657337</v>
      </c>
      <c r="Q2135" s="9" cm="1">
        <f t="array" ref="Q2135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0</v>
      </c>
      <c r="R2135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678.96726049143342</v>
      </c>
      <c r="S2135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3394.8363024571672</v>
      </c>
    </row>
    <row r="2136" spans="1:19" x14ac:dyDescent="0.25">
      <c r="A2136">
        <v>2014</v>
      </c>
      <c r="B2136">
        <v>3</v>
      </c>
      <c r="C2136" s="38" t="s">
        <v>79</v>
      </c>
      <c r="D2136" s="38">
        <f>DATE(План_Факт_Дебіторка[[#This Row],[Рік]],План_Факт_Дебіторка[[#This Row],[МісяцьНом]],1)</f>
        <v>41699</v>
      </c>
      <c r="E2136" s="6" t="s">
        <v>4</v>
      </c>
      <c r="F2136" s="6" t="s">
        <v>42</v>
      </c>
      <c r="G2136" s="6" t="s">
        <v>52</v>
      </c>
      <c r="H2136" s="6" t="s">
        <v>53</v>
      </c>
      <c r="I2136" s="6" t="s">
        <v>54</v>
      </c>
      <c r="J2136" s="6" t="s">
        <v>35</v>
      </c>
      <c r="K2136" s="9">
        <v>12277</v>
      </c>
      <c r="L2136" s="9">
        <v>152698.06999999998</v>
      </c>
      <c r="M2136" s="9">
        <v>221701.57435000001</v>
      </c>
      <c r="N2136" s="9">
        <v>221000</v>
      </c>
      <c r="O2136" s="9">
        <v>241492.89</v>
      </c>
      <c r="P2136" s="9" cm="1">
        <f t="array" ref="P2136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2097.1988469954676</v>
      </c>
      <c r="Q2136" s="9" cm="1">
        <f t="array" ref="Q2136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0</v>
      </c>
      <c r="R2136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1048.5994234977338</v>
      </c>
      <c r="S2136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3145.7982704932015</v>
      </c>
    </row>
    <row r="2137" spans="1:19" x14ac:dyDescent="0.25">
      <c r="A2137">
        <v>2014</v>
      </c>
      <c r="B2137">
        <v>4</v>
      </c>
      <c r="C2137" s="38" t="s">
        <v>80</v>
      </c>
      <c r="D2137" s="38">
        <f>DATE(План_Факт_Дебіторка[[#This Row],[Рік]],План_Факт_Дебіторка[[#This Row],[МісяцьНом]],1)</f>
        <v>41730</v>
      </c>
      <c r="E2137" s="6" t="s">
        <v>5</v>
      </c>
      <c r="F2137" s="6" t="s">
        <v>42</v>
      </c>
      <c r="G2137" s="6" t="s">
        <v>52</v>
      </c>
      <c r="H2137" s="6" t="s">
        <v>53</v>
      </c>
      <c r="I2137" s="6" t="s">
        <v>54</v>
      </c>
      <c r="J2137" s="6" t="s">
        <v>35</v>
      </c>
      <c r="K2137" s="9">
        <v>14315</v>
      </c>
      <c r="L2137" s="9">
        <v>182589.86</v>
      </c>
      <c r="M2137" s="9">
        <v>265781.87428000011</v>
      </c>
      <c r="N2137" s="9">
        <v>250000</v>
      </c>
      <c r="O2137" s="9">
        <v>279692</v>
      </c>
      <c r="P2137" s="9" cm="1">
        <f t="array" ref="P2137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2440.0248287318877</v>
      </c>
      <c r="Q2137" s="9" cm="1">
        <f t="array" ref="Q2137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1220.0124143659439</v>
      </c>
      <c r="R2137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610.00620718297193</v>
      </c>
      <c r="S2137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4270.043450280803</v>
      </c>
    </row>
    <row r="2138" spans="1:19" x14ac:dyDescent="0.25">
      <c r="A2138">
        <v>2014</v>
      </c>
      <c r="B2138">
        <v>5</v>
      </c>
      <c r="C2138" s="38" t="s">
        <v>81</v>
      </c>
      <c r="D2138" s="38">
        <f>DATE(План_Факт_Дебіторка[[#This Row],[Рік]],План_Факт_Дебіторка[[#This Row],[МісяцьНом]],1)</f>
        <v>41760</v>
      </c>
      <c r="E2138" s="6" t="s">
        <v>6</v>
      </c>
      <c r="F2138" s="6" t="s">
        <v>42</v>
      </c>
      <c r="G2138" s="6" t="s">
        <v>52</v>
      </c>
      <c r="H2138" s="6" t="s">
        <v>53</v>
      </c>
      <c r="I2138" s="6" t="s">
        <v>54</v>
      </c>
      <c r="J2138" s="6" t="s">
        <v>35</v>
      </c>
      <c r="K2138" s="9">
        <v>17815</v>
      </c>
      <c r="L2138" s="9">
        <v>212080.28999999998</v>
      </c>
      <c r="M2138" s="9">
        <v>310965.52429000032</v>
      </c>
      <c r="N2138" s="9">
        <v>312700</v>
      </c>
      <c r="O2138" s="9">
        <v>327378.03999999998</v>
      </c>
      <c r="P2138" s="9" cm="1">
        <f t="array" ref="P2138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2548.4851796031289</v>
      </c>
      <c r="Q2138" s="9" cm="1">
        <f t="array" ref="Q2138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0</v>
      </c>
      <c r="R2138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637.12129490078223</v>
      </c>
      <c r="S2138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3185.6064745039112</v>
      </c>
    </row>
    <row r="2139" spans="1:19" x14ac:dyDescent="0.25">
      <c r="A2139">
        <v>2014</v>
      </c>
      <c r="B2139">
        <v>6</v>
      </c>
      <c r="C2139" s="38" t="s">
        <v>82</v>
      </c>
      <c r="D2139" s="38">
        <f>DATE(План_Факт_Дебіторка[[#This Row],[Рік]],План_Факт_Дебіторка[[#This Row],[МісяцьНом]],1)</f>
        <v>41791</v>
      </c>
      <c r="E2139" s="6" t="s">
        <v>7</v>
      </c>
      <c r="F2139" s="6" t="s">
        <v>42</v>
      </c>
      <c r="G2139" s="6" t="s">
        <v>52</v>
      </c>
      <c r="H2139" s="6" t="s">
        <v>53</v>
      </c>
      <c r="I2139" s="6" t="s">
        <v>54</v>
      </c>
      <c r="J2139" s="6" t="s">
        <v>35</v>
      </c>
      <c r="K2139" s="9">
        <v>18760</v>
      </c>
      <c r="L2139" s="9">
        <v>226933.34</v>
      </c>
      <c r="M2139" s="9">
        <v>334851.94922000013</v>
      </c>
      <c r="N2139" s="9">
        <v>336200</v>
      </c>
      <c r="O2139" s="9">
        <v>314590.11</v>
      </c>
      <c r="P2139" s="9" cm="1">
        <f t="array" ref="P2139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2700.8596988346453</v>
      </c>
      <c r="Q2139" s="9" cm="1">
        <f t="array" ref="Q2139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810.25790965039357</v>
      </c>
      <c r="R2139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675.21492470866133</v>
      </c>
      <c r="S2139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4186.3325331937003</v>
      </c>
    </row>
    <row r="2140" spans="1:19" x14ac:dyDescent="0.25">
      <c r="A2140">
        <v>2014</v>
      </c>
      <c r="B2140">
        <v>7</v>
      </c>
      <c r="C2140" s="38" t="s">
        <v>83</v>
      </c>
      <c r="D2140" s="38">
        <f>DATE(План_Факт_Дебіторка[[#This Row],[Рік]],План_Факт_Дебіторка[[#This Row],[МісяцьНом]],1)</f>
        <v>41821</v>
      </c>
      <c r="E2140" s="6" t="s">
        <v>8</v>
      </c>
      <c r="F2140" s="6" t="s">
        <v>42</v>
      </c>
      <c r="G2140" s="6" t="s">
        <v>52</v>
      </c>
      <c r="H2140" s="6" t="s">
        <v>53</v>
      </c>
      <c r="I2140" s="6" t="s">
        <v>54</v>
      </c>
      <c r="J2140" s="6" t="s">
        <v>35</v>
      </c>
      <c r="K2140" s="9">
        <v>20764</v>
      </c>
      <c r="L2140" s="9">
        <v>237753.35000000003</v>
      </c>
      <c r="M2140" s="9">
        <v>351730.83244000003</v>
      </c>
      <c r="N2140" s="9">
        <v>376100</v>
      </c>
      <c r="O2140" s="9">
        <v>354453.69</v>
      </c>
      <c r="P2140" s="9" cm="1">
        <f t="array" ref="P2140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3000.3316235714601</v>
      </c>
      <c r="Q2140" s="9" cm="1">
        <f t="array" ref="Q2140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0</v>
      </c>
      <c r="R2140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750.08290589286503</v>
      </c>
      <c r="S2140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3750.4145294643249</v>
      </c>
    </row>
    <row r="2141" spans="1:19" x14ac:dyDescent="0.25">
      <c r="A2141">
        <v>2014</v>
      </c>
      <c r="B2141">
        <v>8</v>
      </c>
      <c r="C2141" s="38" t="s">
        <v>84</v>
      </c>
      <c r="D2141" s="38">
        <f>DATE(План_Факт_Дебіторка[[#This Row],[Рік]],План_Факт_Дебіторка[[#This Row],[МісяцьНом]],1)</f>
        <v>41852</v>
      </c>
      <c r="E2141" s="6" t="s">
        <v>9</v>
      </c>
      <c r="F2141" s="6" t="s">
        <v>42</v>
      </c>
      <c r="G2141" s="6" t="s">
        <v>52</v>
      </c>
      <c r="H2141" s="6" t="s">
        <v>53</v>
      </c>
      <c r="I2141" s="6" t="s">
        <v>54</v>
      </c>
      <c r="J2141" s="6" t="s">
        <v>35</v>
      </c>
      <c r="K2141" s="9">
        <v>16992</v>
      </c>
      <c r="L2141" s="9">
        <v>212488.84000000005</v>
      </c>
      <c r="M2141" s="9">
        <v>310737.07414000022</v>
      </c>
      <c r="N2141" s="9">
        <v>326500</v>
      </c>
      <c r="O2141" s="9">
        <v>297715.40000000002</v>
      </c>
      <c r="P2141" s="9" cm="1">
        <f t="array" ref="P2141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2442.8598201110772</v>
      </c>
      <c r="Q2141" s="9" cm="1">
        <f t="array" ref="Q2141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0</v>
      </c>
      <c r="R2141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1221.4299100555386</v>
      </c>
      <c r="S2141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3664.2897301666158</v>
      </c>
    </row>
    <row r="2142" spans="1:19" x14ac:dyDescent="0.25">
      <c r="A2142">
        <v>2014</v>
      </c>
      <c r="B2142">
        <v>9</v>
      </c>
      <c r="C2142" s="38" t="s">
        <v>85</v>
      </c>
      <c r="D2142" s="38">
        <f>DATE(План_Факт_Дебіторка[[#This Row],[Рік]],План_Факт_Дебіторка[[#This Row],[МісяцьНом]],1)</f>
        <v>41883</v>
      </c>
      <c r="E2142" s="6" t="s">
        <v>10</v>
      </c>
      <c r="F2142" s="6" t="s">
        <v>42</v>
      </c>
      <c r="G2142" s="6" t="s">
        <v>52</v>
      </c>
      <c r="H2142" s="6" t="s">
        <v>53</v>
      </c>
      <c r="I2142" s="6" t="s">
        <v>54</v>
      </c>
      <c r="J2142" s="6" t="s">
        <v>35</v>
      </c>
      <c r="K2142" s="9">
        <v>15683</v>
      </c>
      <c r="L2142" s="9">
        <v>196782.87000000002</v>
      </c>
      <c r="M2142" s="9">
        <v>292091.78266000008</v>
      </c>
      <c r="N2142" s="9">
        <v>265000</v>
      </c>
      <c r="O2142" s="9">
        <v>259118.97</v>
      </c>
      <c r="P2142" s="9" cm="1">
        <f t="array" ref="P2142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2389.5091855411106</v>
      </c>
      <c r="Q2142" s="9" cm="1">
        <f t="array" ref="Q2142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2150.5582669869996</v>
      </c>
      <c r="R2142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1194.7545927705553</v>
      </c>
      <c r="S2142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5734.8220452986652</v>
      </c>
    </row>
    <row r="2143" spans="1:19" x14ac:dyDescent="0.25">
      <c r="A2143">
        <v>2014</v>
      </c>
      <c r="B2143">
        <v>10</v>
      </c>
      <c r="C2143" s="38" t="s">
        <v>62</v>
      </c>
      <c r="D2143" s="38">
        <f>DATE(План_Факт_Дебіторка[[#This Row],[Рік]],План_Факт_Дебіторка[[#This Row],[МісяцьНом]],1)</f>
        <v>41913</v>
      </c>
      <c r="E2143" s="6" t="s">
        <v>11</v>
      </c>
      <c r="F2143" s="6" t="s">
        <v>42</v>
      </c>
      <c r="G2143" s="6" t="s">
        <v>52</v>
      </c>
      <c r="H2143" s="6" t="s">
        <v>53</v>
      </c>
      <c r="I2143" s="6" t="s">
        <v>54</v>
      </c>
      <c r="J2143" s="6" t="s">
        <v>35</v>
      </c>
      <c r="K2143" s="9">
        <v>15696</v>
      </c>
      <c r="L2143" s="9">
        <v>199569.03</v>
      </c>
      <c r="M2143" s="9">
        <v>295129.25734000024</v>
      </c>
      <c r="N2143" s="9">
        <v>268100</v>
      </c>
      <c r="O2143" s="9">
        <v>282069.05</v>
      </c>
      <c r="P2143" s="9" cm="1">
        <f t="array" ref="P2143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2757.0147661912092</v>
      </c>
      <c r="Q2143" s="9" cm="1">
        <f t="array" ref="Q2143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2481.3132895720883</v>
      </c>
      <c r="R2143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689.2536915478023</v>
      </c>
      <c r="S2143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5927.5817473110992</v>
      </c>
    </row>
    <row r="2144" spans="1:19" x14ac:dyDescent="0.25">
      <c r="A2144">
        <v>2014</v>
      </c>
      <c r="B2144">
        <v>11</v>
      </c>
      <c r="C2144" s="38" t="s">
        <v>66</v>
      </c>
      <c r="D2144" s="38">
        <f>DATE(План_Факт_Дебіторка[[#This Row],[Рік]],План_Факт_Дебіторка[[#This Row],[МісяцьНом]],1)</f>
        <v>41944</v>
      </c>
      <c r="E2144" s="6" t="s">
        <v>12</v>
      </c>
      <c r="F2144" s="6" t="s">
        <v>42</v>
      </c>
      <c r="G2144" s="6" t="s">
        <v>52</v>
      </c>
      <c r="H2144" s="6" t="s">
        <v>53</v>
      </c>
      <c r="I2144" s="6" t="s">
        <v>54</v>
      </c>
      <c r="J2144" s="6" t="s">
        <v>35</v>
      </c>
      <c r="K2144" s="9">
        <v>15558</v>
      </c>
      <c r="L2144" s="9">
        <v>189150.44</v>
      </c>
      <c r="M2144" s="9">
        <v>283048.60818000021</v>
      </c>
      <c r="N2144" s="9">
        <v>288600</v>
      </c>
      <c r="O2144" s="9">
        <v>270416.33</v>
      </c>
      <c r="P2144" s="9" cm="1">
        <f t="array" ref="P2144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3331.9490645894498</v>
      </c>
      <c r="Q2144" s="9" cm="1">
        <f t="array" ref="Q2144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0</v>
      </c>
      <c r="R2144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832.98726614736245</v>
      </c>
      <c r="S2144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4164.9363307368121</v>
      </c>
    </row>
    <row r="2145" spans="1:19" x14ac:dyDescent="0.25">
      <c r="A2145">
        <v>2014</v>
      </c>
      <c r="B2145">
        <v>12</v>
      </c>
      <c r="C2145" s="38" t="s">
        <v>67</v>
      </c>
      <c r="D2145" s="38">
        <f>DATE(План_Факт_Дебіторка[[#This Row],[Рік]],План_Факт_Дебіторка[[#This Row],[МісяцьНом]],1)</f>
        <v>41974</v>
      </c>
      <c r="E2145" s="6" t="s">
        <v>13</v>
      </c>
      <c r="F2145" s="6" t="s">
        <v>42</v>
      </c>
      <c r="G2145" s="6" t="s">
        <v>52</v>
      </c>
      <c r="H2145" s="6" t="s">
        <v>53</v>
      </c>
      <c r="I2145" s="6" t="s">
        <v>54</v>
      </c>
      <c r="J2145" s="6" t="s">
        <v>35</v>
      </c>
      <c r="K2145" s="9">
        <v>14687</v>
      </c>
      <c r="L2145" s="9">
        <v>187165.86000000002</v>
      </c>
      <c r="M2145" s="9">
        <v>276798.22482000012</v>
      </c>
      <c r="N2145" s="9">
        <v>289300</v>
      </c>
      <c r="O2145" s="9">
        <v>288338.69</v>
      </c>
      <c r="P2145" s="9" cm="1">
        <f t="array" ref="P2145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3048.9881074182622</v>
      </c>
      <c r="Q2145" s="9" cm="1">
        <f t="array" ref="Q2145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0</v>
      </c>
      <c r="R2145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762.24702685456555</v>
      </c>
      <c r="S2145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3811.235134272828</v>
      </c>
    </row>
    <row r="2146" spans="1:19" x14ac:dyDescent="0.25">
      <c r="A2146">
        <v>2015</v>
      </c>
      <c r="B2146">
        <v>1</v>
      </c>
      <c r="C2146" s="38" t="s">
        <v>86</v>
      </c>
      <c r="D2146" s="38">
        <f>DATE(План_Факт_Дебіторка[[#This Row],[Рік]],План_Факт_Дебіторка[[#This Row],[МісяцьНом]],1)</f>
        <v>42005</v>
      </c>
      <c r="E2146" s="6" t="s">
        <v>2</v>
      </c>
      <c r="F2146" s="6" t="s">
        <v>42</v>
      </c>
      <c r="G2146" s="6" t="s">
        <v>52</v>
      </c>
      <c r="H2146" s="6" t="s">
        <v>53</v>
      </c>
      <c r="I2146" s="6" t="s">
        <v>54</v>
      </c>
      <c r="J2146" s="6" t="s">
        <v>35</v>
      </c>
      <c r="K2146" s="9">
        <v>10641</v>
      </c>
      <c r="L2146" s="9">
        <v>129071.49</v>
      </c>
      <c r="M2146" s="9">
        <v>199146.04961000031</v>
      </c>
      <c r="N2146" s="9">
        <v>195300</v>
      </c>
      <c r="O2146" s="9">
        <v>137112.45000000001</v>
      </c>
      <c r="P2146" s="9" cm="1">
        <f t="array" ref="P2146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3303.6652693149422</v>
      </c>
      <c r="Q2146" s="9" cm="1">
        <f t="array" ref="Q2146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991.09958079448256</v>
      </c>
      <c r="R2146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1101.2217564383138</v>
      </c>
      <c r="S2146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5395.9866065477381</v>
      </c>
    </row>
    <row r="2147" spans="1:19" x14ac:dyDescent="0.25">
      <c r="A2147">
        <v>2015</v>
      </c>
      <c r="B2147">
        <v>2</v>
      </c>
      <c r="C2147" s="38" t="s">
        <v>87</v>
      </c>
      <c r="D2147" s="38">
        <f>DATE(План_Факт_Дебіторка[[#This Row],[Рік]],План_Факт_Дебіторка[[#This Row],[МісяцьНом]],1)</f>
        <v>42036</v>
      </c>
      <c r="E2147" s="6" t="s">
        <v>3</v>
      </c>
      <c r="F2147" s="6" t="s">
        <v>42</v>
      </c>
      <c r="G2147" s="6" t="s">
        <v>52</v>
      </c>
      <c r="H2147" s="6" t="s">
        <v>53</v>
      </c>
      <c r="I2147" s="6" t="s">
        <v>54</v>
      </c>
      <c r="J2147" s="6" t="s">
        <v>35</v>
      </c>
      <c r="K2147" s="9">
        <v>16438</v>
      </c>
      <c r="L2147" s="9">
        <v>182919.68000000002</v>
      </c>
      <c r="M2147" s="9">
        <v>291108.44212000002</v>
      </c>
      <c r="N2147" s="9">
        <v>311300</v>
      </c>
      <c r="O2147" s="9">
        <v>268200.07</v>
      </c>
      <c r="P2147" s="9" cm="1">
        <f t="array" ref="P2147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3264.2534940165442</v>
      </c>
      <c r="Q2147" s="9" cm="1">
        <f t="array" ref="Q2147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0</v>
      </c>
      <c r="R2147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0</v>
      </c>
      <c r="S2147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3264.2534940165442</v>
      </c>
    </row>
    <row r="2148" spans="1:19" x14ac:dyDescent="0.25">
      <c r="A2148">
        <v>2015</v>
      </c>
      <c r="B2148">
        <v>3</v>
      </c>
      <c r="C2148" s="38" t="s">
        <v>88</v>
      </c>
      <c r="D2148" s="38">
        <f>DATE(План_Факт_Дебіторка[[#This Row],[Рік]],План_Факт_Дебіторка[[#This Row],[МісяцьНом]],1)</f>
        <v>42064</v>
      </c>
      <c r="E2148" s="6" t="s">
        <v>4</v>
      </c>
      <c r="F2148" s="6" t="s">
        <v>42</v>
      </c>
      <c r="G2148" s="6" t="s">
        <v>52</v>
      </c>
      <c r="H2148" s="6" t="s">
        <v>53</v>
      </c>
      <c r="I2148" s="6" t="s">
        <v>54</v>
      </c>
      <c r="J2148" s="6" t="s">
        <v>35</v>
      </c>
      <c r="K2148" s="9">
        <v>14817</v>
      </c>
      <c r="L2148" s="9">
        <v>173575.61999999997</v>
      </c>
      <c r="M2148" s="9">
        <v>266135.30180000048</v>
      </c>
      <c r="N2148" s="9">
        <v>278200</v>
      </c>
      <c r="O2148" s="9">
        <v>239196.4</v>
      </c>
      <c r="P2148" s="9" cm="1">
        <f t="array" ref="P2148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3028.0441588689482</v>
      </c>
      <c r="Q2148" s="9" cm="1">
        <f t="array" ref="Q2148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0</v>
      </c>
      <c r="R2148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1009.3480529563162</v>
      </c>
      <c r="S2148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4037.3922118252644</v>
      </c>
    </row>
    <row r="2149" spans="1:19" x14ac:dyDescent="0.25">
      <c r="A2149">
        <v>2015</v>
      </c>
      <c r="B2149">
        <v>4</v>
      </c>
      <c r="C2149" s="38" t="s">
        <v>89</v>
      </c>
      <c r="D2149" s="38">
        <f>DATE(План_Факт_Дебіторка[[#This Row],[Рік]],План_Факт_Дебіторка[[#This Row],[МісяцьНом]],1)</f>
        <v>42095</v>
      </c>
      <c r="E2149" s="6" t="s">
        <v>5</v>
      </c>
      <c r="F2149" s="6" t="s">
        <v>42</v>
      </c>
      <c r="G2149" s="6" t="s">
        <v>52</v>
      </c>
      <c r="H2149" s="6" t="s">
        <v>53</v>
      </c>
      <c r="I2149" s="6" t="s">
        <v>54</v>
      </c>
      <c r="J2149" s="6" t="s">
        <v>35</v>
      </c>
      <c r="K2149" s="9">
        <v>16011</v>
      </c>
      <c r="L2149" s="9">
        <v>186269.74</v>
      </c>
      <c r="M2149" s="9">
        <v>285506.36036000046</v>
      </c>
      <c r="N2149" s="9">
        <v>298000</v>
      </c>
      <c r="O2149" s="9">
        <v>215459.25</v>
      </c>
      <c r="P2149" s="9" cm="1">
        <f t="array" ref="P2149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3582.4265301593814</v>
      </c>
      <c r="Q2149" s="9" cm="1">
        <f t="array" ref="Q2149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0</v>
      </c>
      <c r="R2149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1194.1421767197937</v>
      </c>
      <c r="S2149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4776.5687068791749</v>
      </c>
    </row>
    <row r="2150" spans="1:19" x14ac:dyDescent="0.25">
      <c r="A2150">
        <v>2015</v>
      </c>
      <c r="B2150">
        <v>5</v>
      </c>
      <c r="C2150" s="38" t="s">
        <v>90</v>
      </c>
      <c r="D2150" s="38">
        <f>DATE(План_Факт_Дебіторка[[#This Row],[Рік]],План_Факт_Дебіторка[[#This Row],[МісяцьНом]],1)</f>
        <v>42125</v>
      </c>
      <c r="E2150" s="6" t="s">
        <v>6</v>
      </c>
      <c r="F2150" s="6" t="s">
        <v>42</v>
      </c>
      <c r="G2150" s="6" t="s">
        <v>52</v>
      </c>
      <c r="H2150" s="6" t="s">
        <v>53</v>
      </c>
      <c r="I2150" s="6" t="s">
        <v>54</v>
      </c>
      <c r="J2150" s="6" t="s">
        <v>35</v>
      </c>
      <c r="K2150" s="9">
        <v>20651</v>
      </c>
      <c r="L2150" s="9">
        <v>226736.35000000003</v>
      </c>
      <c r="M2150" s="9">
        <v>342267.71005000052</v>
      </c>
      <c r="N2150" s="9">
        <v>313800</v>
      </c>
      <c r="O2150" s="9">
        <v>292050.25</v>
      </c>
      <c r="P2150" s="9" cm="1">
        <f t="array" ref="P2150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2819.3149194602579</v>
      </c>
      <c r="Q2150" s="9" cm="1">
        <f t="array" ref="Q2150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2114.4861895951935</v>
      </c>
      <c r="R2150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939.77163982008597</v>
      </c>
      <c r="S2150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5873.5727488755383</v>
      </c>
    </row>
    <row r="2151" spans="1:19" x14ac:dyDescent="0.25">
      <c r="A2151">
        <v>2015</v>
      </c>
      <c r="B2151">
        <v>6</v>
      </c>
      <c r="C2151" s="38" t="s">
        <v>91</v>
      </c>
      <c r="D2151" s="38">
        <f>DATE(План_Факт_Дебіторка[[#This Row],[Рік]],План_Факт_Дебіторка[[#This Row],[МісяцьНом]],1)</f>
        <v>42156</v>
      </c>
      <c r="E2151" s="6" t="s">
        <v>7</v>
      </c>
      <c r="F2151" s="6" t="s">
        <v>42</v>
      </c>
      <c r="G2151" s="6" t="s">
        <v>52</v>
      </c>
      <c r="H2151" s="6" t="s">
        <v>53</v>
      </c>
      <c r="I2151" s="6" t="s">
        <v>54</v>
      </c>
      <c r="J2151" s="6" t="s">
        <v>35</v>
      </c>
      <c r="K2151" s="9">
        <v>13596</v>
      </c>
      <c r="L2151" s="9">
        <v>153484.35000000003</v>
      </c>
      <c r="M2151" s="9">
        <v>236249.35945000037</v>
      </c>
      <c r="N2151" s="9">
        <v>216300</v>
      </c>
      <c r="O2151" s="9">
        <v>198139.29</v>
      </c>
      <c r="P2151" s="9" cm="1">
        <f t="array" ref="P2151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3332.2485723547029</v>
      </c>
      <c r="Q2151" s="9" cm="1">
        <f t="array" ref="Q2151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2499.1864292660271</v>
      </c>
      <c r="R2151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1110.7495241182344</v>
      </c>
      <c r="S2151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6942.1845257389641</v>
      </c>
    </row>
    <row r="2152" spans="1:19" x14ac:dyDescent="0.25">
      <c r="A2152">
        <v>2015</v>
      </c>
      <c r="B2152">
        <v>7</v>
      </c>
      <c r="C2152" s="38" t="s">
        <v>92</v>
      </c>
      <c r="D2152" s="38">
        <f>DATE(План_Факт_Дебіторка[[#This Row],[Рік]],План_Факт_Дебіторка[[#This Row],[МісяцьНом]],1)</f>
        <v>42186</v>
      </c>
      <c r="E2152" s="6" t="s">
        <v>8</v>
      </c>
      <c r="F2152" s="6" t="s">
        <v>42</v>
      </c>
      <c r="G2152" s="6" t="s">
        <v>52</v>
      </c>
      <c r="H2152" s="6" t="s">
        <v>53</v>
      </c>
      <c r="I2152" s="6" t="s">
        <v>54</v>
      </c>
      <c r="J2152" s="6" t="s">
        <v>35</v>
      </c>
      <c r="K2152" s="9">
        <v>22600</v>
      </c>
      <c r="L2152" s="9">
        <v>247148.39000000007</v>
      </c>
      <c r="M2152" s="9">
        <v>378649.04718000017</v>
      </c>
      <c r="N2152" s="9">
        <v>403300</v>
      </c>
      <c r="O2152" s="9">
        <v>278790.86</v>
      </c>
      <c r="P2152" s="9" cm="1">
        <f t="array" ref="P2152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2573.1601018993247</v>
      </c>
      <c r="Q2152" s="9" cm="1">
        <f t="array" ref="Q2152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0</v>
      </c>
      <c r="R2152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857.72003396644152</v>
      </c>
      <c r="S2152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3430.8801358657661</v>
      </c>
    </row>
    <row r="2153" spans="1:19" x14ac:dyDescent="0.25">
      <c r="A2153">
        <v>2015</v>
      </c>
      <c r="B2153">
        <v>8</v>
      </c>
      <c r="C2153" s="38" t="s">
        <v>93</v>
      </c>
      <c r="D2153" s="38">
        <f>DATE(План_Факт_Дебіторка[[#This Row],[Рік]],План_Факт_Дебіторка[[#This Row],[МісяцьНом]],1)</f>
        <v>42217</v>
      </c>
      <c r="E2153" s="6" t="s">
        <v>9</v>
      </c>
      <c r="F2153" s="6" t="s">
        <v>42</v>
      </c>
      <c r="G2153" s="6" t="s">
        <v>52</v>
      </c>
      <c r="H2153" s="6" t="s">
        <v>53</v>
      </c>
      <c r="I2153" s="6" t="s">
        <v>54</v>
      </c>
      <c r="J2153" s="6" t="s">
        <v>35</v>
      </c>
      <c r="K2153" s="9">
        <v>18097</v>
      </c>
      <c r="L2153" s="9">
        <v>202647.12999999998</v>
      </c>
      <c r="M2153" s="9">
        <v>312300.5683700004</v>
      </c>
      <c r="N2153" s="9">
        <v>298800</v>
      </c>
      <c r="O2153" s="9">
        <v>218912.21</v>
      </c>
      <c r="P2153" s="9" cm="1">
        <f t="array" ref="P2153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3563.4791282494366</v>
      </c>
      <c r="Q2153" s="9" cm="1">
        <f t="array" ref="Q2153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1781.7395641247183</v>
      </c>
      <c r="R2153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1187.8263760831455</v>
      </c>
      <c r="S2153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6533.0450684573007</v>
      </c>
    </row>
    <row r="2154" spans="1:19" x14ac:dyDescent="0.25">
      <c r="A2154">
        <v>2015</v>
      </c>
      <c r="B2154">
        <v>9</v>
      </c>
      <c r="C2154" s="38" t="s">
        <v>94</v>
      </c>
      <c r="D2154" s="38">
        <f>DATE(План_Факт_Дебіторка[[#This Row],[Рік]],План_Факт_Дебіторка[[#This Row],[МісяцьНом]],1)</f>
        <v>42248</v>
      </c>
      <c r="E2154" s="6" t="s">
        <v>10</v>
      </c>
      <c r="F2154" s="6" t="s">
        <v>42</v>
      </c>
      <c r="G2154" s="6" t="s">
        <v>52</v>
      </c>
      <c r="H2154" s="6" t="s">
        <v>53</v>
      </c>
      <c r="I2154" s="6" t="s">
        <v>54</v>
      </c>
      <c r="J2154" s="6" t="s">
        <v>35</v>
      </c>
      <c r="K2154" s="9">
        <v>13899</v>
      </c>
      <c r="L2154" s="9">
        <v>156926.44000000003</v>
      </c>
      <c r="M2154" s="9">
        <v>242373.36843000026</v>
      </c>
      <c r="N2154" s="9">
        <v>255500</v>
      </c>
      <c r="O2154" s="9">
        <v>167688.93</v>
      </c>
      <c r="P2154" s="9" cm="1">
        <f t="array" ref="P2154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3203.6270670597251</v>
      </c>
      <c r="Q2154" s="9" cm="1">
        <f t="array" ref="Q2154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0</v>
      </c>
      <c r="R2154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1067.8756890199084</v>
      </c>
      <c r="S2154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4271.5027560796334</v>
      </c>
    </row>
    <row r="2155" spans="1:19" x14ac:dyDescent="0.25">
      <c r="A2155">
        <v>2015</v>
      </c>
      <c r="B2155">
        <v>10</v>
      </c>
      <c r="C2155" s="38" t="s">
        <v>68</v>
      </c>
      <c r="D2155" s="38">
        <f>DATE(План_Факт_Дебіторка[[#This Row],[Рік]],План_Факт_Дебіторка[[#This Row],[МісяцьНом]],1)</f>
        <v>42278</v>
      </c>
      <c r="E2155" s="6" t="s">
        <v>11</v>
      </c>
      <c r="F2155" s="6" t="s">
        <v>42</v>
      </c>
      <c r="G2155" s="6" t="s">
        <v>52</v>
      </c>
      <c r="H2155" s="6" t="s">
        <v>53</v>
      </c>
      <c r="I2155" s="6" t="s">
        <v>54</v>
      </c>
      <c r="J2155" s="6" t="s">
        <v>35</v>
      </c>
      <c r="K2155" s="9">
        <v>66528</v>
      </c>
      <c r="L2155" s="9">
        <v>709665.9</v>
      </c>
      <c r="M2155" s="9">
        <v>1048474.2257700011</v>
      </c>
      <c r="N2155" s="9">
        <v>1094500</v>
      </c>
      <c r="O2155" s="9">
        <v>783724.4</v>
      </c>
      <c r="P2155" s="9" cm="1">
        <f t="array" ref="P2155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3829.3873535535754</v>
      </c>
      <c r="Q2155" s="9" cm="1">
        <f t="array" ref="Q2155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0</v>
      </c>
      <c r="R2155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1276.462451184525</v>
      </c>
      <c r="S2155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5105.8498047380999</v>
      </c>
    </row>
    <row r="2156" spans="1:19" x14ac:dyDescent="0.25">
      <c r="A2156">
        <v>2015</v>
      </c>
      <c r="B2156">
        <v>11</v>
      </c>
      <c r="C2156" s="38" t="s">
        <v>69</v>
      </c>
      <c r="D2156" s="38">
        <f>DATE(План_Факт_Дебіторка[[#This Row],[Рік]],План_Факт_Дебіторка[[#This Row],[МісяцьНом]],1)</f>
        <v>42309</v>
      </c>
      <c r="E2156" s="6" t="s">
        <v>12</v>
      </c>
      <c r="F2156" s="6" t="s">
        <v>42</v>
      </c>
      <c r="G2156" s="6" t="s">
        <v>52</v>
      </c>
      <c r="H2156" s="6" t="s">
        <v>53</v>
      </c>
      <c r="I2156" s="6" t="s">
        <v>54</v>
      </c>
      <c r="J2156" s="6" t="s">
        <v>35</v>
      </c>
      <c r="K2156" s="9">
        <v>16550</v>
      </c>
      <c r="L2156" s="9">
        <v>185529.36000000002</v>
      </c>
      <c r="M2156" s="9">
        <v>282637.2833200001</v>
      </c>
      <c r="N2156" s="9">
        <v>282400</v>
      </c>
      <c r="O2156" s="9">
        <v>210552.93</v>
      </c>
      <c r="P2156" s="9" cm="1">
        <f t="array" ref="P2156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3251.8538193408244</v>
      </c>
      <c r="Q2156" s="9" cm="1">
        <f t="array" ref="Q2156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0</v>
      </c>
      <c r="R2156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1083.9512731136081</v>
      </c>
      <c r="S2156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4335.8050924544323</v>
      </c>
    </row>
    <row r="2157" spans="1:19" x14ac:dyDescent="0.25">
      <c r="A2157">
        <v>2015</v>
      </c>
      <c r="B2157">
        <v>12</v>
      </c>
      <c r="C2157" s="38" t="s">
        <v>70</v>
      </c>
      <c r="D2157" s="38">
        <f>DATE(План_Факт_Дебіторка[[#This Row],[Рік]],План_Факт_Дебіторка[[#This Row],[МісяцьНом]],1)</f>
        <v>42339</v>
      </c>
      <c r="E2157" s="6" t="s">
        <v>13</v>
      </c>
      <c r="F2157" s="6" t="s">
        <v>42</v>
      </c>
      <c r="G2157" s="6" t="s">
        <v>52</v>
      </c>
      <c r="H2157" s="6" t="s">
        <v>53</v>
      </c>
      <c r="I2157" s="6" t="s">
        <v>54</v>
      </c>
      <c r="J2157" s="6" t="s">
        <v>35</v>
      </c>
      <c r="K2157" s="9">
        <v>17371</v>
      </c>
      <c r="L2157" s="9">
        <v>200174.07</v>
      </c>
      <c r="M2157" s="9">
        <v>307477.12811000034</v>
      </c>
      <c r="N2157" s="9">
        <v>308200</v>
      </c>
      <c r="O2157" s="9">
        <v>256308.46</v>
      </c>
      <c r="P2157" s="9" cm="1">
        <f t="array" ref="P2157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3312.6521226670725</v>
      </c>
      <c r="Q2157" s="9" cm="1">
        <f t="array" ref="Q2157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993.79563680012177</v>
      </c>
      <c r="R2157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1104.2173742223574</v>
      </c>
      <c r="S2157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5410.665133689552</v>
      </c>
    </row>
    <row r="2158" spans="1:19" x14ac:dyDescent="0.25">
      <c r="A2158">
        <v>2016</v>
      </c>
      <c r="B2158">
        <v>1</v>
      </c>
      <c r="C2158" s="38" t="s">
        <v>95</v>
      </c>
      <c r="D2158" s="38">
        <f>DATE(План_Факт_Дебіторка[[#This Row],[Рік]],План_Факт_Дебіторка[[#This Row],[МісяцьНом]],1)</f>
        <v>42370</v>
      </c>
      <c r="E2158" s="6" t="s">
        <v>2</v>
      </c>
      <c r="F2158" s="6" t="s">
        <v>42</v>
      </c>
      <c r="G2158" s="6" t="s">
        <v>52</v>
      </c>
      <c r="H2158" s="6" t="s">
        <v>53</v>
      </c>
      <c r="I2158" s="6" t="s">
        <v>54</v>
      </c>
      <c r="J2158" s="6" t="s">
        <v>35</v>
      </c>
      <c r="K2158" s="9">
        <v>11725</v>
      </c>
      <c r="L2158" s="9">
        <v>130423.14000000001</v>
      </c>
      <c r="M2158" s="9">
        <v>200100.1249400003</v>
      </c>
      <c r="N2158" s="9">
        <v>183100</v>
      </c>
      <c r="O2158" s="9">
        <v>93026.29</v>
      </c>
      <c r="P2158" s="9" cm="1">
        <f t="array" ref="P2158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3473.7690694226726</v>
      </c>
      <c r="Q2158" s="9" cm="1">
        <f t="array" ref="Q2158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2605.3268020670043</v>
      </c>
      <c r="R2158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0</v>
      </c>
      <c r="S2158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6079.0958714896769</v>
      </c>
    </row>
    <row r="2159" spans="1:19" x14ac:dyDescent="0.25">
      <c r="A2159">
        <v>2016</v>
      </c>
      <c r="B2159">
        <v>2</v>
      </c>
      <c r="C2159" s="38" t="s">
        <v>96</v>
      </c>
      <c r="D2159" s="38">
        <f>DATE(План_Факт_Дебіторка[[#This Row],[Рік]],План_Факт_Дебіторка[[#This Row],[МісяцьНом]],1)</f>
        <v>42401</v>
      </c>
      <c r="E2159" s="6" t="s">
        <v>3</v>
      </c>
      <c r="F2159" s="6" t="s">
        <v>42</v>
      </c>
      <c r="G2159" s="6" t="s">
        <v>52</v>
      </c>
      <c r="H2159" s="6" t="s">
        <v>53</v>
      </c>
      <c r="I2159" s="6" t="s">
        <v>54</v>
      </c>
      <c r="J2159" s="6" t="s">
        <v>35</v>
      </c>
      <c r="K2159" s="9">
        <v>19269</v>
      </c>
      <c r="L2159" s="9">
        <v>214913.55000000002</v>
      </c>
      <c r="M2159" s="9">
        <v>329368.79641000053</v>
      </c>
      <c r="N2159" s="9">
        <v>321800</v>
      </c>
      <c r="O2159" s="9">
        <v>157173.62</v>
      </c>
      <c r="P2159" s="9" cm="1">
        <f t="array" ref="P2159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3732.1868547384865</v>
      </c>
      <c r="Q2159" s="9" cm="1">
        <f t="array" ref="Q2159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1119.6560564215461</v>
      </c>
      <c r="R2159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0</v>
      </c>
      <c r="S2159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4851.8429111600326</v>
      </c>
    </row>
    <row r="2160" spans="1:19" x14ac:dyDescent="0.25">
      <c r="A2160">
        <v>2016</v>
      </c>
      <c r="B2160">
        <v>3</v>
      </c>
      <c r="C2160" s="38" t="s">
        <v>97</v>
      </c>
      <c r="D2160" s="38">
        <f>DATE(План_Факт_Дебіторка[[#This Row],[Рік]],План_Факт_Дебіторка[[#This Row],[МісяцьНом]],1)</f>
        <v>42430</v>
      </c>
      <c r="E2160" s="6" t="s">
        <v>4</v>
      </c>
      <c r="F2160" s="6" t="s">
        <v>42</v>
      </c>
      <c r="G2160" s="6" t="s">
        <v>52</v>
      </c>
      <c r="H2160" s="6" t="s">
        <v>53</v>
      </c>
      <c r="I2160" s="6" t="s">
        <v>54</v>
      </c>
      <c r="J2160" s="6" t="s">
        <v>35</v>
      </c>
      <c r="K2160" s="9">
        <v>13403</v>
      </c>
      <c r="L2160" s="9">
        <v>150783.84</v>
      </c>
      <c r="M2160" s="9">
        <v>231258.13330000048</v>
      </c>
      <c r="N2160" s="9">
        <v>250200</v>
      </c>
      <c r="O2160" s="9">
        <v>125083.49</v>
      </c>
      <c r="P2160" s="9" cm="1">
        <f t="array" ref="P2160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2516.6257348299064</v>
      </c>
      <c r="Q2160" s="9" cm="1">
        <f t="array" ref="Q2160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0</v>
      </c>
      <c r="R2160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0</v>
      </c>
      <c r="S2160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2516.6257348299064</v>
      </c>
    </row>
    <row r="2161" spans="1:19" x14ac:dyDescent="0.25">
      <c r="A2161">
        <v>2016</v>
      </c>
      <c r="B2161">
        <v>4</v>
      </c>
      <c r="C2161" s="38" t="s">
        <v>98</v>
      </c>
      <c r="D2161" s="38">
        <f>DATE(План_Факт_Дебіторка[[#This Row],[Рік]],План_Факт_Дебіторка[[#This Row],[МісяцьНом]],1)</f>
        <v>42461</v>
      </c>
      <c r="E2161" s="6" t="s">
        <v>5</v>
      </c>
      <c r="F2161" s="6" t="s">
        <v>42</v>
      </c>
      <c r="G2161" s="6" t="s">
        <v>52</v>
      </c>
      <c r="H2161" s="6" t="s">
        <v>53</v>
      </c>
      <c r="I2161" s="6" t="s">
        <v>54</v>
      </c>
      <c r="J2161" s="6" t="s">
        <v>35</v>
      </c>
      <c r="K2161" s="9">
        <v>16080</v>
      </c>
      <c r="L2161" s="9">
        <v>183296.33000000002</v>
      </c>
      <c r="M2161" s="9">
        <v>282294.2736800001</v>
      </c>
      <c r="N2161" s="9">
        <v>310400</v>
      </c>
      <c r="O2161" s="9">
        <v>106421.26</v>
      </c>
      <c r="P2161" s="9" cm="1">
        <f t="array" ref="P2161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3151.3382230370862</v>
      </c>
      <c r="Q2161" s="9" cm="1">
        <f t="array" ref="Q2161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0</v>
      </c>
      <c r="R2161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1340.9949885264198</v>
      </c>
      <c r="S2161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4492.3332115635058</v>
      </c>
    </row>
    <row r="2162" spans="1:19" x14ac:dyDescent="0.25">
      <c r="A2162">
        <v>2016</v>
      </c>
      <c r="B2162">
        <v>5</v>
      </c>
      <c r="C2162" s="38" t="s">
        <v>99</v>
      </c>
      <c r="D2162" s="38">
        <f>DATE(План_Факт_Дебіторка[[#This Row],[Рік]],План_Факт_Дебіторка[[#This Row],[МісяцьНом]],1)</f>
        <v>42491</v>
      </c>
      <c r="E2162" s="6" t="s">
        <v>6</v>
      </c>
      <c r="F2162" s="6" t="s">
        <v>42</v>
      </c>
      <c r="G2162" s="6" t="s">
        <v>52</v>
      </c>
      <c r="H2162" s="6" t="s">
        <v>53</v>
      </c>
      <c r="I2162" s="6" t="s">
        <v>54</v>
      </c>
      <c r="J2162" s="6" t="s">
        <v>35</v>
      </c>
      <c r="K2162" s="9">
        <v>21230</v>
      </c>
      <c r="L2162" s="9">
        <v>242347.38999999996</v>
      </c>
      <c r="M2162" s="9">
        <v>373835.97381999908</v>
      </c>
      <c r="N2162" s="9">
        <v>403800</v>
      </c>
      <c r="O2162" s="9">
        <v>165168.13</v>
      </c>
      <c r="P2162" s="9" cm="1">
        <f t="array" ref="P2162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3224.705155716691</v>
      </c>
      <c r="Q2162" s="9" cm="1">
        <f t="array" ref="Q2162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0</v>
      </c>
      <c r="R2162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0</v>
      </c>
      <c r="S2162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3224.705155716691</v>
      </c>
    </row>
    <row r="2163" spans="1:19" x14ac:dyDescent="0.25">
      <c r="A2163">
        <v>2016</v>
      </c>
      <c r="B2163">
        <v>6</v>
      </c>
      <c r="C2163" s="38" t="s">
        <v>100</v>
      </c>
      <c r="D2163" s="38">
        <f>DATE(План_Факт_Дебіторка[[#This Row],[Рік]],План_Факт_Дебіторка[[#This Row],[МісяцьНом]],1)</f>
        <v>42522</v>
      </c>
      <c r="E2163" s="6" t="s">
        <v>7</v>
      </c>
      <c r="F2163" s="6" t="s">
        <v>42</v>
      </c>
      <c r="G2163" s="6" t="s">
        <v>52</v>
      </c>
      <c r="H2163" s="6" t="s">
        <v>53</v>
      </c>
      <c r="I2163" s="6" t="s">
        <v>54</v>
      </c>
      <c r="J2163" s="6" t="s">
        <v>35</v>
      </c>
      <c r="K2163" s="9">
        <v>19703</v>
      </c>
      <c r="L2163" s="9">
        <v>227287.61</v>
      </c>
      <c r="M2163" s="9">
        <v>355074.04953999864</v>
      </c>
      <c r="N2163" s="9">
        <v>376400</v>
      </c>
      <c r="O2163" s="9">
        <v>134497.57</v>
      </c>
      <c r="P2163" s="9" cm="1">
        <f t="array" ref="P2163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2903.947077934517</v>
      </c>
      <c r="Q2163" s="9" cm="1">
        <f t="array" ref="Q2163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0</v>
      </c>
      <c r="R2163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1235.7221608231989</v>
      </c>
      <c r="S2163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4139.6692387577159</v>
      </c>
    </row>
    <row r="2164" spans="1:19" x14ac:dyDescent="0.25">
      <c r="A2164">
        <v>2016</v>
      </c>
      <c r="B2164">
        <v>7</v>
      </c>
      <c r="C2164" s="38" t="s">
        <v>101</v>
      </c>
      <c r="D2164" s="38">
        <f>DATE(План_Факт_Дебіторка[[#This Row],[Рік]],План_Факт_Дебіторка[[#This Row],[МісяцьНом]],1)</f>
        <v>42552</v>
      </c>
      <c r="E2164" s="6" t="s">
        <v>8</v>
      </c>
      <c r="F2164" s="6" t="s">
        <v>42</v>
      </c>
      <c r="G2164" s="6" t="s">
        <v>52</v>
      </c>
      <c r="H2164" s="6" t="s">
        <v>53</v>
      </c>
      <c r="I2164" s="6" t="s">
        <v>54</v>
      </c>
      <c r="J2164" s="6" t="s">
        <v>35</v>
      </c>
      <c r="K2164" s="9">
        <v>19802</v>
      </c>
      <c r="L2164" s="9">
        <v>236146.81</v>
      </c>
      <c r="M2164" s="9">
        <v>372625.73058099992</v>
      </c>
      <c r="N2164" s="9">
        <v>401100</v>
      </c>
      <c r="O2164" s="9">
        <v>114174.15</v>
      </c>
      <c r="P2164" s="9" cm="1">
        <f t="array" ref="P2164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3401.1969348450084</v>
      </c>
      <c r="Q2164" s="9" cm="1">
        <f t="array" ref="Q2164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0</v>
      </c>
      <c r="R2164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2720.9575478760066</v>
      </c>
      <c r="S2164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6122.1544827210146</v>
      </c>
    </row>
    <row r="2165" spans="1:19" x14ac:dyDescent="0.25">
      <c r="A2165">
        <v>2016</v>
      </c>
      <c r="B2165">
        <v>8</v>
      </c>
      <c r="C2165" s="38" t="s">
        <v>102</v>
      </c>
      <c r="D2165" s="38">
        <f>DATE(План_Факт_Дебіторка[[#This Row],[Рік]],План_Факт_Дебіторка[[#This Row],[МісяцьНом]],1)</f>
        <v>42583</v>
      </c>
      <c r="E2165" s="6" t="s">
        <v>9</v>
      </c>
      <c r="F2165" s="6" t="s">
        <v>42</v>
      </c>
      <c r="G2165" s="6" t="s">
        <v>52</v>
      </c>
      <c r="H2165" s="6" t="s">
        <v>53</v>
      </c>
      <c r="I2165" s="6" t="s">
        <v>54</v>
      </c>
      <c r="J2165" s="6" t="s">
        <v>35</v>
      </c>
      <c r="K2165" s="9">
        <v>15097</v>
      </c>
      <c r="L2165" s="9">
        <v>182630.77</v>
      </c>
      <c r="M2165" s="9">
        <v>285389.61556999973</v>
      </c>
      <c r="N2165" s="9">
        <v>286300</v>
      </c>
      <c r="O2165" s="9">
        <v>53148.93</v>
      </c>
      <c r="P2165" s="9" cm="1">
        <f t="array" ref="P2165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2542.0495202496868</v>
      </c>
      <c r="Q2165" s="9" cm="1">
        <f t="array" ref="Q2165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1271.0247601248434</v>
      </c>
      <c r="R2165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2033.6396161997495</v>
      </c>
      <c r="S2165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5846.7138965742797</v>
      </c>
    </row>
    <row r="2166" spans="1:19" x14ac:dyDescent="0.25">
      <c r="A2166">
        <v>2016</v>
      </c>
      <c r="B2166">
        <v>9</v>
      </c>
      <c r="C2166" s="38" t="s">
        <v>103</v>
      </c>
      <c r="D2166" s="38">
        <f>DATE(План_Факт_Дебіторка[[#This Row],[Рік]],План_Факт_Дебіторка[[#This Row],[МісяцьНом]],1)</f>
        <v>42614</v>
      </c>
      <c r="E2166" s="6" t="s">
        <v>10</v>
      </c>
      <c r="F2166" s="6" t="s">
        <v>42</v>
      </c>
      <c r="G2166" s="6" t="s">
        <v>52</v>
      </c>
      <c r="H2166" s="6" t="s">
        <v>53</v>
      </c>
      <c r="I2166" s="6" t="s">
        <v>54</v>
      </c>
      <c r="J2166" s="6" t="s">
        <v>35</v>
      </c>
      <c r="K2166" s="9">
        <v>22250</v>
      </c>
      <c r="L2166" s="9">
        <v>276600.34999999998</v>
      </c>
      <c r="M2166" s="9">
        <v>418393.19849999977</v>
      </c>
      <c r="N2166" s="9">
        <v>395000</v>
      </c>
      <c r="O2166" s="9">
        <v>88531.66</v>
      </c>
      <c r="P2166" s="9" cm="1">
        <f t="array" ref="P2166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3545.0196951043727</v>
      </c>
      <c r="Q2166" s="9" cm="1">
        <f t="array" ref="Q2166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1063.5059085313119</v>
      </c>
      <c r="R2166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2836.0157560834982</v>
      </c>
      <c r="S2166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7444.5413597191819</v>
      </c>
    </row>
    <row r="2167" spans="1:19" x14ac:dyDescent="0.25">
      <c r="A2167">
        <v>2016</v>
      </c>
      <c r="B2167">
        <v>10</v>
      </c>
      <c r="C2167" s="38" t="s">
        <v>71</v>
      </c>
      <c r="D2167" s="38">
        <f>DATE(План_Факт_Дебіторка[[#This Row],[Рік]],План_Факт_Дебіторка[[#This Row],[МісяцьНом]],1)</f>
        <v>42644</v>
      </c>
      <c r="E2167" s="6" t="s">
        <v>11</v>
      </c>
      <c r="F2167" s="6" t="s">
        <v>42</v>
      </c>
      <c r="G2167" s="6" t="s">
        <v>52</v>
      </c>
      <c r="H2167" s="6" t="s">
        <v>53</v>
      </c>
      <c r="I2167" s="6" t="s">
        <v>54</v>
      </c>
      <c r="J2167" s="6" t="s">
        <v>35</v>
      </c>
      <c r="K2167" s="9">
        <v>18966</v>
      </c>
      <c r="L2167" s="9">
        <v>239112.85999999996</v>
      </c>
      <c r="M2167" s="9">
        <v>370790.21677000012</v>
      </c>
      <c r="N2167" s="9">
        <v>391100</v>
      </c>
      <c r="O2167" s="9">
        <v>98374.13</v>
      </c>
      <c r="P2167" s="9" cm="1">
        <f t="array" ref="P2167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3231.119277909263</v>
      </c>
      <c r="Q2167" s="9" cm="1">
        <f t="array" ref="Q2167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0</v>
      </c>
      <c r="R2167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2584.89542232741</v>
      </c>
      <c r="S2167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5816.014700236673</v>
      </c>
    </row>
    <row r="2168" spans="1:19" x14ac:dyDescent="0.25">
      <c r="A2168">
        <v>2016</v>
      </c>
      <c r="B2168">
        <v>11</v>
      </c>
      <c r="C2168" s="38" t="s">
        <v>72</v>
      </c>
      <c r="D2168" s="38">
        <f>DATE(План_Факт_Дебіторка[[#This Row],[Рік]],План_Факт_Дебіторка[[#This Row],[МісяцьНом]],1)</f>
        <v>42675</v>
      </c>
      <c r="E2168" s="6" t="s">
        <v>12</v>
      </c>
      <c r="F2168" s="6" t="s">
        <v>42</v>
      </c>
      <c r="G2168" s="6" t="s">
        <v>52</v>
      </c>
      <c r="H2168" s="6" t="s">
        <v>53</v>
      </c>
      <c r="I2168" s="6" t="s">
        <v>54</v>
      </c>
      <c r="J2168" s="6" t="s">
        <v>35</v>
      </c>
      <c r="K2168" s="9">
        <v>9282</v>
      </c>
      <c r="L2168" s="9">
        <v>128648.78000000001</v>
      </c>
      <c r="M2168" s="9">
        <v>202528.12544</v>
      </c>
      <c r="N2168" s="9">
        <v>186200</v>
      </c>
      <c r="O2168" s="9">
        <v>55349.96</v>
      </c>
      <c r="P2168" s="9" cm="1">
        <f t="array" ref="P2168">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2673.5246747895017</v>
      </c>
      <c r="Q2168" s="9" cm="1">
        <f t="array" ref="Q2168">IFERROR(VLOOKUP(SUMIFS($M:$M,$C:$C,План_Факт_Дебіторка[[#This Row],[Рік_Місяць]],$G:$G,План_Факт_Дебіторка[[#This Row],[Менеджер]])/SUMIFS($N:$N,$C:$C,План_Факт_Дебіторка[[#This Row],[Рік_Місяць]],$G:$G,План_Факт_Дебіторка[[#This Row],[Менеджер]]),[1]Бонус_ВикПлана!$B$6:$D$11,3,1),0)*_xlfn.XLOOKUP(План_Факт_Дебіторка[[#This Row],[Рік_Місяць]],[1]Оклад!$D$6:$BD$6,_xlfn.XLOOKUP(План_Факт_Дебіторка[[#This Row],[Менеджер]],[1]Оклад!$B$8:$B$19,[1]Оклад!$D$8:$BD$19,,0),,0)*SUMIFS($M:$M,$C:$C,План_Факт_Дебіторка[[#This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1336.7623373947508</v>
      </c>
      <c r="R2168" s="9">
        <f>VLOOKUP(SUMIFS($O:$O,$G:$G,План_Факт_Дебіторка[[#This Row],[Менеджер]],$C:$C,План_Факт_Дебіторка[[#This Row],[Рік_Місяць]])/SUMIFS($M:$M,$G:$G,План_Факт_Дебіторка[[#This Row],[Менеджер]],$C:$C,План_Факт_Дебіторка[[#This Row],[Рік_Місяць]])*30,_xlfn.IFS(План_Факт_Дебіторка[[#This Row],[Рік]]=[1]Бонус_Деб!$B$4,[1]Бонус_Деб!$B$6:$D$9,План_Факт_Дебіторка[[#This Row],[Рік]]=[1]Бонус_Деб!$F$4,[1]Бонус_Деб!$F$6:$H$9,План_Факт_Дебіторка[[#This Row],[Рік]]=[1]Бонус_Деб!$J$4,[1]Бонус_Деб!$J$6:$L$9),3,1)*SUMIFS($M:$M,$C:$C,План_Факт_Дебіторка[[#This Row],[Рік_Місяць]],$G:$G,План_Факт_Дебіторка[[#This Row],[Менеджер]],$J:$J,План_Факт_Дебіторка[[#This Row],[ТипКлиієнту]])/SUMIFS($M:$M,$C:$C,План_Факт_Дебіторка[[#This Row],[Рік_Місяць]],$G:$G,План_Факт_Дебіторка[[#This Row],[Менеджер]])</f>
        <v>2138.8197398316011</v>
      </c>
      <c r="S2168" s="9">
        <f>План_Факт_Дебіторка[[#This Row],[Оклад]]+План_Факт_Дебіторка[[#This Row],[Бонус_за_виконання_плану2222]]+План_Факт_Дебіторка[[#This Row],[Бонус за низьку дебіторську заборгованість2]]</f>
        <v>6149.106752015854</v>
      </c>
    </row>
  </sheetData>
  <phoneticPr fontId="3" type="noConversion"/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9BC58F-90E8-40B8-8F85-98E976D7C03C}">
  <dimension ref="B3:H12"/>
  <sheetViews>
    <sheetView workbookViewId="0">
      <selection activeCell="A4" sqref="A3:A4"/>
    </sheetView>
  </sheetViews>
  <sheetFormatPr defaultRowHeight="15" x14ac:dyDescent="0.25"/>
  <cols>
    <col min="2" max="2" width="14.140625" bestFit="1" customWidth="1"/>
    <col min="6" max="6" width="13.7109375" customWidth="1"/>
  </cols>
  <sheetData>
    <row r="3" spans="2:8" x14ac:dyDescent="0.25">
      <c r="B3" t="s">
        <v>149</v>
      </c>
      <c r="C3" s="24">
        <v>2014</v>
      </c>
      <c r="D3" s="24">
        <v>2015</v>
      </c>
      <c r="E3" s="24">
        <v>2016</v>
      </c>
      <c r="F3" t="s">
        <v>150</v>
      </c>
    </row>
    <row r="4" spans="2:8" x14ac:dyDescent="0.25">
      <c r="B4" t="s">
        <v>126</v>
      </c>
      <c r="C4" s="25">
        <v>1</v>
      </c>
      <c r="D4" s="25">
        <v>1</v>
      </c>
      <c r="E4" s="25">
        <v>1</v>
      </c>
      <c r="F4" s="25">
        <v>0.05</v>
      </c>
      <c r="H4" s="22">
        <f>D4-F4</f>
        <v>0.95</v>
      </c>
    </row>
    <row r="5" spans="2:8" x14ac:dyDescent="0.25">
      <c r="B5" t="s">
        <v>127</v>
      </c>
      <c r="C5" s="25">
        <v>0.47</v>
      </c>
      <c r="D5" s="25">
        <v>0.48</v>
      </c>
      <c r="E5" s="25">
        <v>0.5</v>
      </c>
      <c r="F5" s="25">
        <v>0.1</v>
      </c>
      <c r="H5" s="22">
        <f>D5-F5</f>
        <v>0.38</v>
      </c>
    </row>
    <row r="6" spans="2:8" x14ac:dyDescent="0.25">
      <c r="B6" t="s">
        <v>128</v>
      </c>
      <c r="C6" s="23">
        <v>16.5</v>
      </c>
      <c r="D6" s="23">
        <v>15</v>
      </c>
      <c r="E6" s="23">
        <v>17</v>
      </c>
      <c r="F6" s="25">
        <v>0.1</v>
      </c>
      <c r="H6">
        <f>D6-D6*F6</f>
        <v>13.5</v>
      </c>
    </row>
    <row r="9" spans="2:8" x14ac:dyDescent="0.25">
      <c r="C9" s="24"/>
      <c r="D9" s="24"/>
      <c r="E9" s="24"/>
      <c r="F9" s="25"/>
    </row>
    <row r="10" spans="2:8" x14ac:dyDescent="0.25">
      <c r="C10" s="25"/>
      <c r="D10" s="25"/>
      <c r="E10" s="25"/>
      <c r="F10" s="25"/>
    </row>
    <row r="11" spans="2:8" x14ac:dyDescent="0.25">
      <c r="C11" s="25"/>
      <c r="D11" s="25"/>
      <c r="E11" s="25"/>
      <c r="F11" s="25"/>
    </row>
    <row r="12" spans="2:8" x14ac:dyDescent="0.25">
      <c r="C12" s="23"/>
      <c r="D12" s="23"/>
      <c r="E12" s="23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740B30-69E9-4A41-8C6A-464FDCB182DD}">
  <dimension ref="A1:G2"/>
  <sheetViews>
    <sheetView workbookViewId="0">
      <selection activeCell="A4" sqref="A3:A4"/>
    </sheetView>
  </sheetViews>
  <sheetFormatPr defaultRowHeight="15" x14ac:dyDescent="0.25"/>
  <cols>
    <col min="1" max="1" width="14.140625" bestFit="1" customWidth="1"/>
    <col min="2" max="2" width="12.42578125" bestFit="1" customWidth="1"/>
    <col min="3" max="3" width="23.5703125" bestFit="1" customWidth="1"/>
    <col min="4" max="4" width="18.140625" bestFit="1" customWidth="1"/>
    <col min="5" max="5" width="9.140625" bestFit="1" customWidth="1"/>
    <col min="6" max="6" width="14" bestFit="1" customWidth="1"/>
    <col min="7" max="7" width="17.5703125" bestFit="1" customWidth="1"/>
  </cols>
  <sheetData>
    <row r="1" spans="1:7" x14ac:dyDescent="0.25">
      <c r="A1" t="s">
        <v>159</v>
      </c>
      <c r="B1" t="s">
        <v>125</v>
      </c>
      <c r="C1" t="s">
        <v>160</v>
      </c>
      <c r="D1" t="s">
        <v>161</v>
      </c>
      <c r="E1" t="s">
        <v>162</v>
      </c>
      <c r="F1" t="s">
        <v>163</v>
      </c>
      <c r="G1" t="s">
        <v>164</v>
      </c>
    </row>
    <row r="2" spans="1:7" x14ac:dyDescent="0.25">
      <c r="A2" s="34">
        <v>294903940.93811578</v>
      </c>
      <c r="B2" s="34">
        <v>17957843</v>
      </c>
      <c r="C2" s="33">
        <v>1.1054057092726579E-2</v>
      </c>
      <c r="D2" s="37">
        <v>14.816129471517938</v>
      </c>
      <c r="E2" s="32">
        <v>0.48635545815140169</v>
      </c>
      <c r="F2" s="9">
        <v>16.422013542390129</v>
      </c>
      <c r="G2" s="32">
        <v>1.000996030141885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66C21A-F2E8-4B8D-9846-3F5507CE7FA5}">
  <dimension ref="A1:AI8"/>
  <sheetViews>
    <sheetView showGridLines="0" showRowColHeaders="0" zoomScale="145" zoomScaleNormal="145" workbookViewId="0">
      <selection activeCell="B2" sqref="B2"/>
    </sheetView>
  </sheetViews>
  <sheetFormatPr defaultColWidth="0" defaultRowHeight="15" zeroHeight="1" x14ac:dyDescent="0.25"/>
  <cols>
    <col min="1" max="1" width="9.140625" style="30" customWidth="1"/>
    <col min="2" max="2" width="28.85546875" style="30" customWidth="1"/>
    <col min="3" max="5" width="9.140625" style="30" customWidth="1"/>
    <col min="6" max="35" width="0" style="30" hidden="1" customWidth="1"/>
    <col min="36" max="16384" width="9.140625" style="30" hidden="1"/>
  </cols>
  <sheetData>
    <row r="1" spans="2:2" x14ac:dyDescent="0.25"/>
    <row r="2" spans="2:2" x14ac:dyDescent="0.25">
      <c r="B2" s="129" t="s">
        <v>205</v>
      </c>
    </row>
    <row r="3" spans="2:2" x14ac:dyDescent="0.25"/>
    <row r="4" spans="2:2" x14ac:dyDescent="0.25">
      <c r="B4" s="129" t="s">
        <v>206</v>
      </c>
    </row>
    <row r="5" spans="2:2" x14ac:dyDescent="0.25"/>
    <row r="6" spans="2:2" x14ac:dyDescent="0.25">
      <c r="B6" s="129" t="s">
        <v>207</v>
      </c>
    </row>
    <row r="7" spans="2:2" x14ac:dyDescent="0.25"/>
    <row r="8" spans="2:2" x14ac:dyDescent="0.25"/>
  </sheetData>
  <sheetProtection sheet="1" objects="1" scenarios="1"/>
  <hyperlinks>
    <hyperlink ref="B2" location="KPI!A1" display="Аналітика з виконання KPI" xr:uid="{C7963548-1B2A-4A2C-A765-A3601210F774}"/>
    <hyperlink ref="B4" location="ПОКАЗНИКИ!A1" display="Загальний аналіз показників" xr:uid="{59BCC1DE-D624-4F86-B52C-178C2EA42C60}"/>
    <hyperlink ref="B6" location="КОРЕЛЯЦІЇ!A1" display="Взаємозалежності (кореляції)" xr:uid="{F7D55002-4D8C-424B-9572-CF1BFC07C58D}"/>
  </hyperlinks>
  <pageMargins left="0.7" right="0.7" top="0.75" bottom="0.75" header="0.3" footer="0.3"/>
  <pageSetup paperSize="9"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2A6846-2719-4C8E-A8CD-B6E213B8C727}">
  <sheetPr>
    <outlinePr summaryBelow="0"/>
    <pageSetUpPr fitToPage="1"/>
  </sheetPr>
  <dimension ref="A1:AP95"/>
  <sheetViews>
    <sheetView showGridLines="0" showRowColHeaders="0" tabSelected="1" zoomScale="85" zoomScaleNormal="85" zoomScaleSheetLayoutView="80" workbookViewId="0"/>
  </sheetViews>
  <sheetFormatPr defaultColWidth="0" defaultRowHeight="15" zeroHeight="1" outlineLevelRow="2" x14ac:dyDescent="0.25"/>
  <cols>
    <col min="1" max="1" width="1.28515625" style="30" customWidth="1"/>
    <col min="2" max="2" width="3.28515625" style="30" customWidth="1"/>
    <col min="3" max="3" width="22.85546875" style="30" bestFit="1" customWidth="1"/>
    <col min="4" max="4" width="19.28515625" style="30" customWidth="1"/>
    <col min="5" max="5" width="15.28515625" style="30" customWidth="1"/>
    <col min="6" max="16" width="10.5703125" style="30" customWidth="1"/>
    <col min="17" max="17" width="0.5703125" style="30" customWidth="1"/>
    <col min="18" max="18" width="12.28515625" style="27" customWidth="1"/>
    <col min="19" max="19" width="0.5703125" style="30" customWidth="1"/>
    <col min="20" max="20" width="18.7109375" style="27" customWidth="1"/>
    <col min="21" max="21" width="14.85546875" style="30" customWidth="1"/>
    <col min="22" max="42" width="0" style="30" hidden="1" customWidth="1"/>
    <col min="43" max="16384" width="9.140625" style="30" hidden="1"/>
  </cols>
  <sheetData>
    <row r="1" spans="1:42" s="13" customFormat="1" ht="15.75" customHeight="1" x14ac:dyDescent="0.25">
      <c r="C1" s="60" t="s">
        <v>146</v>
      </c>
      <c r="D1" s="60" t="s">
        <v>147</v>
      </c>
      <c r="F1" s="60" t="s">
        <v>148</v>
      </c>
      <c r="R1" s="15"/>
      <c r="T1" s="15"/>
      <c r="V1" s="130"/>
      <c r="W1" s="130"/>
      <c r="X1" s="130"/>
      <c r="Y1" s="130"/>
      <c r="Z1" s="130"/>
      <c r="AA1" s="130"/>
      <c r="AB1" s="130"/>
      <c r="AC1" s="130"/>
      <c r="AD1" s="130"/>
      <c r="AE1" s="130"/>
      <c r="AF1" s="130"/>
      <c r="AG1" s="130"/>
      <c r="AH1" s="130"/>
      <c r="AI1" s="130"/>
      <c r="AJ1" s="130"/>
      <c r="AK1" s="130"/>
      <c r="AL1" s="130"/>
      <c r="AM1" s="130"/>
      <c r="AN1" s="130"/>
      <c r="AO1" s="130"/>
      <c r="AP1" s="130"/>
    </row>
    <row r="2" spans="1:42" s="13" customFormat="1" x14ac:dyDescent="0.25">
      <c r="R2" s="15"/>
      <c r="T2" s="15"/>
      <c r="V2" s="130"/>
      <c r="W2" s="130"/>
      <c r="X2" s="130"/>
      <c r="Y2" s="130"/>
      <c r="Z2" s="130"/>
      <c r="AA2" s="130"/>
      <c r="AB2" s="130"/>
      <c r="AC2" s="130"/>
      <c r="AD2" s="130"/>
      <c r="AE2" s="130"/>
      <c r="AF2" s="130"/>
      <c r="AG2" s="130"/>
      <c r="AH2" s="130"/>
      <c r="AI2" s="130"/>
      <c r="AJ2" s="130"/>
      <c r="AK2" s="130"/>
      <c r="AL2" s="130"/>
      <c r="AM2" s="130"/>
      <c r="AN2" s="130"/>
      <c r="AO2" s="130"/>
      <c r="AP2" s="130"/>
    </row>
    <row r="3" spans="1:42" s="13" customFormat="1" ht="18.75" x14ac:dyDescent="0.25">
      <c r="C3" s="14" t="s">
        <v>142</v>
      </c>
      <c r="D3" s="61" t="s">
        <v>157</v>
      </c>
      <c r="E3" s="14"/>
      <c r="G3" s="13" t="s">
        <v>144</v>
      </c>
      <c r="H3" s="63">
        <v>2015</v>
      </c>
      <c r="K3" s="13" t="s">
        <v>129</v>
      </c>
      <c r="M3" s="64">
        <v>-100000</v>
      </c>
      <c r="N3" s="66" t="s">
        <v>151</v>
      </c>
      <c r="R3" s="15"/>
      <c r="T3" s="15"/>
      <c r="V3" s="130"/>
      <c r="W3" s="130"/>
      <c r="X3" s="130"/>
      <c r="Y3" s="130"/>
      <c r="Z3" s="130"/>
      <c r="AA3" s="130"/>
      <c r="AB3" s="130"/>
      <c r="AC3" s="130"/>
      <c r="AD3" s="130"/>
      <c r="AE3" s="130"/>
      <c r="AF3" s="130"/>
      <c r="AG3" s="130"/>
      <c r="AH3" s="130"/>
      <c r="AI3" s="130"/>
      <c r="AJ3" s="130"/>
      <c r="AK3" s="130"/>
      <c r="AL3" s="130"/>
      <c r="AM3" s="130"/>
      <c r="AN3" s="130"/>
      <c r="AO3" s="130"/>
      <c r="AP3" s="130"/>
    </row>
    <row r="4" spans="1:42" s="13" customFormat="1" ht="3" customHeight="1" x14ac:dyDescent="0.25">
      <c r="D4" s="15"/>
      <c r="N4" s="66"/>
      <c r="R4" s="15"/>
      <c r="T4" s="15"/>
      <c r="V4" s="130"/>
      <c r="W4" s="130"/>
      <c r="X4" s="130"/>
      <c r="Y4" s="130"/>
      <c r="Z4" s="130"/>
      <c r="AA4" s="130"/>
      <c r="AB4" s="130"/>
      <c r="AC4" s="130"/>
      <c r="AD4" s="130"/>
      <c r="AE4" s="130"/>
      <c r="AF4" s="130"/>
      <c r="AG4" s="130"/>
      <c r="AH4" s="130"/>
      <c r="AI4" s="130"/>
      <c r="AJ4" s="130"/>
      <c r="AK4" s="130"/>
      <c r="AL4" s="130"/>
      <c r="AM4" s="130"/>
      <c r="AN4" s="130"/>
      <c r="AO4" s="130"/>
      <c r="AP4" s="130"/>
    </row>
    <row r="5" spans="1:42" s="13" customFormat="1" x14ac:dyDescent="0.25">
      <c r="C5" s="16" t="s">
        <v>143</v>
      </c>
      <c r="D5" s="62" t="s">
        <v>126</v>
      </c>
      <c r="E5" s="17"/>
      <c r="J5" s="13" t="s">
        <v>145</v>
      </c>
      <c r="K5" s="18" t="str">
        <f>D5</f>
        <v>Викон_План</v>
      </c>
      <c r="M5" s="65" cm="1">
        <f t="array" ref="M5">_xlfn.XLOOKUP($K$5,Цілі!$B$4:$B$6,_xlfn.XLOOKUP(KPI!$H$3,Цілі!$C$3:$E$3,Цілі!$C$4:$E$6,,0))</f>
        <v>1</v>
      </c>
      <c r="N5" s="67">
        <f>_xlfn.XLOOKUP($D$5,Цілі!$B$4:$B$6,Цілі!$F$4:$F$6,,0)</f>
        <v>0.05</v>
      </c>
      <c r="P5" s="26"/>
      <c r="R5" s="15"/>
      <c r="T5" s="15"/>
      <c r="V5" s="130"/>
      <c r="W5" s="130"/>
      <c r="X5" s="130"/>
      <c r="Y5" s="130"/>
      <c r="Z5" s="130"/>
      <c r="AA5" s="130"/>
      <c r="AB5" s="130"/>
      <c r="AC5" s="130"/>
      <c r="AD5" s="130"/>
      <c r="AE5" s="130"/>
      <c r="AF5" s="130"/>
      <c r="AG5" s="130"/>
      <c r="AH5" s="130"/>
      <c r="AI5" s="130"/>
      <c r="AJ5" s="130"/>
      <c r="AK5" s="130"/>
      <c r="AL5" s="130"/>
      <c r="AM5" s="130"/>
      <c r="AN5" s="130"/>
      <c r="AO5" s="130"/>
      <c r="AP5" s="130"/>
    </row>
    <row r="6" spans="1:42" s="13" customFormat="1" x14ac:dyDescent="0.25">
      <c r="R6" s="15"/>
      <c r="T6" s="15"/>
      <c r="V6" s="130"/>
      <c r="W6" s="130"/>
      <c r="X6" s="130"/>
      <c r="Y6" s="130"/>
      <c r="Z6" s="130"/>
      <c r="AA6" s="130"/>
      <c r="AB6" s="130"/>
      <c r="AC6" s="130"/>
      <c r="AD6" s="130"/>
      <c r="AE6" s="130"/>
      <c r="AF6" s="130"/>
      <c r="AG6" s="130"/>
      <c r="AH6" s="130"/>
      <c r="AI6" s="130"/>
      <c r="AJ6" s="130"/>
      <c r="AK6" s="130"/>
      <c r="AL6" s="130"/>
      <c r="AM6" s="130"/>
      <c r="AN6" s="130"/>
      <c r="AO6" s="130"/>
      <c r="AP6" s="130"/>
    </row>
    <row r="7" spans="1:42" customFormat="1" x14ac:dyDescent="0.25">
      <c r="B7" s="68"/>
      <c r="C7" s="68"/>
      <c r="D7" s="68"/>
      <c r="E7" s="69" t="s">
        <v>130</v>
      </c>
      <c r="F7" s="69" t="s">
        <v>131</v>
      </c>
      <c r="G7" s="69" t="s">
        <v>132</v>
      </c>
      <c r="H7" s="69" t="s">
        <v>133</v>
      </c>
      <c r="I7" s="69" t="s">
        <v>134</v>
      </c>
      <c r="J7" s="69" t="s">
        <v>135</v>
      </c>
      <c r="K7" s="69" t="s">
        <v>136</v>
      </c>
      <c r="L7" s="69" t="s">
        <v>137</v>
      </c>
      <c r="M7" s="69" t="s">
        <v>138</v>
      </c>
      <c r="N7" s="69" t="s">
        <v>139</v>
      </c>
      <c r="O7" s="69" t="s">
        <v>140</v>
      </c>
      <c r="P7" s="70" t="s">
        <v>141</v>
      </c>
      <c r="Q7" s="71"/>
      <c r="R7" s="72">
        <f>$H$3</f>
        <v>2015</v>
      </c>
      <c r="S7" s="68"/>
      <c r="T7" s="73"/>
      <c r="V7" s="30"/>
      <c r="W7" s="30"/>
      <c r="X7" s="30"/>
      <c r="Y7" s="30"/>
      <c r="Z7" s="30"/>
      <c r="AA7" s="30"/>
      <c r="AB7" s="30"/>
      <c r="AC7" s="30"/>
      <c r="AD7" s="30"/>
      <c r="AE7" s="30"/>
      <c r="AF7" s="30"/>
      <c r="AG7" s="30"/>
      <c r="AH7" s="30"/>
      <c r="AI7" s="30"/>
      <c r="AJ7" s="30"/>
      <c r="AK7" s="30"/>
      <c r="AL7" s="30"/>
      <c r="AM7" s="30"/>
      <c r="AN7" s="30"/>
      <c r="AO7" s="30"/>
      <c r="AP7" s="30"/>
    </row>
    <row r="8" spans="1:42" customFormat="1" ht="3" customHeight="1" x14ac:dyDescent="0.25">
      <c r="B8" s="68"/>
      <c r="C8" s="68"/>
      <c r="D8" s="68"/>
      <c r="E8" s="74"/>
      <c r="F8" s="74"/>
      <c r="G8" s="68"/>
      <c r="H8" s="68"/>
      <c r="I8" s="68"/>
      <c r="J8" s="68"/>
      <c r="K8" s="68"/>
      <c r="L8" s="68"/>
      <c r="M8" s="68"/>
      <c r="N8" s="68"/>
      <c r="O8" s="68"/>
      <c r="P8" s="68"/>
      <c r="Q8" s="68"/>
      <c r="R8" s="75"/>
      <c r="S8" s="68"/>
      <c r="T8" s="75"/>
      <c r="V8" s="30"/>
      <c r="W8" s="30"/>
      <c r="X8" s="30"/>
      <c r="Y8" s="30"/>
      <c r="Z8" s="30"/>
      <c r="AA8" s="30"/>
      <c r="AB8" s="30"/>
      <c r="AC8" s="30"/>
      <c r="AD8" s="30"/>
      <c r="AE8" s="30"/>
      <c r="AF8" s="30"/>
      <c r="AG8" s="30"/>
      <c r="AH8" s="30"/>
      <c r="AI8" s="30"/>
      <c r="AJ8" s="30"/>
      <c r="AK8" s="30"/>
      <c r="AL8" s="30"/>
      <c r="AM8" s="30"/>
      <c r="AN8" s="30"/>
      <c r="AO8" s="30"/>
      <c r="AP8" s="30"/>
    </row>
    <row r="9" spans="1:42" s="12" customFormat="1" x14ac:dyDescent="0.25">
      <c r="B9" s="76" t="s">
        <v>122</v>
      </c>
      <c r="C9" s="77"/>
      <c r="D9" s="78" t="str">
        <f>$D$3</f>
        <v>ФактПродажів, грн</v>
      </c>
      <c r="E9" s="79">
        <f>SUM(E11,E21,E31,E37)</f>
        <v>6041842.9990300015</v>
      </c>
      <c r="F9" s="79">
        <f t="shared" ref="F9:P9" si="0">SUM(F11,F21,F31,F37)</f>
        <v>8318241.5487960037</v>
      </c>
      <c r="G9" s="79">
        <f t="shared" si="0"/>
        <v>10358821.297200002</v>
      </c>
      <c r="H9" s="79">
        <f t="shared" si="0"/>
        <v>6752932.1936250012</v>
      </c>
      <c r="I9" s="79">
        <f t="shared" si="0"/>
        <v>11138786.071867004</v>
      </c>
      <c r="J9" s="79">
        <f t="shared" si="0"/>
        <v>5596190.4797799997</v>
      </c>
      <c r="K9" s="79">
        <f t="shared" si="0"/>
        <v>12013055.794403</v>
      </c>
      <c r="L9" s="79">
        <f t="shared" si="0"/>
        <v>6317421.7604090013</v>
      </c>
      <c r="M9" s="79">
        <f t="shared" si="0"/>
        <v>6495663.557000001</v>
      </c>
      <c r="N9" s="79">
        <f t="shared" si="0"/>
        <v>10718833.602283001</v>
      </c>
      <c r="O9" s="79">
        <f t="shared" si="0"/>
        <v>5458515.4980599992</v>
      </c>
      <c r="P9" s="80">
        <f t="shared" si="0"/>
        <v>7485227.6889129989</v>
      </c>
      <c r="Q9" s="81"/>
      <c r="R9" s="82">
        <f>SUM(E9:P9)</f>
        <v>96695532.491366014</v>
      </c>
      <c r="S9" s="75"/>
      <c r="T9" s="82"/>
      <c r="V9" s="27"/>
      <c r="W9" s="27"/>
      <c r="X9" s="27"/>
      <c r="Y9" s="27"/>
      <c r="Z9" s="27"/>
      <c r="AA9" s="27"/>
      <c r="AB9" s="27"/>
      <c r="AC9" s="27"/>
      <c r="AD9" s="27"/>
      <c r="AE9" s="27"/>
      <c r="AF9" s="27"/>
      <c r="AG9" s="27"/>
      <c r="AH9" s="27"/>
      <c r="AI9" s="27"/>
      <c r="AJ9" s="27"/>
      <c r="AK9" s="27"/>
      <c r="AL9" s="27"/>
      <c r="AM9" s="27"/>
      <c r="AN9" s="27"/>
      <c r="AO9" s="27"/>
      <c r="AP9" s="27"/>
    </row>
    <row r="10" spans="1:42" s="12" customFormat="1" x14ac:dyDescent="0.25">
      <c r="A10" s="20"/>
      <c r="B10" s="83"/>
      <c r="C10" s="84"/>
      <c r="D10" s="85" t="str">
        <f>$D$5</f>
        <v>Викон_План</v>
      </c>
      <c r="E10" s="86" cm="1">
        <f t="array" ref="E10">_xlfn.IFS($D10=Довідник_Списки!$D$3,IFERROR(SUMIFS(План_Факт_Дебіторка!$M:$M,План_Факт_Дебіторка!$A:$A,KPI!$H$3,План_Факт_Дебіторка!$E:$E,KPI!E$7)/SUMIFS(План_Факт_Дебіторка!$N:$N,План_Факт_Дебіторка!$A:$A,KPI!$H$3,План_Факт_Дебіторка!$E:$E,KPI!E$7),0),KPI!$D10=Довідник_Списки!$D$4,IFERROR((SUMIFS(План_Факт_Дебіторка!$M:$M,План_Факт_Дебіторка!$A:$A,KPI!$H$3,План_Факт_Дебіторка!$E:$E,KPI!E$7)-SUMIFS(План_Факт_Дебіторка!$L:$L,План_Факт_Дебіторка!$A:$A,KPI!$H$3,План_Факт_Дебіторка!$E:$E,KPI!E$7))/SUMIFS(План_Факт_Дебіторка!$L:$L,План_Факт_Дебіторка!$A:$A,KPI!$H$3,План_Факт_Дебіторка!$E:$E,KPI!E$7),0),$D10=Довідник_Списки!$D$5,IFERROR(SUMIFS(План_Факт_Дебіторка!$M:$M,План_Факт_Дебіторка!$A:$A,KPI!$H$3,План_Факт_Дебіторка!$E:$E,KPI!E$7)/SUMIFS(План_Факт_Дебіторка!$K:$K,План_Факт_Дебіторка!$A:$A,KPI!$H$3,План_Факт_Дебіторка!$E:$E,KPI!E$7),0))</f>
        <v>1.0002223324277795</v>
      </c>
      <c r="F10" s="86" cm="1">
        <f t="array" ref="F10">_xlfn.IFS($D10=Довідник_Списки!$D$3,IFERROR(SUMIFS(План_Факт_Дебіторка!$M:$M,План_Факт_Дебіторка!$A:$A,KPI!$H$3,План_Факт_Дебіторка!$E:$E,KPI!F$7)/SUMIFS(План_Факт_Дебіторка!$N:$N,План_Факт_Дебіторка!$A:$A,KPI!$H$3,План_Факт_Дебіторка!$E:$E,KPI!F$7),0),KPI!$D10=Довідник_Списки!$D$4,IFERROR((SUMIFS(План_Факт_Дебіторка!$M:$M,План_Факт_Дебіторка!$A:$A,KPI!$H$3,План_Факт_Дебіторка!$E:$E,KPI!F$7)-SUMIFS(План_Факт_Дебіторка!$L:$L,План_Факт_Дебіторка!$A:$A,KPI!$H$3,План_Факт_Дебіторка!$E:$E,KPI!F$7))/SUMIFS(План_Факт_Дебіторка!$L:$L,План_Факт_Дебіторка!$A:$A,KPI!$H$3,План_Факт_Дебіторка!$E:$E,KPI!F$7),0),$D10=Довідник_Списки!$D$5,IFERROR(SUMIFS(План_Факт_Дебіторка!$M:$M,План_Факт_Дебіторка!$A:$A,KPI!$H$3,План_Факт_Дебіторка!$E:$E,KPI!F$7)/SUMIFS(План_Факт_Дебіторка!$K:$K,План_Факт_Дебіторка!$A:$A,KPI!$H$3,План_Факт_Дебіторка!$E:$E,KPI!F$7),0))</f>
        <v>0.99938024711007567</v>
      </c>
      <c r="G10" s="86" cm="1">
        <f t="array" ref="G10">_xlfn.IFS($D10=Довідник_Списки!$D$3,IFERROR(SUMIFS(План_Факт_Дебіторка!$M:$M,План_Факт_Дебіторка!$A:$A,KPI!$H$3,План_Факт_Дебіторка!$E:$E,KPI!G$7)/SUMIFS(План_Факт_Дебіторка!$N:$N,План_Факт_Дебіторка!$A:$A,KPI!$H$3,План_Факт_Дебіторка!$E:$E,KPI!G$7),0),KPI!$D10=Довідник_Списки!$D$4,IFERROR((SUMIFS(План_Факт_Дебіторка!$M:$M,План_Факт_Дебіторка!$A:$A,KPI!$H$3,План_Факт_Дебіторка!$E:$E,KPI!G$7)-SUMIFS(План_Факт_Дебіторка!$L:$L,План_Факт_Дебіторка!$A:$A,KPI!$H$3,План_Факт_Дебіторка!$E:$E,KPI!G$7))/SUMIFS(План_Факт_Дебіторка!$L:$L,План_Факт_Дебіторка!$A:$A,KPI!$H$3,План_Факт_Дебіторка!$E:$E,KPI!G$7),0),$D10=Довідник_Списки!$D$5,IFERROR(SUMIFS(План_Факт_Дебіторка!$M:$M,План_Факт_Дебіторка!$A:$A,KPI!$H$3,План_Факт_Дебіторка!$E:$E,KPI!G$7)/SUMIFS(План_Факт_Дебіторка!$K:$K,План_Факт_Дебіторка!$A:$A,KPI!$H$3,План_Факт_Дебіторка!$E:$E,KPI!G$7),0))</f>
        <v>1.0072167412636375</v>
      </c>
      <c r="H10" s="86" cm="1">
        <f t="array" ref="H10">_xlfn.IFS($D10=Довідник_Списки!$D$3,IFERROR(SUMIFS(План_Факт_Дебіторка!$M:$M,План_Факт_Дебіторка!$A:$A,KPI!$H$3,План_Факт_Дебіторка!$E:$E,KPI!H$7)/SUMIFS(План_Факт_Дебіторка!$N:$N,План_Факт_Дебіторка!$A:$A,KPI!$H$3,План_Факт_Дебіторка!$E:$E,KPI!H$7),0),KPI!$D10=Довідник_Списки!$D$4,IFERROR((SUMIFS(План_Факт_Дебіторка!$M:$M,План_Факт_Дебіторка!$A:$A,KPI!$H$3,План_Факт_Дебіторка!$E:$E,KPI!H$7)-SUMIFS(План_Факт_Дебіторка!$L:$L,План_Факт_Дебіторка!$A:$A,KPI!$H$3,План_Факт_Дебіторка!$E:$E,KPI!H$7))/SUMIFS(План_Факт_Дебіторка!$L:$L,План_Факт_Дебіторка!$A:$A,KPI!$H$3,План_Факт_Дебіторка!$E:$E,KPI!H$7),0),$D10=Довідник_Списки!$D$5,IFERROR(SUMIFS(План_Факт_Дебіторка!$M:$M,План_Факт_Дебіторка!$A:$A,KPI!$H$3,План_Факт_Дебіторка!$E:$E,KPI!H$7)/SUMIFS(План_Факт_Дебіторка!$K:$K,План_Факт_Дебіторка!$A:$A,KPI!$H$3,План_Факт_Дебіторка!$E:$E,KPI!H$7),0))</f>
        <v>1.0132387344704188</v>
      </c>
      <c r="I10" s="86" cm="1">
        <f t="array" ref="I10">_xlfn.IFS($D10=Довідник_Списки!$D$3,IFERROR(SUMIFS(План_Факт_Дебіторка!$M:$M,План_Факт_Дебіторка!$A:$A,KPI!$H$3,План_Факт_Дебіторка!$E:$E,KPI!I$7)/SUMIFS(План_Факт_Дебіторка!$N:$N,План_Факт_Дебіторка!$A:$A,KPI!$H$3,План_Факт_Дебіторка!$E:$E,KPI!I$7),0),KPI!$D10=Довідник_Списки!$D$4,IFERROR((SUMIFS(План_Факт_Дебіторка!$M:$M,План_Факт_Дебіторка!$A:$A,KPI!$H$3,План_Факт_Дебіторка!$E:$E,KPI!I$7)-SUMIFS(План_Факт_Дебіторка!$L:$L,План_Факт_Дебіторка!$A:$A,KPI!$H$3,План_Факт_Дебіторка!$E:$E,KPI!I$7))/SUMIFS(План_Факт_Дебіторка!$L:$L,План_Факт_Дебіторка!$A:$A,KPI!$H$3,План_Факт_Дебіторка!$E:$E,KPI!I$7),0),$D10=Довідник_Списки!$D$5,IFERROR(SUMIFS(План_Факт_Дебіторка!$M:$M,План_Факт_Дебіторка!$A:$A,KPI!$H$3,План_Факт_Дебіторка!$E:$E,KPI!I$7)/SUMIFS(План_Факт_Дебіторка!$K:$K,План_Факт_Дебіторка!$A:$A,KPI!$H$3,План_Факт_Дебіторка!$E:$E,KPI!I$7),0))</f>
        <v>1.0041727358004964</v>
      </c>
      <c r="J10" s="86" cm="1">
        <f t="array" ref="J10">_xlfn.IFS($D10=Довідник_Списки!$D$3,IFERROR(SUMIFS(План_Факт_Дебіторка!$M:$M,План_Факт_Дебіторка!$A:$A,KPI!$H$3,План_Факт_Дебіторка!$E:$E,KPI!J$7)/SUMIFS(План_Факт_Дебіторка!$N:$N,План_Факт_Дебіторка!$A:$A,KPI!$H$3,План_Факт_Дебіторка!$E:$E,KPI!J$7),0),KPI!$D10=Довідник_Списки!$D$4,IFERROR((SUMIFS(План_Факт_Дебіторка!$M:$M,План_Факт_Дебіторка!$A:$A,KPI!$H$3,План_Факт_Дебіторка!$E:$E,KPI!J$7)-SUMIFS(План_Факт_Дебіторка!$L:$L,План_Факт_Дебіторка!$A:$A,KPI!$H$3,План_Факт_Дебіторка!$E:$E,KPI!J$7))/SUMIFS(План_Факт_Дебіторка!$L:$L,План_Факт_Дебіторка!$A:$A,KPI!$H$3,План_Факт_Дебіторка!$E:$E,KPI!J$7),0),$D10=Довідник_Списки!$D$5,IFERROR(SUMIFS(План_Факт_Дебіторка!$M:$M,План_Факт_Дебіторка!$A:$A,KPI!$H$3,План_Факт_Дебіторка!$E:$E,KPI!J$7)/SUMIFS(План_Факт_Дебіторка!$K:$K,План_Факт_Дебіторка!$A:$A,KPI!$H$3,План_Факт_Дебіторка!$E:$E,KPI!J$7),0))</f>
        <v>1.0029554420094271</v>
      </c>
      <c r="K10" s="86" cm="1">
        <f t="array" ref="K10">_xlfn.IFS($D10=Довідник_Списки!$D$3,IFERROR(SUMIFS(План_Факт_Дебіторка!$M:$M,План_Факт_Дебіторка!$A:$A,KPI!$H$3,План_Факт_Дебіторка!$E:$E,KPI!K$7)/SUMIFS(План_Факт_Дебіторка!$N:$N,План_Факт_Дебіторка!$A:$A,KPI!$H$3,План_Факт_Дебіторка!$E:$E,KPI!K$7),0),KPI!$D10=Довідник_Списки!$D$4,IFERROR((SUMIFS(План_Факт_Дебіторка!$M:$M,План_Факт_Дебіторка!$A:$A,KPI!$H$3,План_Факт_Дебіторка!$E:$E,KPI!K$7)-SUMIFS(План_Факт_Дебіторка!$L:$L,План_Факт_Дебіторка!$A:$A,KPI!$H$3,План_Факт_Дебіторка!$E:$E,KPI!K$7))/SUMIFS(План_Факт_Дебіторка!$L:$L,План_Факт_Дебіторка!$A:$A,KPI!$H$3,План_Факт_Дебіторка!$E:$E,KPI!K$7),0),$D10=Довідник_Списки!$D$5,IFERROR(SUMIFS(План_Факт_Дебіторка!$M:$M,План_Факт_Дебіторка!$A:$A,KPI!$H$3,План_Факт_Дебіторка!$E:$E,KPI!K$7)/SUMIFS(План_Факт_Дебіторка!$K:$K,План_Факт_Дебіторка!$A:$A,KPI!$H$3,План_Факт_Дебіторка!$E:$E,KPI!K$7),0))</f>
        <v>0.98076169670275271</v>
      </c>
      <c r="L10" s="86" cm="1">
        <f t="array" ref="L10">_xlfn.IFS($D10=Довідник_Списки!$D$3,IFERROR(SUMIFS(План_Факт_Дебіторка!$M:$M,План_Факт_Дебіторка!$A:$A,KPI!$H$3,План_Факт_Дебіторка!$E:$E,KPI!L$7)/SUMIFS(План_Факт_Дебіторка!$N:$N,План_Факт_Дебіторка!$A:$A,KPI!$H$3,План_Факт_Дебіторка!$E:$E,KPI!L$7),0),KPI!$D10=Довідник_Списки!$D$4,IFERROR((SUMIFS(План_Факт_Дебіторка!$M:$M,План_Факт_Дебіторка!$A:$A,KPI!$H$3,План_Факт_Дебіторка!$E:$E,KPI!L$7)-SUMIFS(План_Факт_Дебіторка!$L:$L,План_Факт_Дебіторка!$A:$A,KPI!$H$3,План_Факт_Дебіторка!$E:$E,KPI!L$7))/SUMIFS(План_Факт_Дебіторка!$L:$L,План_Факт_Дебіторка!$A:$A,KPI!$H$3,План_Факт_Дебіторка!$E:$E,KPI!L$7),0),$D10=Довідник_Списки!$D$5,IFERROR(SUMIFS(План_Факт_Дебіторка!$M:$M,План_Факт_Дебіторка!$A:$A,KPI!$H$3,План_Факт_Дебіторка!$E:$E,KPI!L$7)/SUMIFS(План_Факт_Дебіторка!$K:$K,План_Факт_Дебіторка!$A:$A,KPI!$H$3,План_Факт_Дебіторка!$E:$E,KPI!L$7),0))</f>
        <v>0.99361776665759705</v>
      </c>
      <c r="M10" s="86" cm="1">
        <f t="array" ref="M10">_xlfn.IFS($D10=Довідник_Списки!$D$3,IFERROR(SUMIFS(План_Факт_Дебіторка!$M:$M,План_Факт_Дебіторка!$A:$A,KPI!$H$3,План_Факт_Дебіторка!$E:$E,KPI!M$7)/SUMIFS(План_Факт_Дебіторка!$N:$N,План_Факт_Дебіторка!$A:$A,KPI!$H$3,План_Факт_Дебіторка!$E:$E,KPI!M$7),0),KPI!$D10=Довідник_Списки!$D$4,IFERROR((SUMIFS(План_Факт_Дебіторка!$M:$M,План_Факт_Дебіторка!$A:$A,KPI!$H$3,План_Факт_Дебіторка!$E:$E,KPI!M$7)-SUMIFS(План_Факт_Дебіторка!$L:$L,План_Факт_Дебіторка!$A:$A,KPI!$H$3,План_Факт_Дебіторка!$E:$E,KPI!M$7))/SUMIFS(План_Факт_Дебіторка!$L:$L,План_Факт_Дебіторка!$A:$A,KPI!$H$3,План_Факт_Дебіторка!$E:$E,KPI!M$7),0),$D10=Довідник_Списки!$D$5,IFERROR(SUMIFS(План_Факт_Дебіторка!$M:$M,План_Факт_Дебіторка!$A:$A,KPI!$H$3,План_Факт_Дебіторка!$E:$E,KPI!M$7)/SUMIFS(План_Факт_Дебіторка!$K:$K,План_Факт_Дебіторка!$A:$A,KPI!$H$3,План_Факт_Дебіторка!$E:$E,KPI!M$7),0))</f>
        <v>1.0026802644212223</v>
      </c>
      <c r="N10" s="86" cm="1">
        <f t="array" ref="N10">_xlfn.IFS($D10=Довідник_Списки!$D$3,IFERROR(SUMIFS(План_Факт_Дебіторка!$M:$M,План_Факт_Дебіторка!$A:$A,KPI!$H$3,План_Факт_Дебіторка!$E:$E,KPI!N$7)/SUMIFS(План_Факт_Дебіторка!$N:$N,План_Факт_Дебіторка!$A:$A,KPI!$H$3,План_Факт_Дебіторка!$E:$E,KPI!N$7),0),KPI!$D10=Довідник_Списки!$D$4,IFERROR((SUMIFS(План_Факт_Дебіторка!$M:$M,План_Факт_Дебіторка!$A:$A,KPI!$H$3,План_Факт_Дебіторка!$E:$E,KPI!N$7)-SUMIFS(План_Факт_Дебіторка!$L:$L,План_Факт_Дебіторка!$A:$A,KPI!$H$3,План_Факт_Дебіторка!$E:$E,KPI!N$7))/SUMIFS(План_Факт_Дебіторка!$L:$L,План_Факт_Дебіторка!$A:$A,KPI!$H$3,План_Факт_Дебіторка!$E:$E,KPI!N$7),0),$D10=Довідник_Списки!$D$5,IFERROR(SUMIFS(План_Факт_Дебіторка!$M:$M,План_Факт_Дебіторка!$A:$A,KPI!$H$3,План_Факт_Дебіторка!$E:$E,KPI!N$7)/SUMIFS(План_Факт_Дебіторка!$K:$K,План_Факт_Дебіторка!$A:$A,KPI!$H$3,План_Факт_Дебіторка!$E:$E,KPI!N$7),0))</f>
        <v>1.0152044933637989</v>
      </c>
      <c r="O10" s="86" cm="1">
        <f t="array" ref="O10">_xlfn.IFS($D10=Довідник_Списки!$D$3,IFERROR(SUMIFS(План_Факт_Дебіторка!$M:$M,План_Факт_Дебіторка!$A:$A,KPI!$H$3,План_Факт_Дебіторка!$E:$E,KPI!O$7)/SUMIFS(План_Факт_Дебіторка!$N:$N,План_Факт_Дебіторка!$A:$A,KPI!$H$3,План_Факт_Дебіторка!$E:$E,KPI!O$7),0),KPI!$D10=Довідник_Списки!$D$4,IFERROR((SUMIFS(План_Факт_Дебіторка!$M:$M,План_Факт_Дебіторка!$A:$A,KPI!$H$3,План_Факт_Дебіторка!$E:$E,KPI!O$7)-SUMIFS(План_Факт_Дебіторка!$L:$L,План_Факт_Дебіторка!$A:$A,KPI!$H$3,План_Факт_Дебіторка!$E:$E,KPI!O$7))/SUMIFS(План_Факт_Дебіторка!$L:$L,План_Факт_Дебіторка!$A:$A,KPI!$H$3,План_Факт_Дебіторка!$E:$E,KPI!O$7),0),$D10=Довідник_Списки!$D$5,IFERROR(SUMIFS(План_Факт_Дебіторка!$M:$M,План_Факт_Дебіторка!$A:$A,KPI!$H$3,План_Факт_Дебіторка!$E:$E,KPI!O$7)/SUMIFS(План_Факт_Дебіторка!$K:$K,План_Факт_Дебіторка!$A:$A,KPI!$H$3,План_Факт_Дебіторка!$E:$E,KPI!O$7),0))</f>
        <v>0.95844140645806952</v>
      </c>
      <c r="P10" s="87" cm="1">
        <f t="array" ref="P10">_xlfn.IFS($D10=Довідник_Списки!$D$3,IFERROR(SUMIFS(План_Факт_Дебіторка!$M:$M,План_Факт_Дебіторка!$A:$A,KPI!$H$3,План_Факт_Дебіторка!$E:$E,KPI!P$7)/SUMIFS(План_Факт_Дебіторка!$N:$N,План_Факт_Дебіторка!$A:$A,KPI!$H$3,План_Факт_Дебіторка!$E:$E,KPI!P$7),0),KPI!$D10=Довідник_Списки!$D$4,IFERROR((SUMIFS(План_Факт_Дебіторка!$M:$M,План_Факт_Дебіторка!$A:$A,KPI!$H$3,План_Факт_Дебіторка!$E:$E,KPI!P$7)-SUMIFS(План_Факт_Дебіторка!$L:$L,План_Факт_Дебіторка!$A:$A,KPI!$H$3,План_Факт_Дебіторка!$E:$E,KPI!P$7))/SUMIFS(План_Факт_Дебіторка!$L:$L,План_Факт_Дебіторка!$A:$A,KPI!$H$3,План_Факт_Дебіторка!$E:$E,KPI!P$7),0),$D10=Довідник_Списки!$D$5,IFERROR(SUMIFS(План_Факт_Дебіторка!$M:$M,План_Факт_Дебіторка!$A:$A,KPI!$H$3,План_Факт_Дебіторка!$E:$E,KPI!P$7)/SUMIFS(План_Факт_Дебіторка!$K:$K,План_Факт_Дебіторка!$A:$A,KPI!$H$3,План_Факт_Дебіторка!$E:$E,KPI!P$7),0))</f>
        <v>0.98736679711291375</v>
      </c>
      <c r="Q10" s="81"/>
      <c r="R10" s="88" cm="1">
        <f t="array" ref="R10">_xlfn.IFS($D10=Довідник_Списки!$D$3,IFERROR(SUMIFS(План_Факт_Дебіторка!$M:$M,План_Факт_Дебіторка!$A:$A,KPI!$H$3)/SUMIFS(План_Факт_Дебіторка!$N:$N,План_Факт_Дебіторка!$A:$A,KPI!$H$3),0),KPI!$D10=Довідник_Списки!$D$4,IFERROR((SUMIFS(План_Факт_Дебіторка!$M:$M,План_Факт_Дебіторка!$A:$A,KPI!$H$3)-SUMIFS(План_Факт_Дебіторка!$L:$L,План_Факт_Дебіторка!$A:$A,KPI!$H$3))/SUMIFS(План_Факт_Дебіторка!$L:$L,План_Факт_Дебіторка!$A:$A,KPI!$H$3),0),$D10=Довідник_Списки!$D$5,IFERROR(SUMIFS(План_Факт_Дебіторка!$M:$M,План_Факт_Дебіторка!$A:$A,KPI!$H$3)/SUMIFS(План_Факт_Дебіторка!$K:$K,План_Факт_Дебіторка!$A:$A,KPI!$H$3),0))</f>
        <v>0.99783945384976447</v>
      </c>
      <c r="S10" s="75"/>
      <c r="T10" s="88"/>
      <c r="U10" s="27"/>
      <c r="V10" s="27"/>
      <c r="W10" s="27"/>
      <c r="X10" s="27"/>
      <c r="Y10" s="27"/>
      <c r="Z10" s="27"/>
      <c r="AA10" s="27"/>
      <c r="AB10" s="27"/>
      <c r="AC10" s="27"/>
      <c r="AD10" s="27"/>
      <c r="AE10" s="27"/>
      <c r="AF10" s="27"/>
      <c r="AG10" s="27"/>
      <c r="AH10" s="27"/>
      <c r="AI10" s="27"/>
      <c r="AJ10" s="27"/>
      <c r="AK10" s="27"/>
      <c r="AL10" s="27"/>
      <c r="AM10" s="27"/>
      <c r="AN10" s="27"/>
      <c r="AO10" s="27"/>
      <c r="AP10" s="27"/>
    </row>
    <row r="11" spans="1:42" s="12" customFormat="1" outlineLevel="1" x14ac:dyDescent="0.25">
      <c r="B11" s="89" t="s">
        <v>22</v>
      </c>
      <c r="C11" s="90"/>
      <c r="D11" s="91" t="str">
        <f>$D$3</f>
        <v>ФактПродажів, грн</v>
      </c>
      <c r="E11" s="92">
        <f>SUM(E13,E15,E17,E19)</f>
        <v>2027019.5678500012</v>
      </c>
      <c r="F11" s="92">
        <f t="shared" ref="F11:P11" si="1">SUM(F13,F15,F17,F19)</f>
        <v>2387801.85592</v>
      </c>
      <c r="G11" s="92">
        <f t="shared" si="1"/>
        <v>3284655.4744100021</v>
      </c>
      <c r="H11" s="92">
        <f t="shared" si="1"/>
        <v>1749898.4775919993</v>
      </c>
      <c r="I11" s="92">
        <f t="shared" si="1"/>
        <v>3407419.5172499986</v>
      </c>
      <c r="J11" s="92">
        <f t="shared" si="1"/>
        <v>1342783.7839899999</v>
      </c>
      <c r="K11" s="92">
        <f t="shared" si="1"/>
        <v>3812091.2158289971</v>
      </c>
      <c r="L11" s="92">
        <f t="shared" si="1"/>
        <v>1424290.6315499996</v>
      </c>
      <c r="M11" s="92">
        <f t="shared" si="1"/>
        <v>1751391.7469099993</v>
      </c>
      <c r="N11" s="92">
        <f t="shared" si="1"/>
        <v>3129512.0788600007</v>
      </c>
      <c r="O11" s="92">
        <f t="shared" si="1"/>
        <v>1351626.71169</v>
      </c>
      <c r="P11" s="93">
        <f t="shared" si="1"/>
        <v>2002032.2068099992</v>
      </c>
      <c r="Q11" s="81"/>
      <c r="R11" s="94">
        <f>SUM(E11:P11)</f>
        <v>27670523.268660992</v>
      </c>
      <c r="S11" s="75"/>
      <c r="T11" s="94"/>
      <c r="U11" s="28"/>
      <c r="V11" s="29"/>
      <c r="W11" s="29"/>
      <c r="X11" s="29"/>
      <c r="Y11" s="29"/>
      <c r="Z11" s="27"/>
      <c r="AA11" s="27"/>
      <c r="AB11" s="27"/>
      <c r="AC11" s="27"/>
      <c r="AD11" s="27"/>
      <c r="AE11" s="27"/>
      <c r="AF11" s="27"/>
      <c r="AG11" s="27"/>
      <c r="AH11" s="27"/>
      <c r="AI11" s="27"/>
      <c r="AJ11" s="27"/>
      <c r="AK11" s="27"/>
      <c r="AL11" s="27"/>
      <c r="AM11" s="27"/>
      <c r="AN11" s="27"/>
      <c r="AO11" s="27"/>
      <c r="AP11" s="27"/>
    </row>
    <row r="12" spans="1:42" s="12" customFormat="1" outlineLevel="1" x14ac:dyDescent="0.25">
      <c r="B12" s="95" t="s">
        <v>22</v>
      </c>
      <c r="C12" s="96"/>
      <c r="D12" s="97" t="str">
        <f>$D$5</f>
        <v>Викон_План</v>
      </c>
      <c r="E12" s="98" cm="1">
        <f t="array" ref="E12">_xlfn.IFS($D12=Довідник_Списки!$D$3,IFERROR(SUMIFS(План_Факт_Дебіторка!$M:$M,План_Факт_Дебіторка!$A:$A,KPI!$H$3,План_Факт_Дебіторка!$E:$E,KPI!E$7,План_Факт_Дебіторка!$F:$F,KPI!$B11)/SUMIFS(План_Факт_Дебіторка!$N:$N,План_Факт_Дебіторка!$A:$A,KPI!$H$3,План_Факт_Дебіторка!$E:$E,KPI!E$7,План_Факт_Дебіторка!$F:$F,KPI!$B11),0),KPI!$D12=Довідник_Списки!$D$4,IFERROR((SUMIFS(План_Факт_Дебіторка!$M:$M,План_Факт_Дебіторка!$A:$A,KPI!$H$3,План_Факт_Дебіторка!$E:$E,KPI!E$7,План_Факт_Дебіторка!$F:$F,KPI!$B11)-SUMIFS(План_Факт_Дебіторка!$L:$L,План_Факт_Дебіторка!$A:$A,KPI!$H$3,План_Факт_Дебіторка!$E:$E,KPI!E$7,План_Факт_Дебіторка!$F:$F,KPI!$B11))/SUMIFS(План_Факт_Дебіторка!$L:$L,План_Факт_Дебіторка!$A:$A,KPI!$H$3,План_Факт_Дебіторка!$E:$E,KPI!E$7,План_Факт_Дебіторка!$F:$F,KPI!$B11),0),$D12=Довідник_Списки!$D$5,IFERROR(SUMIFS(План_Факт_Дебіторка!$M:$M,План_Факт_Дебіторка!$A:$A,KPI!$H$3,План_Факт_Дебіторка!$E:$E,KPI!E$7,План_Факт_Дебіторка!$F:$F,KPI!$B11)/SUMIFS(План_Факт_Дебіторка!$K:$K,План_Факт_Дебіторка!$A:$A,KPI!$H$3,План_Факт_Дебіторка!$E:$E,KPI!E$7,План_Факт_Дебіторка!$F:$F,KPI!$B11),0))</f>
        <v>1.002185092381094</v>
      </c>
      <c r="F12" s="98" cm="1">
        <f t="array" ref="F12">_xlfn.IFS($D12=Довідник_Списки!$D$3,IFERROR(SUMIFS(План_Факт_Дебіторка!$M:$M,План_Факт_Дебіторка!$A:$A,KPI!$H$3,План_Факт_Дебіторка!$E:$E,KPI!F$7,План_Факт_Дебіторка!$F:$F,KPI!$B11)/SUMIFS(План_Факт_Дебіторка!$N:$N,План_Факт_Дебіторка!$A:$A,KPI!$H$3,План_Факт_Дебіторка!$E:$E,KPI!F$7,План_Факт_Дебіторка!$F:$F,KPI!$B11),0),KPI!$D12=Довідник_Списки!$D$4,IFERROR((SUMIFS(План_Факт_Дебіторка!$M:$M,План_Факт_Дебіторка!$A:$A,KPI!$H$3,План_Факт_Дебіторка!$E:$E,KPI!F$7,План_Факт_Дебіторка!$F:$F,KPI!$B11)-SUMIFS(План_Факт_Дебіторка!$L:$L,План_Факт_Дебіторка!$A:$A,KPI!$H$3,План_Факт_Дебіторка!$E:$E,KPI!F$7,План_Факт_Дебіторка!$F:$F,KPI!$B11))/SUMIFS(План_Факт_Дебіторка!$L:$L,План_Факт_Дебіторка!$A:$A,KPI!$H$3,План_Факт_Дебіторка!$E:$E,KPI!F$7,План_Факт_Дебіторка!$F:$F,KPI!$B11),0),$D12=Довідник_Списки!$D$5,IFERROR(SUMIFS(План_Факт_Дебіторка!$M:$M,План_Факт_Дебіторка!$A:$A,KPI!$H$3,План_Факт_Дебіторка!$E:$E,KPI!F$7,План_Факт_Дебіторка!$F:$F,KPI!$B11)/SUMIFS(План_Факт_Дебіторка!$K:$K,План_Факт_Дебіторка!$A:$A,KPI!$H$3,План_Факт_Дебіторка!$E:$E,KPI!F$7,План_Факт_Дебіторка!$F:$F,KPI!$B11),0))</f>
        <v>1.0227884245352521</v>
      </c>
      <c r="G12" s="98" cm="1">
        <f t="array" ref="G12">_xlfn.IFS($D12=Довідник_Списки!$D$3,IFERROR(SUMIFS(План_Факт_Дебіторка!$M:$M,План_Факт_Дебіторка!$A:$A,KPI!$H$3,План_Факт_Дебіторка!$E:$E,KPI!G$7,План_Факт_Дебіторка!$F:$F,KPI!$B11)/SUMIFS(План_Факт_Дебіторка!$N:$N,План_Факт_Дебіторка!$A:$A,KPI!$H$3,План_Факт_Дебіторка!$E:$E,KPI!G$7,План_Факт_Дебіторка!$F:$F,KPI!$B11),0),KPI!$D12=Довідник_Списки!$D$4,IFERROR((SUMIFS(План_Факт_Дебіторка!$M:$M,План_Факт_Дебіторка!$A:$A,KPI!$H$3,План_Факт_Дебіторка!$E:$E,KPI!G$7,План_Факт_Дебіторка!$F:$F,KPI!$B11)-SUMIFS(План_Факт_Дебіторка!$L:$L,План_Факт_Дебіторка!$A:$A,KPI!$H$3,План_Факт_Дебіторка!$E:$E,KPI!G$7,План_Факт_Дебіторка!$F:$F,KPI!$B11))/SUMIFS(План_Факт_Дебіторка!$L:$L,План_Факт_Дебіторка!$A:$A,KPI!$H$3,План_Факт_Дебіторка!$E:$E,KPI!G$7,План_Факт_Дебіторка!$F:$F,KPI!$B11),0),$D12=Довідник_Списки!$D$5,IFERROR(SUMIFS(План_Факт_Дебіторка!$M:$M,План_Факт_Дебіторка!$A:$A,KPI!$H$3,План_Факт_Дебіторка!$E:$E,KPI!G$7,План_Факт_Дебіторка!$F:$F,KPI!$B11)/SUMIFS(План_Факт_Дебіторка!$K:$K,План_Факт_Дебіторка!$A:$A,KPI!$H$3,План_Факт_Дебіторка!$E:$E,KPI!G$7,План_Факт_Дебіторка!$F:$F,KPI!$B11),0))</f>
        <v>0.98413694703080123</v>
      </c>
      <c r="H12" s="98" cm="1">
        <f t="array" ref="H12">_xlfn.IFS($D12=Довідник_Списки!$D$3,IFERROR(SUMIFS(План_Факт_Дебіторка!$M:$M,План_Факт_Дебіторка!$A:$A,KPI!$H$3,План_Факт_Дебіторка!$E:$E,KPI!H$7,План_Факт_Дебіторка!$F:$F,KPI!$B11)/SUMIFS(План_Факт_Дебіторка!$N:$N,План_Факт_Дебіторка!$A:$A,KPI!$H$3,План_Факт_Дебіторка!$E:$E,KPI!H$7,План_Факт_Дебіторка!$F:$F,KPI!$B11),0),KPI!$D12=Довідник_Списки!$D$4,IFERROR((SUMIFS(План_Факт_Дебіторка!$M:$M,План_Факт_Дебіторка!$A:$A,KPI!$H$3,План_Факт_Дебіторка!$E:$E,KPI!H$7,План_Факт_Дебіторка!$F:$F,KPI!$B11)-SUMIFS(План_Факт_Дебіторка!$L:$L,План_Факт_Дебіторка!$A:$A,KPI!$H$3,План_Факт_Дебіторка!$E:$E,KPI!H$7,План_Факт_Дебіторка!$F:$F,KPI!$B11))/SUMIFS(План_Факт_Дебіторка!$L:$L,План_Факт_Дебіторка!$A:$A,KPI!$H$3,План_Факт_Дебіторка!$E:$E,KPI!H$7,План_Факт_Дебіторка!$F:$F,KPI!$B11),0),$D12=Довідник_Списки!$D$5,IFERROR(SUMIFS(План_Факт_Дебіторка!$M:$M,План_Факт_Дебіторка!$A:$A,KPI!$H$3,План_Факт_Дебіторка!$E:$E,KPI!H$7,План_Факт_Дебіторка!$F:$F,KPI!$B11)/SUMIFS(План_Факт_Дебіторка!$K:$K,План_Факт_Дебіторка!$A:$A,KPI!$H$3,План_Факт_Дебіторка!$E:$E,KPI!H$7,План_Факт_Дебіторка!$F:$F,KPI!$B11),0))</f>
        <v>1.0116189603376111</v>
      </c>
      <c r="I12" s="98" cm="1">
        <f t="array" ref="I12">_xlfn.IFS($D12=Довідник_Списки!$D$3,IFERROR(SUMIFS(План_Факт_Дебіторка!$M:$M,План_Факт_Дебіторка!$A:$A,KPI!$H$3,План_Факт_Дебіторка!$E:$E,KPI!I$7,План_Факт_Дебіторка!$F:$F,KPI!$B11)/SUMIFS(План_Факт_Дебіторка!$N:$N,План_Факт_Дебіторка!$A:$A,KPI!$H$3,План_Факт_Дебіторка!$E:$E,KPI!I$7,План_Факт_Дебіторка!$F:$F,KPI!$B11),0),KPI!$D12=Довідник_Списки!$D$4,IFERROR((SUMIFS(План_Факт_Дебіторка!$M:$M,План_Факт_Дебіторка!$A:$A,KPI!$H$3,План_Факт_Дебіторка!$E:$E,KPI!I$7,План_Факт_Дебіторка!$F:$F,KPI!$B11)-SUMIFS(План_Факт_Дебіторка!$L:$L,План_Факт_Дебіторка!$A:$A,KPI!$H$3,План_Факт_Дебіторка!$E:$E,KPI!I$7,План_Факт_Дебіторка!$F:$F,KPI!$B11))/SUMIFS(План_Факт_Дебіторка!$L:$L,План_Факт_Дебіторка!$A:$A,KPI!$H$3,План_Факт_Дебіторка!$E:$E,KPI!I$7,План_Факт_Дебіторка!$F:$F,KPI!$B11),0),$D12=Довідник_Списки!$D$5,IFERROR(SUMIFS(План_Факт_Дебіторка!$M:$M,План_Факт_Дебіторка!$A:$A,KPI!$H$3,План_Факт_Дебіторка!$E:$E,KPI!I$7,План_Факт_Дебіторка!$F:$F,KPI!$B11)/SUMIFS(План_Факт_Дебіторка!$K:$K,План_Факт_Дебіторка!$A:$A,KPI!$H$3,План_Факт_Дебіторка!$E:$E,KPI!I$7,План_Факт_Дебіторка!$F:$F,KPI!$B11),0))</f>
        <v>1.0042793826077983</v>
      </c>
      <c r="J12" s="98" cm="1">
        <f t="array" ref="J12">_xlfn.IFS($D12=Довідник_Списки!$D$3,IFERROR(SUMIFS(План_Факт_Дебіторка!$M:$M,План_Факт_Дебіторка!$A:$A,KPI!$H$3,План_Факт_Дебіторка!$E:$E,KPI!J$7,План_Факт_Дебіторка!$F:$F,KPI!$B11)/SUMIFS(План_Факт_Дебіторка!$N:$N,План_Факт_Дебіторка!$A:$A,KPI!$H$3,План_Факт_Дебіторка!$E:$E,KPI!J$7,План_Факт_Дебіторка!$F:$F,KPI!$B11),0),KPI!$D12=Довідник_Списки!$D$4,IFERROR((SUMIFS(План_Факт_Дебіторка!$M:$M,План_Факт_Дебіторка!$A:$A,KPI!$H$3,План_Факт_Дебіторка!$E:$E,KPI!J$7,План_Факт_Дебіторка!$F:$F,KPI!$B11)-SUMIFS(План_Факт_Дебіторка!$L:$L,План_Факт_Дебіторка!$A:$A,KPI!$H$3,План_Факт_Дебіторка!$E:$E,KPI!J$7,План_Факт_Дебіторка!$F:$F,KPI!$B11))/SUMIFS(План_Факт_Дебіторка!$L:$L,План_Факт_Дебіторка!$A:$A,KPI!$H$3,План_Факт_Дебіторка!$E:$E,KPI!J$7,План_Факт_Дебіторка!$F:$F,KPI!$B11),0),$D12=Довідник_Списки!$D$5,IFERROR(SUMIFS(План_Факт_Дебіторка!$M:$M,План_Факт_Дебіторка!$A:$A,KPI!$H$3,План_Факт_Дебіторка!$E:$E,KPI!J$7,План_Факт_Дебіторка!$F:$F,KPI!$B11)/SUMIFS(План_Факт_Дебіторка!$K:$K,План_Факт_Дебіторка!$A:$A,KPI!$H$3,План_Факт_Дебіторка!$E:$E,KPI!J$7,План_Факт_Дебіторка!$F:$F,KPI!$B11),0))</f>
        <v>0.99047265913550187</v>
      </c>
      <c r="K12" s="98" cm="1">
        <f t="array" ref="K12">_xlfn.IFS($D12=Довідник_Списки!$D$3,IFERROR(SUMIFS(План_Факт_Дебіторка!$M:$M,План_Факт_Дебіторка!$A:$A,KPI!$H$3,План_Факт_Дебіторка!$E:$E,KPI!K$7,План_Факт_Дебіторка!$F:$F,KPI!$B11)/SUMIFS(План_Факт_Дебіторка!$N:$N,План_Факт_Дебіторка!$A:$A,KPI!$H$3,План_Факт_Дебіторка!$E:$E,KPI!K$7,План_Факт_Дебіторка!$F:$F,KPI!$B11),0),KPI!$D12=Довідник_Списки!$D$4,IFERROR((SUMIFS(План_Факт_Дебіторка!$M:$M,План_Факт_Дебіторка!$A:$A,KPI!$H$3,План_Факт_Дебіторка!$E:$E,KPI!K$7,План_Факт_Дебіторка!$F:$F,KPI!$B11)-SUMIFS(План_Факт_Дебіторка!$L:$L,План_Факт_Дебіторка!$A:$A,KPI!$H$3,План_Факт_Дебіторка!$E:$E,KPI!K$7,План_Факт_Дебіторка!$F:$F,KPI!$B11))/SUMIFS(План_Факт_Дебіторка!$L:$L,План_Факт_Дебіторка!$A:$A,KPI!$H$3,План_Факт_Дебіторка!$E:$E,KPI!K$7,План_Факт_Дебіторка!$F:$F,KPI!$B11),0),$D12=Довідник_Списки!$D$5,IFERROR(SUMIFS(План_Факт_Дебіторка!$M:$M,План_Факт_Дебіторка!$A:$A,KPI!$H$3,План_Факт_Дебіторка!$E:$E,KPI!K$7,План_Факт_Дебіторка!$F:$F,KPI!$B11)/SUMIFS(План_Факт_Дебіторка!$K:$K,План_Факт_Дебіторка!$A:$A,KPI!$H$3,План_Факт_Дебіторка!$E:$E,KPI!K$7,План_Факт_Дебіторка!$F:$F,KPI!$B11),0))</f>
        <v>1.0048213442535181</v>
      </c>
      <c r="L12" s="98" cm="1">
        <f t="array" ref="L12">_xlfn.IFS($D12=Довідник_Списки!$D$3,IFERROR(SUMIFS(План_Факт_Дебіторка!$M:$M,План_Факт_Дебіторка!$A:$A,KPI!$H$3,План_Факт_Дебіторка!$E:$E,KPI!L$7,План_Факт_Дебіторка!$F:$F,KPI!$B11)/SUMIFS(План_Факт_Дебіторка!$N:$N,План_Факт_Дебіторка!$A:$A,KPI!$H$3,План_Факт_Дебіторка!$E:$E,KPI!L$7,План_Факт_Дебіторка!$F:$F,KPI!$B11),0),KPI!$D12=Довідник_Списки!$D$4,IFERROR((SUMIFS(План_Факт_Дебіторка!$M:$M,План_Факт_Дебіторка!$A:$A,KPI!$H$3,План_Факт_Дебіторка!$E:$E,KPI!L$7,План_Факт_Дебіторка!$F:$F,KPI!$B11)-SUMIFS(План_Факт_Дебіторка!$L:$L,План_Факт_Дебіторка!$A:$A,KPI!$H$3,План_Факт_Дебіторка!$E:$E,KPI!L$7,План_Факт_Дебіторка!$F:$F,KPI!$B11))/SUMIFS(План_Факт_Дебіторка!$L:$L,План_Факт_Дебіторка!$A:$A,KPI!$H$3,План_Факт_Дебіторка!$E:$E,KPI!L$7,План_Факт_Дебіторка!$F:$F,KPI!$B11),0),$D12=Довідник_Списки!$D$5,IFERROR(SUMIFS(План_Факт_Дебіторка!$M:$M,План_Факт_Дебіторка!$A:$A,KPI!$H$3,План_Факт_Дебіторка!$E:$E,KPI!L$7,План_Факт_Дебіторка!$F:$F,KPI!$B11)/SUMIFS(План_Факт_Дебіторка!$K:$K,План_Факт_Дебіторка!$A:$A,KPI!$H$3,План_Факт_Дебіторка!$E:$E,KPI!L$7,План_Факт_Дебіторка!$F:$F,KPI!$B11),0))</f>
        <v>1.0068504393821573</v>
      </c>
      <c r="M12" s="98" cm="1">
        <f t="array" ref="M12">_xlfn.IFS($D12=Довідник_Списки!$D$3,IFERROR(SUMIFS(План_Факт_Дебіторка!$M:$M,План_Факт_Дебіторка!$A:$A,KPI!$H$3,План_Факт_Дебіторка!$E:$E,KPI!M$7,План_Факт_Дебіторка!$F:$F,KPI!$B11)/SUMIFS(План_Факт_Дебіторка!$N:$N,План_Факт_Дебіторка!$A:$A,KPI!$H$3,План_Факт_Дебіторка!$E:$E,KPI!M$7,План_Факт_Дебіторка!$F:$F,KPI!$B11),0),KPI!$D12=Довідник_Списки!$D$4,IFERROR((SUMIFS(План_Факт_Дебіторка!$M:$M,План_Факт_Дебіторка!$A:$A,KPI!$H$3,План_Факт_Дебіторка!$E:$E,KPI!M$7,План_Факт_Дебіторка!$F:$F,KPI!$B11)-SUMIFS(План_Факт_Дебіторка!$L:$L,План_Факт_Дебіторка!$A:$A,KPI!$H$3,План_Факт_Дебіторка!$E:$E,KPI!M$7,План_Факт_Дебіторка!$F:$F,KPI!$B11))/SUMIFS(План_Факт_Дебіторка!$L:$L,План_Факт_Дебіторка!$A:$A,KPI!$H$3,План_Факт_Дебіторка!$E:$E,KPI!M$7,План_Факт_Дебіторка!$F:$F,KPI!$B11),0),$D12=Довідник_Списки!$D$5,IFERROR(SUMIFS(План_Факт_Дебіторка!$M:$M,План_Факт_Дебіторка!$A:$A,KPI!$H$3,План_Факт_Дебіторка!$E:$E,KPI!M$7,План_Факт_Дебіторка!$F:$F,KPI!$B11)/SUMIFS(План_Факт_Дебіторка!$K:$K,План_Факт_Дебіторка!$A:$A,KPI!$H$3,План_Факт_Дебіторка!$E:$E,KPI!M$7,План_Факт_Дебіторка!$F:$F,KPI!$B11),0))</f>
        <v>0.99703503752134781</v>
      </c>
      <c r="N12" s="98" cm="1">
        <f t="array" ref="N12">_xlfn.IFS($D12=Довідник_Списки!$D$3,IFERROR(SUMIFS(План_Факт_Дебіторка!$M:$M,План_Факт_Дебіторка!$A:$A,KPI!$H$3,План_Факт_Дебіторка!$E:$E,KPI!N$7,План_Факт_Дебіторка!$F:$F,KPI!$B11)/SUMIFS(План_Факт_Дебіторка!$N:$N,План_Факт_Дебіторка!$A:$A,KPI!$H$3,План_Факт_Дебіторка!$E:$E,KPI!N$7,План_Факт_Дебіторка!$F:$F,KPI!$B11),0),KPI!$D12=Довідник_Списки!$D$4,IFERROR((SUMIFS(План_Факт_Дебіторка!$M:$M,План_Факт_Дебіторка!$A:$A,KPI!$H$3,План_Факт_Дебіторка!$E:$E,KPI!N$7,План_Факт_Дебіторка!$F:$F,KPI!$B11)-SUMIFS(План_Факт_Дебіторка!$L:$L,План_Факт_Дебіторка!$A:$A,KPI!$H$3,План_Факт_Дебіторка!$E:$E,KPI!N$7,План_Факт_Дебіторка!$F:$F,KPI!$B11))/SUMIFS(План_Факт_Дебіторка!$L:$L,План_Факт_Дебіторка!$A:$A,KPI!$H$3,План_Факт_Дебіторка!$E:$E,KPI!N$7,План_Факт_Дебіторка!$F:$F,KPI!$B11),0),$D12=Довідник_Списки!$D$5,IFERROR(SUMIFS(План_Факт_Дебіторка!$M:$M,План_Факт_Дебіторка!$A:$A,KPI!$H$3,План_Факт_Дебіторка!$E:$E,KPI!N$7,План_Факт_Дебіторка!$F:$F,KPI!$B11)/SUMIFS(План_Факт_Дебіторка!$K:$K,План_Факт_Дебіторка!$A:$A,KPI!$H$3,План_Факт_Дебіторка!$E:$E,KPI!N$7,План_Факт_Дебіторка!$F:$F,KPI!$B11),0))</f>
        <v>1.0623280080315016</v>
      </c>
      <c r="O12" s="98" cm="1">
        <f t="array" ref="O12">_xlfn.IFS($D12=Довідник_Списки!$D$3,IFERROR(SUMIFS(План_Факт_Дебіторка!$M:$M,План_Факт_Дебіторка!$A:$A,KPI!$H$3,План_Факт_Дебіторка!$E:$E,KPI!O$7,План_Факт_Дебіторка!$F:$F,KPI!$B11)/SUMIFS(План_Факт_Дебіторка!$N:$N,План_Факт_Дебіторка!$A:$A,KPI!$H$3,План_Факт_Дебіторка!$E:$E,KPI!O$7,План_Факт_Дебіторка!$F:$F,KPI!$B11),0),KPI!$D12=Довідник_Списки!$D$4,IFERROR((SUMIFS(План_Факт_Дебіторка!$M:$M,План_Факт_Дебіторка!$A:$A,KPI!$H$3,План_Факт_Дебіторка!$E:$E,KPI!O$7,План_Факт_Дебіторка!$F:$F,KPI!$B11)-SUMIFS(План_Факт_Дебіторка!$L:$L,План_Факт_Дебіторка!$A:$A,KPI!$H$3,План_Факт_Дебіторка!$E:$E,KPI!O$7,План_Факт_Дебіторка!$F:$F,KPI!$B11))/SUMIFS(План_Факт_Дебіторка!$L:$L,План_Факт_Дебіторка!$A:$A,KPI!$H$3,План_Факт_Дебіторка!$E:$E,KPI!O$7,План_Факт_Дебіторка!$F:$F,KPI!$B11),0),$D12=Довідник_Списки!$D$5,IFERROR(SUMIFS(План_Факт_Дебіторка!$M:$M,План_Факт_Дебіторка!$A:$A,KPI!$H$3,План_Факт_Дебіторка!$E:$E,KPI!O$7,План_Факт_Дебіторка!$F:$F,KPI!$B11)/SUMIFS(План_Факт_Дебіторка!$K:$K,План_Факт_Дебіторка!$A:$A,KPI!$H$3,План_Факт_Дебіторка!$E:$E,KPI!O$7,План_Факт_Дебіторка!$F:$F,KPI!$B11),0))</f>
        <v>0.89946543667398704</v>
      </c>
      <c r="P12" s="99" cm="1">
        <f t="array" ref="P12">_xlfn.IFS($D12=Довідник_Списки!$D$3,IFERROR(SUMIFS(План_Факт_Дебіторка!$M:$M,План_Факт_Дебіторка!$A:$A,KPI!$H$3,План_Факт_Дебіторка!$E:$E,KPI!P$7,План_Факт_Дебіторка!$F:$F,KPI!$B11)/SUMIFS(План_Факт_Дебіторка!$N:$N,План_Факт_Дебіторка!$A:$A,KPI!$H$3,План_Факт_Дебіторка!$E:$E,KPI!P$7,План_Факт_Дебіторка!$F:$F,KPI!$B11),0),KPI!$D12=Довідник_Списки!$D$4,IFERROR((SUMIFS(План_Факт_Дебіторка!$M:$M,План_Факт_Дебіторка!$A:$A,KPI!$H$3,План_Факт_Дебіторка!$E:$E,KPI!P$7,План_Факт_Дебіторка!$F:$F,KPI!$B11)-SUMIFS(План_Факт_Дебіторка!$L:$L,План_Факт_Дебіторка!$A:$A,KPI!$H$3,План_Факт_Дебіторка!$E:$E,KPI!P$7,План_Факт_Дебіторка!$F:$F,KPI!$B11))/SUMIFS(План_Факт_Дебіторка!$L:$L,План_Факт_Дебіторка!$A:$A,KPI!$H$3,План_Факт_Дебіторка!$E:$E,KPI!P$7,План_Факт_Дебіторка!$F:$F,KPI!$B11),0),$D12=Довідник_Списки!$D$5,IFERROR(SUMIFS(План_Факт_Дебіторка!$M:$M,План_Факт_Дебіторка!$A:$A,KPI!$H$3,План_Факт_Дебіторка!$E:$E,KPI!P$7,План_Факт_Дебіторка!$F:$F,KPI!$B11)/SUMIFS(План_Факт_Дебіторка!$K:$K,План_Факт_Дебіторка!$A:$A,KPI!$H$3,План_Факт_Дебіторка!$E:$E,KPI!P$7,План_Факт_Дебіторка!$F:$F,KPI!$B11),0))</f>
        <v>0.96960103003196385</v>
      </c>
      <c r="Q12" s="100"/>
      <c r="R12" s="101" cm="1">
        <f t="array" ref="R12">_xlfn.IFS($D12=Довідник_Списки!$D$3,IFERROR(SUMIFS(План_Факт_Дебіторка!$M:$M,План_Факт_Дебіторка!$A:$A,KPI!$H$3,План_Факт_Дебіторка!$F:$F,KPI!$B11)/SUMIFS(План_Факт_Дебіторка!$N:$N,План_Факт_Дебіторка!$A:$A,KPI!$H$3,План_Факт_Дебіторка!$F:$F,KPI!$B11),0),KPI!$D12=Довідник_Списки!$D$4,IFERROR((SUMIFS(План_Факт_Дебіторка!$M:$M,План_Факт_Дебіторка!$A:$A,KPI!$H$3,План_Факт_Дебіторка!$F:$F,KPI!$B11)-SUMIFS(План_Факт_Дебіторка!$L:$L,План_Факт_Дебіторка!$A:$A,KPI!$H$3,План_Факт_Дебіторка!$F:$F,KPI!$B11))/SUMIFS(План_Факт_Дебіторка!$L:$L,План_Факт_Дебіторка!$A:$A,KPI!$H$3,План_Факт_Дебіторка!$F:$F,KPI!$B11),0),$D12=Довідник_Списки!$D$5,IFERROR(SUMIFS(План_Факт_Дебіторка!$M:$M,План_Факт_Дебіторка!$A:$A,KPI!$H$3,План_Факт_Дебіторка!$F:$F,KPI!$B11)/SUMIFS(План_Факт_Дебіторка!$K:$K,План_Факт_Дебіторка!$A:$A,KPI!$H$3,План_Факт_Дебіторка!$F:$F,KPI!$B11),0))</f>
        <v>1.0006843462461843</v>
      </c>
      <c r="S12" s="75"/>
      <c r="T12" s="101"/>
      <c r="U12" s="27"/>
      <c r="V12" s="27"/>
      <c r="W12" s="27"/>
      <c r="X12" s="27"/>
      <c r="Y12" s="27"/>
      <c r="Z12" s="27"/>
      <c r="AA12" s="27"/>
      <c r="AB12" s="27"/>
      <c r="AC12" s="27"/>
      <c r="AD12" s="27"/>
      <c r="AE12" s="27"/>
      <c r="AF12" s="27"/>
      <c r="AG12" s="27"/>
      <c r="AH12" s="27"/>
      <c r="AI12" s="27"/>
      <c r="AJ12" s="27"/>
      <c r="AK12" s="27"/>
      <c r="AL12" s="27"/>
      <c r="AM12" s="27"/>
      <c r="AN12" s="27"/>
      <c r="AO12" s="27"/>
      <c r="AP12" s="27"/>
    </row>
    <row r="13" spans="1:42" customFormat="1" outlineLevel="2" x14ac:dyDescent="0.25">
      <c r="B13" s="102" t="s">
        <v>22</v>
      </c>
      <c r="C13" s="103" t="s">
        <v>23</v>
      </c>
      <c r="D13" s="103" t="str">
        <f>$D$3</f>
        <v>ФактПродажів, грн</v>
      </c>
      <c r="E13" s="104" cm="1">
        <f t="array" ref="E13">SUMIFS(_xlfn.IFS(KPI!$D13=План_Факт_Дебіторка[[#Headers],[ФактПродажів, грн]],План_Факт_Дебіторка!$M:$M,KPI!$D13=План_Факт_Дебіторка[[#Headers],[Собівартість, грн]],План_Факт_Дебіторка!$L:$L,KPI!$D13=План_Факт_Дебіторка[[#Headers],[Продажі, шт]],План_Факт_Дебіторка!$K:$K),План_Факт_Дебіторка!$A:$A,KPI!$H$3,План_Факт_Дебіторка!$E:$E,KPI!E$7,План_Факт_Дебіторка!$F:$F,KPI!$B13,План_Факт_Дебіторка!$G:$G,KPI!$C13)</f>
        <v>453139.27168999979</v>
      </c>
      <c r="F13" s="104" cm="1">
        <f t="array" ref="F13">SUMIFS(_xlfn.IFS(KPI!$D13=План_Факт_Дебіторка[[#Headers],[ФактПродажів, грн]],План_Факт_Дебіторка!$M:$M,KPI!$D13=План_Факт_Дебіторка[[#Headers],[Собівартість, грн]],План_Факт_Дебіторка!$L:$L,KPI!$D13=План_Факт_Дебіторка[[#Headers],[Продажі, шт]],План_Факт_Дебіторка!$K:$K),План_Факт_Дебіторка!$A:$A,KPI!$H$3,План_Факт_Дебіторка!$E:$E,KPI!F$7,План_Факт_Дебіторка!$F:$F,KPI!$B13,План_Факт_Дебіторка!$G:$G,KPI!$C13)</f>
        <v>597584.31450000009</v>
      </c>
      <c r="G13" s="104" cm="1">
        <f t="array" ref="G13">SUMIFS(_xlfn.IFS(KPI!$D13=План_Факт_Дебіторка[[#Headers],[ФактПродажів, грн]],План_Факт_Дебіторка!$M:$M,KPI!$D13=План_Факт_Дебіторка[[#Headers],[Собівартість, грн]],План_Факт_Дебіторка!$L:$L,KPI!$D13=План_Факт_Дебіторка[[#Headers],[Продажі, шт]],План_Факт_Дебіторка!$K:$K),План_Факт_Дебіторка!$A:$A,KPI!$H$3,План_Факт_Дебіторка!$E:$E,KPI!G$7,План_Факт_Дебіторка!$F:$F,KPI!$B13,План_Факт_Дебіторка!$G:$G,KPI!$C13)</f>
        <v>788332.45619000227</v>
      </c>
      <c r="H13" s="104" cm="1">
        <f t="array" ref="H13">SUMIFS(_xlfn.IFS(KPI!$D13=План_Факт_Дебіторка[[#Headers],[ФактПродажів, грн]],План_Факт_Дебіторка!$M:$M,KPI!$D13=План_Факт_Дебіторка[[#Headers],[Собівартість, грн]],План_Факт_Дебіторка!$L:$L,KPI!$D13=План_Факт_Дебіторка[[#Headers],[Продажі, шт]],План_Факт_Дебіторка!$K:$K),План_Факт_Дебіторка!$A:$A,KPI!$H$3,План_Факт_Дебіторка!$E:$E,KPI!H$7,План_Факт_Дебіторка!$F:$F,KPI!$B13,План_Факт_Дебіторка!$G:$G,KPI!$C13)</f>
        <v>427346.3350000002</v>
      </c>
      <c r="I13" s="104" cm="1">
        <f t="array" ref="I13">SUMIFS(_xlfn.IFS(KPI!$D13=План_Факт_Дебіторка[[#Headers],[ФактПродажів, грн]],План_Факт_Дебіторка!$M:$M,KPI!$D13=План_Факт_Дебіторка[[#Headers],[Собівартість, грн]],План_Факт_Дебіторка!$L:$L,KPI!$D13=План_Факт_Дебіторка[[#Headers],[Продажі, шт]],План_Факт_Дебіторка!$K:$K),План_Факт_Дебіторка!$A:$A,KPI!$H$3,План_Факт_Дебіторка!$E:$E,KPI!I$7,План_Факт_Дебіторка!$F:$F,KPI!$B13,План_Факт_Дебіторка!$G:$G,KPI!$C13)</f>
        <v>839981.30496999936</v>
      </c>
      <c r="J13" s="104" cm="1">
        <f t="array" ref="J13">SUMIFS(_xlfn.IFS(KPI!$D13=План_Факт_Дебіторка[[#Headers],[ФактПродажів, грн]],План_Факт_Дебіторка!$M:$M,KPI!$D13=План_Факт_Дебіторка[[#Headers],[Собівартість, грн]],План_Факт_Дебіторка!$L:$L,KPI!$D13=План_Факт_Дебіторка[[#Headers],[Продажі, шт]],План_Факт_Дебіторка!$K:$K),План_Факт_Дебіторка!$A:$A,KPI!$H$3,План_Факт_Дебіторка!$E:$E,KPI!J$7,План_Факт_Дебіторка!$F:$F,KPI!$B13,План_Факт_Дебіторка!$G:$G,KPI!$C13)</f>
        <v>276205.29335999995</v>
      </c>
      <c r="K13" s="104" cm="1">
        <f t="array" ref="K13">SUMIFS(_xlfn.IFS(KPI!$D13=План_Факт_Дебіторка[[#Headers],[ФактПродажів, грн]],План_Факт_Дебіторка!$M:$M,KPI!$D13=План_Факт_Дебіторка[[#Headers],[Собівартість, грн]],План_Факт_Дебіторка!$L:$L,KPI!$D13=План_Факт_Дебіторка[[#Headers],[Продажі, шт]],План_Факт_Дебіторка!$K:$K),План_Факт_Дебіторка!$A:$A,KPI!$H$3,План_Факт_Дебіторка!$E:$E,KPI!K$7,План_Факт_Дебіторка!$F:$F,KPI!$B13,План_Факт_Дебіторка!$G:$G,KPI!$C13)</f>
        <v>800401.49452999956</v>
      </c>
      <c r="L13" s="104" cm="1">
        <f t="array" ref="L13">SUMIFS(_xlfn.IFS(KPI!$D13=План_Факт_Дебіторка[[#Headers],[ФактПродажів, грн]],План_Факт_Дебіторка!$M:$M,KPI!$D13=План_Факт_Дебіторка[[#Headers],[Собівартість, грн]],План_Факт_Дебіторка!$L:$L,KPI!$D13=План_Факт_Дебіторка[[#Headers],[Продажі, шт]],План_Факт_Дебіторка!$K:$K),План_Факт_Дебіторка!$A:$A,KPI!$H$3,План_Факт_Дебіторка!$E:$E,KPI!L$7,План_Факт_Дебіторка!$F:$F,KPI!$B13,План_Факт_Дебіторка!$G:$G,KPI!$C13)</f>
        <v>281877.95458000002</v>
      </c>
      <c r="M13" s="104" cm="1">
        <f t="array" ref="M13">SUMIFS(_xlfn.IFS(KPI!$D13=План_Факт_Дебіторка[[#Headers],[ФактПродажів, грн]],План_Факт_Дебіторка!$M:$M,KPI!$D13=План_Факт_Дебіторка[[#Headers],[Собівартість, грн]],План_Факт_Дебіторка!$L:$L,KPI!$D13=План_Факт_Дебіторка[[#Headers],[Продажі, шт]],План_Факт_Дебіторка!$K:$K),План_Факт_Дебіторка!$A:$A,KPI!$H$3,План_Факт_Дебіторка!$E:$E,KPI!M$7,План_Факт_Дебіторка!$F:$F,KPI!$B13,План_Факт_Дебіторка!$G:$G,KPI!$C13)</f>
        <v>441877.81083999982</v>
      </c>
      <c r="N13" s="104" cm="1">
        <f t="array" ref="N13">SUMIFS(_xlfn.IFS(KPI!$D13=План_Факт_Дебіторка[[#Headers],[ФактПродажів, грн]],План_Факт_Дебіторка!$M:$M,KPI!$D13=План_Факт_Дебіторка[[#Headers],[Собівартість, грн]],План_Факт_Дебіторка!$L:$L,KPI!$D13=План_Факт_Дебіторка[[#Headers],[Продажі, шт]],План_Факт_Дебіторка!$K:$K),План_Факт_Дебіторка!$A:$A,KPI!$H$3,План_Факт_Дебіторка!$E:$E,KPI!N$7,План_Факт_Дебіторка!$F:$F,KPI!$B13,План_Факт_Дебіторка!$G:$G,KPI!$C13)</f>
        <v>627628.80904999981</v>
      </c>
      <c r="O13" s="104" cm="1">
        <f t="array" ref="O13">SUMIFS(_xlfn.IFS(KPI!$D13=План_Факт_Дебіторка[[#Headers],[ФактПродажів, грн]],План_Факт_Дебіторка!$M:$M,KPI!$D13=План_Факт_Дебіторка[[#Headers],[Собівартість, грн]],План_Факт_Дебіторка!$L:$L,KPI!$D13=План_Факт_Дебіторка[[#Headers],[Продажі, шт]],План_Факт_Дебіторка!$K:$K),План_Факт_Дебіторка!$A:$A,KPI!$H$3,План_Факт_Дебіторка!$E:$E,KPI!O$7,План_Факт_Дебіторка!$F:$F,KPI!$B13,План_Факт_Дебіторка!$G:$G,KPI!$C13)</f>
        <v>296256.11920999998</v>
      </c>
      <c r="P13" s="105" cm="1">
        <f t="array" ref="P13">SUMIFS(_xlfn.IFS(KPI!$D13=План_Факт_Дебіторка[[#Headers],[ФактПродажів, грн]],План_Факт_Дебіторка!$M:$M,KPI!$D13=План_Факт_Дебіторка[[#Headers],[Собівартість, грн]],План_Факт_Дебіторка!$L:$L,KPI!$D13=План_Факт_Дебіторка[[#Headers],[Продажі, шт]],План_Факт_Дебіторка!$K:$K),План_Факт_Дебіторка!$A:$A,KPI!$H$3,План_Факт_Дебіторка!$E:$E,KPI!P$7,План_Факт_Дебіторка!$F:$F,KPI!$B13,План_Факт_Дебіторка!$G:$G,KPI!$C13)</f>
        <v>392766.32739999983</v>
      </c>
      <c r="Q13" s="106"/>
      <c r="R13" s="107">
        <f>SUM(E13:P13)</f>
        <v>6223397.491320001</v>
      </c>
      <c r="S13" s="68"/>
      <c r="T13" s="107"/>
      <c r="U13" s="28"/>
      <c r="V13" s="30"/>
      <c r="W13" s="30"/>
      <c r="X13" s="30"/>
      <c r="Y13" s="30"/>
      <c r="Z13" s="30"/>
      <c r="AA13" s="30"/>
      <c r="AB13" s="30"/>
      <c r="AC13" s="30"/>
      <c r="AD13" s="30"/>
      <c r="AE13" s="30"/>
      <c r="AF13" s="30"/>
      <c r="AG13" s="30"/>
      <c r="AH13" s="30"/>
      <c r="AI13" s="30"/>
      <c r="AJ13" s="30"/>
      <c r="AK13" s="30"/>
      <c r="AL13" s="30"/>
      <c r="AM13" s="30"/>
      <c r="AN13" s="30"/>
      <c r="AO13" s="30"/>
      <c r="AP13" s="30"/>
    </row>
    <row r="14" spans="1:42" customFormat="1" outlineLevel="2" x14ac:dyDescent="0.25">
      <c r="B14" s="102" t="s">
        <v>22</v>
      </c>
      <c r="C14" s="108" t="s">
        <v>23</v>
      </c>
      <c r="D14" s="109" t="str">
        <f>$D$5</f>
        <v>Викон_План</v>
      </c>
      <c r="E14" s="110" cm="1">
        <f t="array" ref="E14">_xlfn.IFS($D14=Довідник_Списки!$D$3,IFERROR(SUMIFS(План_Факт_Дебіторка!$M:$M,План_Факт_Дебіторка!$A:$A,KPI!$H$3,План_Факт_Дебіторка!$E:$E,KPI!E$7,План_Факт_Дебіторка!$F:$F,KPI!$B13,План_Факт_Дебіторка!$G:$G,KPI!$C13)/SUMIFS(План_Факт_Дебіторка!$N:$N,План_Факт_Дебіторка!$A:$A,KPI!$H$3,План_Факт_Дебіторка!$E:$E,KPI!E$7,План_Факт_Дебіторка!$F:$F,KPI!$B13,План_Факт_Дебіторка!$G:$G,KPI!$C13),0),KPI!$D14=Довідник_Списки!$D$4,IFERROR((SUMIFS(План_Факт_Дебіторка!$M:$M,План_Факт_Дебіторка!$A:$A,KPI!$H$3,План_Факт_Дебіторка!$E:$E,KPI!E$7,План_Факт_Дебіторка!$F:$F,KPI!$B13,План_Факт_Дебіторка!$G:$G,KPI!$C13)-SUMIFS(План_Факт_Дебіторка!$L:$L,План_Факт_Дебіторка!$A:$A,KPI!$H$3,План_Факт_Дебіторка!$E:$E,KPI!E$7,План_Факт_Дебіторка!$F:$F,KPI!$B13,План_Факт_Дебіторка!$G:$G,KPI!$C13))/SUMIFS(План_Факт_Дебіторка!$L:$L,План_Факт_Дебіторка!$A:$A,KPI!$H$3,План_Факт_Дебіторка!$E:$E,KPI!E$7,План_Факт_Дебіторка!$F:$F,KPI!$B13,План_Факт_Дебіторка!$G:$G,KPI!$C13),0),$D14=Довідник_Списки!$D$5,IFERROR(SUMIFS(План_Факт_Дебіторка!$M:$M,План_Факт_Дебіторка!$A:$A,KPI!$H$3,План_Факт_Дебіторка!$E:$E,KPI!E$7,План_Факт_Дебіторка!$F:$F,KPI!$B13,План_Факт_Дебіторка!$G:$G,KPI!$C13)/SUMIFS(План_Факт_Дебіторка!$K:$K,План_Факт_Дебіторка!$A:$A,KPI!$H$3,План_Факт_Дебіторка!$E:$E,KPI!E$7,План_Факт_Дебіторка!$F:$F,KPI!$B13,План_Факт_Дебіторка!$G:$G,KPI!$C13),0))</f>
        <v>1.006305289118365</v>
      </c>
      <c r="F14" s="110" cm="1">
        <f t="array" ref="F14">_xlfn.IFS($D14=Довідник_Списки!$D$3,IFERROR(SUMIFS(План_Факт_Дебіторка!$M:$M,План_Факт_Дебіторка!$A:$A,KPI!$H$3,План_Факт_Дебіторка!$E:$E,KPI!F$7,План_Факт_Дебіторка!$F:$F,KPI!$B13,План_Факт_Дебіторка!$G:$G,KPI!$C13)/SUMIFS(План_Факт_Дебіторка!$N:$N,План_Факт_Дебіторка!$A:$A,KPI!$H$3,План_Факт_Дебіторка!$E:$E,KPI!F$7,План_Факт_Дебіторка!$F:$F,KPI!$B13,План_Факт_Дебіторка!$G:$G,KPI!$C13),0),KPI!$D14=Довідник_Списки!$D$4,IFERROR((SUMIFS(План_Факт_Дебіторка!$M:$M,План_Факт_Дебіторка!$A:$A,KPI!$H$3,План_Факт_Дебіторка!$E:$E,KPI!F$7,План_Факт_Дебіторка!$F:$F,KPI!$B13,План_Факт_Дебіторка!$G:$G,KPI!$C13)-SUMIFS(План_Факт_Дебіторка!$L:$L,План_Факт_Дебіторка!$A:$A,KPI!$H$3,План_Факт_Дебіторка!$E:$E,KPI!F$7,План_Факт_Дебіторка!$F:$F,KPI!$B13,План_Факт_Дебіторка!$G:$G,KPI!$C13))/SUMIFS(План_Факт_Дебіторка!$L:$L,План_Факт_Дебіторка!$A:$A,KPI!$H$3,План_Факт_Дебіторка!$E:$E,KPI!F$7,План_Факт_Дебіторка!$F:$F,KPI!$B13,План_Факт_Дебіторка!$G:$G,KPI!$C13),0),$D14=Довідник_Списки!$D$5,IFERROR(SUMIFS(План_Факт_Дебіторка!$M:$M,План_Факт_Дебіторка!$A:$A,KPI!$H$3,План_Факт_Дебіторка!$E:$E,KPI!F$7,План_Факт_Дебіторка!$F:$F,KPI!$B13,План_Факт_Дебіторка!$G:$G,KPI!$C13)/SUMIFS(План_Факт_Дебіторка!$K:$K,План_Факт_Дебіторка!$A:$A,KPI!$H$3,План_Факт_Дебіторка!$E:$E,KPI!F$7,План_Факт_Дебіторка!$F:$F,KPI!$B13,План_Факт_Дебіторка!$G:$G,KPI!$C13),0))</f>
        <v>1.0478420384008418</v>
      </c>
      <c r="G14" s="110" cm="1">
        <f t="array" ref="G14">_xlfn.IFS($D14=Довідник_Списки!$D$3,IFERROR(SUMIFS(План_Факт_Дебіторка!$M:$M,План_Факт_Дебіторка!$A:$A,KPI!$H$3,План_Факт_Дебіторка!$E:$E,KPI!G$7,План_Факт_Дебіторка!$F:$F,KPI!$B13,План_Факт_Дебіторка!$G:$G,KPI!$C13)/SUMIFS(План_Факт_Дебіторка!$N:$N,План_Факт_Дебіторка!$A:$A,KPI!$H$3,План_Факт_Дебіторка!$E:$E,KPI!G$7,План_Факт_Дебіторка!$F:$F,KPI!$B13,План_Факт_Дебіторка!$G:$G,KPI!$C13),0),KPI!$D14=Довідник_Списки!$D$4,IFERROR((SUMIFS(План_Факт_Дебіторка!$M:$M,План_Факт_Дебіторка!$A:$A,KPI!$H$3,План_Факт_Дебіторка!$E:$E,KPI!G$7,План_Факт_Дебіторка!$F:$F,KPI!$B13,План_Факт_Дебіторка!$G:$G,KPI!$C13)-SUMIFS(План_Факт_Дебіторка!$L:$L,План_Факт_Дебіторка!$A:$A,KPI!$H$3,План_Факт_Дебіторка!$E:$E,KPI!G$7,План_Факт_Дебіторка!$F:$F,KPI!$B13,План_Факт_Дебіторка!$G:$G,KPI!$C13))/SUMIFS(План_Факт_Дебіторка!$L:$L,План_Факт_Дебіторка!$A:$A,KPI!$H$3,План_Факт_Дебіторка!$E:$E,KPI!G$7,План_Факт_Дебіторка!$F:$F,KPI!$B13,План_Факт_Дебіторка!$G:$G,KPI!$C13),0),$D14=Довідник_Списки!$D$5,IFERROR(SUMIFS(План_Факт_Дебіторка!$M:$M,План_Факт_Дебіторка!$A:$A,KPI!$H$3,План_Факт_Дебіторка!$E:$E,KPI!G$7,План_Факт_Дебіторка!$F:$F,KPI!$B13,План_Факт_Дебіторка!$G:$G,KPI!$C13)/SUMIFS(План_Факт_Дебіторка!$K:$K,План_Факт_Дебіторка!$A:$A,KPI!$H$3,План_Факт_Дебіторка!$E:$E,KPI!G$7,План_Факт_Дебіторка!$F:$F,KPI!$B13,План_Факт_Дебіторка!$G:$G,KPI!$C13),0))</f>
        <v>0.99890073009376867</v>
      </c>
      <c r="H14" s="110" cm="1">
        <f t="array" ref="H14">_xlfn.IFS($D14=Довідник_Списки!$D$3,IFERROR(SUMIFS(План_Факт_Дебіторка!$M:$M,План_Факт_Дебіторка!$A:$A,KPI!$H$3,План_Факт_Дебіторка!$E:$E,KPI!H$7,План_Факт_Дебіторка!$F:$F,KPI!$B13,План_Факт_Дебіторка!$G:$G,KPI!$C13)/SUMIFS(План_Факт_Дебіторка!$N:$N,План_Факт_Дебіторка!$A:$A,KPI!$H$3,План_Факт_Дебіторка!$E:$E,KPI!H$7,План_Факт_Дебіторка!$F:$F,KPI!$B13,План_Факт_Дебіторка!$G:$G,KPI!$C13),0),KPI!$D14=Довідник_Списки!$D$4,IFERROR((SUMIFS(План_Факт_Дебіторка!$M:$M,План_Факт_Дебіторка!$A:$A,KPI!$H$3,План_Факт_Дебіторка!$E:$E,KPI!H$7,План_Факт_Дебіторка!$F:$F,KPI!$B13,План_Факт_Дебіторка!$G:$G,KPI!$C13)-SUMIFS(План_Факт_Дебіторка!$L:$L,План_Факт_Дебіторка!$A:$A,KPI!$H$3,План_Факт_Дебіторка!$E:$E,KPI!H$7,План_Факт_Дебіторка!$F:$F,KPI!$B13,План_Факт_Дебіторка!$G:$G,KPI!$C13))/SUMIFS(План_Факт_Дебіторка!$L:$L,План_Факт_Дебіторка!$A:$A,KPI!$H$3,План_Факт_Дебіторка!$E:$E,KPI!H$7,План_Факт_Дебіторка!$F:$F,KPI!$B13,План_Факт_Дебіторка!$G:$G,KPI!$C13),0),$D14=Довідник_Списки!$D$5,IFERROR(SUMIFS(План_Факт_Дебіторка!$M:$M,План_Факт_Дебіторка!$A:$A,KPI!$H$3,План_Факт_Дебіторка!$E:$E,KPI!H$7,План_Факт_Дебіторка!$F:$F,KPI!$B13,План_Факт_Дебіторка!$G:$G,KPI!$C13)/SUMIFS(План_Факт_Дебіторка!$K:$K,План_Факт_Дебіторка!$A:$A,KPI!$H$3,План_Факт_Дебіторка!$E:$E,KPI!H$7,План_Факт_Дебіторка!$F:$F,KPI!$B13,План_Факт_Дебіторка!$G:$G,KPI!$C13),0))</f>
        <v>1.022604295285954</v>
      </c>
      <c r="I14" s="110" cm="1">
        <f t="array" ref="I14">_xlfn.IFS($D14=Довідник_Списки!$D$3,IFERROR(SUMIFS(План_Факт_Дебіторка!$M:$M,План_Факт_Дебіторка!$A:$A,KPI!$H$3,План_Факт_Дебіторка!$E:$E,KPI!I$7,План_Факт_Дебіторка!$F:$F,KPI!$B13,План_Факт_Дебіторка!$G:$G,KPI!$C13)/SUMIFS(План_Факт_Дебіторка!$N:$N,План_Факт_Дебіторка!$A:$A,KPI!$H$3,План_Факт_Дебіторка!$E:$E,KPI!I$7,План_Факт_Дебіторка!$F:$F,KPI!$B13,План_Факт_Дебіторка!$G:$G,KPI!$C13),0),KPI!$D14=Довідник_Списки!$D$4,IFERROR((SUMIFS(План_Факт_Дебіторка!$M:$M,План_Факт_Дебіторка!$A:$A,KPI!$H$3,План_Факт_Дебіторка!$E:$E,KPI!I$7,План_Факт_Дебіторка!$F:$F,KPI!$B13,План_Факт_Дебіторка!$G:$G,KPI!$C13)-SUMIFS(План_Факт_Дебіторка!$L:$L,План_Факт_Дебіторка!$A:$A,KPI!$H$3,План_Факт_Дебіторка!$E:$E,KPI!I$7,План_Факт_Дебіторка!$F:$F,KPI!$B13,План_Факт_Дебіторка!$G:$G,KPI!$C13))/SUMIFS(План_Факт_Дебіторка!$L:$L,План_Факт_Дебіторка!$A:$A,KPI!$H$3,План_Факт_Дебіторка!$E:$E,KPI!I$7,План_Факт_Дебіторка!$F:$F,KPI!$B13,План_Факт_Дебіторка!$G:$G,KPI!$C13),0),$D14=Довідник_Списки!$D$5,IFERROR(SUMIFS(План_Факт_Дебіторка!$M:$M,План_Факт_Дебіторка!$A:$A,KPI!$H$3,План_Факт_Дебіторка!$E:$E,KPI!I$7,План_Факт_Дебіторка!$F:$F,KPI!$B13,План_Факт_Дебіторка!$G:$G,KPI!$C13)/SUMIFS(План_Факт_Дебіторка!$K:$K,План_Факт_Дебіторка!$A:$A,KPI!$H$3,План_Факт_Дебіторка!$E:$E,KPI!I$7,План_Факт_Дебіторка!$F:$F,KPI!$B13,План_Факт_Дебіторка!$G:$G,KPI!$C13),0))</f>
        <v>0.9835846662412171</v>
      </c>
      <c r="J14" s="110" cm="1">
        <f t="array" ref="J14">_xlfn.IFS($D14=Довідник_Списки!$D$3,IFERROR(SUMIFS(План_Факт_Дебіторка!$M:$M,План_Факт_Дебіторка!$A:$A,KPI!$H$3,План_Факт_Дебіторка!$E:$E,KPI!J$7,План_Факт_Дебіторка!$F:$F,KPI!$B13,План_Факт_Дебіторка!$G:$G,KPI!$C13)/SUMIFS(План_Факт_Дебіторка!$N:$N,План_Факт_Дебіторка!$A:$A,KPI!$H$3,План_Факт_Дебіторка!$E:$E,KPI!J$7,План_Факт_Дебіторка!$F:$F,KPI!$B13,План_Факт_Дебіторка!$G:$G,KPI!$C13),0),KPI!$D14=Довідник_Списки!$D$4,IFERROR((SUMIFS(План_Факт_Дебіторка!$M:$M,План_Факт_Дебіторка!$A:$A,KPI!$H$3,План_Факт_Дебіторка!$E:$E,KPI!J$7,План_Факт_Дебіторка!$F:$F,KPI!$B13,План_Факт_Дебіторка!$G:$G,KPI!$C13)-SUMIFS(План_Факт_Дебіторка!$L:$L,План_Факт_Дебіторка!$A:$A,KPI!$H$3,План_Факт_Дебіторка!$E:$E,KPI!J$7,План_Факт_Дебіторка!$F:$F,KPI!$B13,План_Факт_Дебіторка!$G:$G,KPI!$C13))/SUMIFS(План_Факт_Дебіторка!$L:$L,План_Факт_Дебіторка!$A:$A,KPI!$H$3,План_Факт_Дебіторка!$E:$E,KPI!J$7,План_Факт_Дебіторка!$F:$F,KPI!$B13,План_Факт_Дебіторка!$G:$G,KPI!$C13),0),$D14=Довідник_Списки!$D$5,IFERROR(SUMIFS(План_Факт_Дебіторка!$M:$M,План_Факт_Дебіторка!$A:$A,KPI!$H$3,План_Факт_Дебіторка!$E:$E,KPI!J$7,План_Факт_Дебіторка!$F:$F,KPI!$B13,План_Факт_Дебіторка!$G:$G,KPI!$C13)/SUMIFS(План_Факт_Дебіторка!$K:$K,План_Факт_Дебіторка!$A:$A,KPI!$H$3,План_Факт_Дебіторка!$E:$E,KPI!J$7,План_Факт_Дебіторка!$F:$F,KPI!$B13,План_Факт_Дебіторка!$G:$G,KPI!$C13),0))</f>
        <v>0.97564568477569746</v>
      </c>
      <c r="K14" s="110" cm="1">
        <f t="array" ref="K14">_xlfn.IFS($D14=Довідник_Списки!$D$3,IFERROR(SUMIFS(План_Факт_Дебіторка!$M:$M,План_Факт_Дебіторка!$A:$A,KPI!$H$3,План_Факт_Дебіторка!$E:$E,KPI!K$7,План_Факт_Дебіторка!$F:$F,KPI!$B13,План_Факт_Дебіторка!$G:$G,KPI!$C13)/SUMIFS(План_Факт_Дебіторка!$N:$N,План_Факт_Дебіторка!$A:$A,KPI!$H$3,План_Факт_Дебіторка!$E:$E,KPI!K$7,План_Факт_Дебіторка!$F:$F,KPI!$B13,План_Факт_Дебіторка!$G:$G,KPI!$C13),0),KPI!$D14=Довідник_Списки!$D$4,IFERROR((SUMIFS(План_Факт_Дебіторка!$M:$M,План_Факт_Дебіторка!$A:$A,KPI!$H$3,План_Факт_Дебіторка!$E:$E,KPI!K$7,План_Факт_Дебіторка!$F:$F,KPI!$B13,План_Факт_Дебіторка!$G:$G,KPI!$C13)-SUMIFS(План_Факт_Дебіторка!$L:$L,План_Факт_Дебіторка!$A:$A,KPI!$H$3,План_Факт_Дебіторка!$E:$E,KPI!K$7,План_Факт_Дебіторка!$F:$F,KPI!$B13,План_Факт_Дебіторка!$G:$G,KPI!$C13))/SUMIFS(План_Факт_Дебіторка!$L:$L,План_Факт_Дебіторка!$A:$A,KPI!$H$3,План_Факт_Дебіторка!$E:$E,KPI!K$7,План_Факт_Дебіторка!$F:$F,KPI!$B13,План_Факт_Дебіторка!$G:$G,KPI!$C13),0),$D14=Довідник_Списки!$D$5,IFERROR(SUMIFS(План_Факт_Дебіторка!$M:$M,План_Факт_Дебіторка!$A:$A,KPI!$H$3,План_Факт_Дебіторка!$E:$E,KPI!K$7,План_Факт_Дебіторка!$F:$F,KPI!$B13,План_Факт_Дебіторка!$G:$G,KPI!$C13)/SUMIFS(План_Факт_Дебіторка!$K:$K,План_Факт_Дебіторка!$A:$A,KPI!$H$3,План_Факт_Дебіторка!$E:$E,KPI!K$7,План_Факт_Дебіторка!$F:$F,KPI!$B13,План_Факт_Дебіторка!$G:$G,KPI!$C13),0))</f>
        <v>0.9897384623840727</v>
      </c>
      <c r="L14" s="110" cm="1">
        <f t="array" ref="L14">_xlfn.IFS($D14=Довідник_Списки!$D$3,IFERROR(SUMIFS(План_Факт_Дебіторка!$M:$M,План_Факт_Дебіторка!$A:$A,KPI!$H$3,План_Факт_Дебіторка!$E:$E,KPI!L$7,План_Факт_Дебіторка!$F:$F,KPI!$B13,План_Факт_Дебіторка!$G:$G,KPI!$C13)/SUMIFS(План_Факт_Дебіторка!$N:$N,План_Факт_Дебіторка!$A:$A,KPI!$H$3,План_Факт_Дебіторка!$E:$E,KPI!L$7,План_Факт_Дебіторка!$F:$F,KPI!$B13,План_Факт_Дебіторка!$G:$G,KPI!$C13),0),KPI!$D14=Довідник_Списки!$D$4,IFERROR((SUMIFS(План_Факт_Дебіторка!$M:$M,План_Факт_Дебіторка!$A:$A,KPI!$H$3,План_Факт_Дебіторка!$E:$E,KPI!L$7,План_Факт_Дебіторка!$F:$F,KPI!$B13,План_Факт_Дебіторка!$G:$G,KPI!$C13)-SUMIFS(План_Факт_Дебіторка!$L:$L,План_Факт_Дебіторка!$A:$A,KPI!$H$3,План_Факт_Дебіторка!$E:$E,KPI!L$7,План_Факт_Дебіторка!$F:$F,KPI!$B13,План_Факт_Дебіторка!$G:$G,KPI!$C13))/SUMIFS(План_Факт_Дебіторка!$L:$L,План_Факт_Дебіторка!$A:$A,KPI!$H$3,План_Факт_Дебіторка!$E:$E,KPI!L$7,План_Факт_Дебіторка!$F:$F,KPI!$B13,План_Факт_Дебіторка!$G:$G,KPI!$C13),0),$D14=Довідник_Списки!$D$5,IFERROR(SUMIFS(План_Факт_Дебіторка!$M:$M,План_Факт_Дебіторка!$A:$A,KPI!$H$3,План_Факт_Дебіторка!$E:$E,KPI!L$7,План_Факт_Дебіторка!$F:$F,KPI!$B13,План_Факт_Дебіторка!$G:$G,KPI!$C13)/SUMIFS(План_Факт_Дебіторка!$K:$K,План_Факт_Дебіторка!$A:$A,KPI!$H$3,План_Факт_Дебіторка!$E:$E,KPI!L$7,План_Факт_Дебіторка!$F:$F,KPI!$B13,План_Факт_Дебіторка!$G:$G,KPI!$C13),0))</f>
        <v>1.0238937689066474</v>
      </c>
      <c r="M14" s="110" cm="1">
        <f t="array" ref="M14">_xlfn.IFS($D14=Довідник_Списки!$D$3,IFERROR(SUMIFS(План_Факт_Дебіторка!$M:$M,План_Факт_Дебіторка!$A:$A,KPI!$H$3,План_Факт_Дебіторка!$E:$E,KPI!M$7,План_Факт_Дебіторка!$F:$F,KPI!$B13,План_Факт_Дебіторка!$G:$G,KPI!$C13)/SUMIFS(План_Факт_Дебіторка!$N:$N,План_Факт_Дебіторка!$A:$A,KPI!$H$3,План_Факт_Дебіторка!$E:$E,KPI!M$7,План_Факт_Дебіторка!$F:$F,KPI!$B13,План_Факт_Дебіторка!$G:$G,KPI!$C13),0),KPI!$D14=Довідник_Списки!$D$4,IFERROR((SUMIFS(План_Факт_Дебіторка!$M:$M,План_Факт_Дебіторка!$A:$A,KPI!$H$3,План_Факт_Дебіторка!$E:$E,KPI!M$7,План_Факт_Дебіторка!$F:$F,KPI!$B13,План_Факт_Дебіторка!$G:$G,KPI!$C13)-SUMIFS(План_Факт_Дебіторка!$L:$L,План_Факт_Дебіторка!$A:$A,KPI!$H$3,План_Факт_Дебіторка!$E:$E,KPI!M$7,План_Факт_Дебіторка!$F:$F,KPI!$B13,План_Факт_Дебіторка!$G:$G,KPI!$C13))/SUMIFS(План_Факт_Дебіторка!$L:$L,План_Факт_Дебіторка!$A:$A,KPI!$H$3,План_Факт_Дебіторка!$E:$E,KPI!M$7,План_Факт_Дебіторка!$F:$F,KPI!$B13,План_Факт_Дебіторка!$G:$G,KPI!$C13),0),$D14=Довідник_Списки!$D$5,IFERROR(SUMIFS(План_Факт_Дебіторка!$M:$M,План_Факт_Дебіторка!$A:$A,KPI!$H$3,План_Факт_Дебіторка!$E:$E,KPI!M$7,План_Факт_Дебіторка!$F:$F,KPI!$B13,План_Факт_Дебіторка!$G:$G,KPI!$C13)/SUMIFS(План_Факт_Дебіторка!$K:$K,План_Факт_Дебіторка!$A:$A,KPI!$H$3,План_Факт_Дебіторка!$E:$E,KPI!M$7,План_Факт_Дебіторка!$F:$F,KPI!$B13,План_Факт_Дебіторка!$G:$G,KPI!$C13),0))</f>
        <v>1.0015362893019035</v>
      </c>
      <c r="N14" s="110" cm="1">
        <f t="array" ref="N14">_xlfn.IFS($D14=Довідник_Списки!$D$3,IFERROR(SUMIFS(План_Факт_Дебіторка!$M:$M,План_Факт_Дебіторка!$A:$A,KPI!$H$3,План_Факт_Дебіторка!$E:$E,KPI!N$7,План_Факт_Дебіторка!$F:$F,KPI!$B13,План_Факт_Дебіторка!$G:$G,KPI!$C13)/SUMIFS(План_Факт_Дебіторка!$N:$N,План_Факт_Дебіторка!$A:$A,KPI!$H$3,План_Факт_Дебіторка!$E:$E,KPI!N$7,План_Факт_Дебіторка!$F:$F,KPI!$B13,План_Факт_Дебіторка!$G:$G,KPI!$C13),0),KPI!$D14=Довідник_Списки!$D$4,IFERROR((SUMIFS(План_Факт_Дебіторка!$M:$M,План_Факт_Дебіторка!$A:$A,KPI!$H$3,План_Факт_Дебіторка!$E:$E,KPI!N$7,План_Факт_Дебіторка!$F:$F,KPI!$B13,План_Факт_Дебіторка!$G:$G,KPI!$C13)-SUMIFS(План_Факт_Дебіторка!$L:$L,План_Факт_Дебіторка!$A:$A,KPI!$H$3,План_Факт_Дебіторка!$E:$E,KPI!N$7,План_Факт_Дебіторка!$F:$F,KPI!$B13,План_Факт_Дебіторка!$G:$G,KPI!$C13))/SUMIFS(План_Факт_Дебіторка!$L:$L,План_Факт_Дебіторка!$A:$A,KPI!$H$3,План_Факт_Дебіторка!$E:$E,KPI!N$7,План_Факт_Дебіторка!$F:$F,KPI!$B13,План_Факт_Дебіторка!$G:$G,KPI!$C13),0),$D14=Довідник_Списки!$D$5,IFERROR(SUMIFS(План_Факт_Дебіторка!$M:$M,План_Факт_Дебіторка!$A:$A,KPI!$H$3,План_Факт_Дебіторка!$E:$E,KPI!N$7,План_Факт_Дебіторка!$F:$F,KPI!$B13,План_Факт_Дебіторка!$G:$G,KPI!$C13)/SUMIFS(План_Факт_Дебіторка!$K:$K,План_Факт_Дебіторка!$A:$A,KPI!$H$3,План_Факт_Дебіторка!$E:$E,KPI!N$7,План_Факт_Дебіторка!$F:$F,KPI!$B13,План_Факт_Дебіторка!$G:$G,KPI!$C13),0))</f>
        <v>1.0258725221477605</v>
      </c>
      <c r="O14" s="110" cm="1">
        <f t="array" ref="O14">_xlfn.IFS($D14=Довідник_Списки!$D$3,IFERROR(SUMIFS(План_Факт_Дебіторка!$M:$M,План_Факт_Дебіторка!$A:$A,KPI!$H$3,План_Факт_Дебіторка!$E:$E,KPI!O$7,План_Факт_Дебіторка!$F:$F,KPI!$B13,План_Факт_Дебіторка!$G:$G,KPI!$C13)/SUMIFS(План_Факт_Дебіторка!$N:$N,План_Факт_Дебіторка!$A:$A,KPI!$H$3,План_Факт_Дебіторка!$E:$E,KPI!O$7,План_Факт_Дебіторка!$F:$F,KPI!$B13,План_Факт_Дебіторка!$G:$G,KPI!$C13),0),KPI!$D14=Довідник_Списки!$D$4,IFERROR((SUMIFS(План_Факт_Дебіторка!$M:$M,План_Факт_Дебіторка!$A:$A,KPI!$H$3,План_Факт_Дебіторка!$E:$E,KPI!O$7,План_Факт_Дебіторка!$F:$F,KPI!$B13,План_Факт_Дебіторка!$G:$G,KPI!$C13)-SUMIFS(План_Факт_Дебіторка!$L:$L,План_Факт_Дебіторка!$A:$A,KPI!$H$3,План_Факт_Дебіторка!$E:$E,KPI!O$7,План_Факт_Дебіторка!$F:$F,KPI!$B13,План_Факт_Дебіторка!$G:$G,KPI!$C13))/SUMIFS(План_Факт_Дебіторка!$L:$L,План_Факт_Дебіторка!$A:$A,KPI!$H$3,План_Факт_Дебіторка!$E:$E,KPI!O$7,План_Факт_Дебіторка!$F:$F,KPI!$B13,План_Факт_Дебіторка!$G:$G,KPI!$C13),0),$D14=Довідник_Списки!$D$5,IFERROR(SUMIFS(План_Факт_Дебіторка!$M:$M,План_Факт_Дебіторка!$A:$A,KPI!$H$3,План_Факт_Дебіторка!$E:$E,KPI!O$7,План_Факт_Дебіторка!$F:$F,KPI!$B13,План_Факт_Дебіторка!$G:$G,KPI!$C13)/SUMIFS(План_Факт_Дебіторка!$K:$K,План_Факт_Дебіторка!$A:$A,KPI!$H$3,План_Факт_Дебіторка!$E:$E,KPI!O$7,План_Факт_Дебіторка!$F:$F,KPI!$B13,План_Факт_Дебіторка!$G:$G,KPI!$C13),0))</f>
        <v>1.0149233272010962</v>
      </c>
      <c r="P14" s="111" cm="1">
        <f t="array" ref="P14">_xlfn.IFS($D14=Довідник_Списки!$D$3,IFERROR(SUMIFS(План_Факт_Дебіторка!$M:$M,План_Факт_Дебіторка!$A:$A,KPI!$H$3,План_Факт_Дебіторка!$E:$E,KPI!P$7,План_Факт_Дебіторка!$F:$F,KPI!$B13,План_Факт_Дебіторка!$G:$G,KPI!$C13)/SUMIFS(План_Факт_Дебіторка!$N:$N,План_Факт_Дебіторка!$A:$A,KPI!$H$3,План_Факт_Дебіторка!$E:$E,KPI!P$7,План_Факт_Дебіторка!$F:$F,KPI!$B13,План_Факт_Дебіторка!$G:$G,KPI!$C13),0),KPI!$D14=Довідник_Списки!$D$4,IFERROR((SUMIFS(План_Факт_Дебіторка!$M:$M,План_Факт_Дебіторка!$A:$A,KPI!$H$3,План_Факт_Дебіторка!$E:$E,KPI!P$7,План_Факт_Дебіторка!$F:$F,KPI!$B13,План_Факт_Дебіторка!$G:$G,KPI!$C13)-SUMIFS(План_Факт_Дебіторка!$L:$L,План_Факт_Дебіторка!$A:$A,KPI!$H$3,План_Факт_Дебіторка!$E:$E,KPI!P$7,План_Факт_Дебіторка!$F:$F,KPI!$B13,План_Факт_Дебіторка!$G:$G,KPI!$C13))/SUMIFS(План_Факт_Дебіторка!$L:$L,План_Факт_Дебіторка!$A:$A,KPI!$H$3,План_Факт_Дебіторка!$E:$E,KPI!P$7,План_Факт_Дебіторка!$F:$F,KPI!$B13,План_Факт_Дебіторка!$G:$G,KPI!$C13),0),$D14=Довідник_Списки!$D$5,IFERROR(SUMIFS(План_Факт_Дебіторка!$M:$M,План_Факт_Дебіторка!$A:$A,KPI!$H$3,План_Факт_Дебіторка!$E:$E,KPI!P$7,План_Факт_Дебіторка!$F:$F,KPI!$B13,План_Факт_Дебіторка!$G:$G,KPI!$C13)/SUMIFS(План_Факт_Дебіторка!$K:$K,План_Факт_Дебіторка!$A:$A,KPI!$H$3,План_Факт_Дебіторка!$E:$E,KPI!P$7,План_Факт_Дебіторка!$F:$F,KPI!$B13,План_Факт_Дебіторка!$G:$G,KPI!$C13),0))</f>
        <v>1.0001689009421946</v>
      </c>
      <c r="Q14" s="106"/>
      <c r="R14" s="112" cm="1">
        <f t="array" ref="R14">_xlfn.IFS($D14=Довідник_Списки!$D$3,IFERROR(SUMIFS(План_Факт_Дебіторка!$M:$M,План_Факт_Дебіторка!$A:$A,KPI!$H$3,План_Факт_Дебіторка!$F:$F,KPI!$B13,План_Факт_Дебіторка!$G:$G,KPI!$C13)/SUMIFS(План_Факт_Дебіторка!$N:$N,План_Факт_Дебіторка!$A:$A,KPI!$H$3,План_Факт_Дебіторка!$F:$F,KPI!$B13,План_Факт_Дебіторка!$G:$G,KPI!$C13),0),KPI!$D14=Довідник_Списки!$D$4,IFERROR((SUMIFS(План_Факт_Дебіторка!$M:$M,План_Факт_Дебіторка!$A:$A,KPI!$H$3,План_Факт_Дебіторка!$F:$F,KPI!$B13,План_Факт_Дебіторка!$G:$G,KPI!$C13)-SUMIFS(План_Факт_Дебіторка!$L:$L,План_Факт_Дебіторка!$A:$A,KPI!$H$3,План_Факт_Дебіторка!$F:$F,KPI!$B13,План_Факт_Дебіторка!$G:$G,KPI!$C13))/SUMIFS(План_Факт_Дебіторка!$L:$L,План_Факт_Дебіторка!$A:$A,KPI!$H$3,План_Факт_Дебіторка!$F:$F,KPI!$B13,План_Факт_Дебіторка!$G:$G,KPI!$C13),0),$D14=Довідник_Списки!$D$5,IFERROR(SUMIFS(План_Факт_Дебіторка!$M:$M,План_Факт_Дебіторка!$A:$A,KPI!$H$3,План_Факт_Дебіторка!$F:$F,KPI!$B13,План_Факт_Дебіторка!$G:$G,KPI!$C13)/SUMIFS(План_Факт_Дебіторка!$K:$K,План_Факт_Дебіторка!$A:$A,KPI!$H$3,План_Факт_Дебіторка!$F:$F,KPI!$B13,План_Факт_Дебіторка!$G:$G,KPI!$C13),0))</f>
        <v>1.0059804557286951</v>
      </c>
      <c r="S14" s="68"/>
      <c r="T14" s="112"/>
      <c r="U14" s="30"/>
      <c r="V14" s="30"/>
      <c r="W14" s="30"/>
      <c r="X14" s="30"/>
      <c r="Y14" s="30"/>
      <c r="Z14" s="30"/>
      <c r="AA14" s="30"/>
      <c r="AB14" s="30"/>
      <c r="AC14" s="30"/>
      <c r="AD14" s="30"/>
      <c r="AE14" s="30"/>
      <c r="AF14" s="30"/>
      <c r="AG14" s="30"/>
      <c r="AH14" s="30"/>
      <c r="AI14" s="30"/>
      <c r="AJ14" s="30"/>
      <c r="AK14" s="30"/>
      <c r="AL14" s="30"/>
      <c r="AM14" s="30"/>
      <c r="AN14" s="30"/>
      <c r="AO14" s="30"/>
      <c r="AP14" s="30"/>
    </row>
    <row r="15" spans="1:42" customFormat="1" outlineLevel="2" x14ac:dyDescent="0.25">
      <c r="B15" s="102" t="s">
        <v>22</v>
      </c>
      <c r="C15" s="113" t="s">
        <v>36</v>
      </c>
      <c r="D15" s="114" t="str">
        <f>$D$3</f>
        <v>ФактПродажів, грн</v>
      </c>
      <c r="E15" s="115" cm="1">
        <f t="array" ref="E15">SUMIFS(_xlfn.IFS(KPI!$D15=План_Факт_Дебіторка[[#Headers],[ФактПродажів, грн]],План_Факт_Дебіторка!$M:$M,KPI!$D15=План_Факт_Дебіторка[[#Headers],[Собівартість, грн]],План_Факт_Дебіторка!$L:$L,KPI!$D15=План_Факт_Дебіторка[[#Headers],[Продажі, шт]],План_Факт_Дебіторка!$K:$K),План_Факт_Дебіторка!$A:$A,KPI!$H$3,План_Факт_Дебіторка!$E:$E,KPI!E$7,План_Факт_Дебіторка!$F:$F,KPI!$B15,План_Факт_Дебіторка!$G:$G,KPI!$C15)</f>
        <v>525888.08256000001</v>
      </c>
      <c r="F15" s="115" cm="1">
        <f t="array" ref="F15">SUMIFS(_xlfn.IFS(KPI!$D15=План_Факт_Дебіторка[[#Headers],[ФактПродажів, грн]],План_Факт_Дебіторка!$M:$M,KPI!$D15=План_Факт_Дебіторка[[#Headers],[Собівартість, грн]],План_Факт_Дебіторка!$L:$L,KPI!$D15=План_Факт_Дебіторка[[#Headers],[Продажі, шт]],План_Факт_Дебіторка!$K:$K),План_Факт_Дебіторка!$A:$A,KPI!$H$3,План_Факт_Дебіторка!$E:$E,KPI!F$7,План_Факт_Дебіторка!$F:$F,KPI!$B15,План_Факт_Дебіторка!$G:$G,KPI!$C15)</f>
        <v>407927.20861000015</v>
      </c>
      <c r="G15" s="115" cm="1">
        <f t="array" ref="G15">SUMIFS(_xlfn.IFS(KPI!$D15=План_Факт_Дебіторка[[#Headers],[ФактПродажів, грн]],План_Факт_Дебіторка!$M:$M,KPI!$D15=План_Факт_Дебіторка[[#Headers],[Собівартість, грн]],План_Факт_Дебіторка!$L:$L,KPI!$D15=План_Факт_Дебіторка[[#Headers],[Продажі, шт]],План_Факт_Дебіторка!$K:$K),План_Факт_Дебіторка!$A:$A,KPI!$H$3,План_Факт_Дебіторка!$E:$E,KPI!G$7,План_Факт_Дебіторка!$F:$F,KPI!$B15,План_Факт_Дебіторка!$G:$G,KPI!$C15)</f>
        <v>951304.6567299997</v>
      </c>
      <c r="H15" s="115" cm="1">
        <f t="array" ref="H15">SUMIFS(_xlfn.IFS(KPI!$D15=План_Факт_Дебіторка[[#Headers],[ФактПродажів, грн]],План_Факт_Дебіторка!$M:$M,KPI!$D15=План_Факт_Дебіторка[[#Headers],[Собівартість, грн]],План_Факт_Дебіторка!$L:$L,KPI!$D15=План_Факт_Дебіторка[[#Headers],[Продажі, шт]],План_Факт_Дебіторка!$K:$K),План_Факт_Дебіторка!$A:$A,KPI!$H$3,План_Факт_Дебіторка!$E:$E,KPI!H$7,План_Факт_Дебіторка!$F:$F,KPI!$B15,План_Факт_Дебіторка!$G:$G,KPI!$C15)</f>
        <v>453999.69829999917</v>
      </c>
      <c r="I15" s="115" cm="1">
        <f t="array" ref="I15">SUMIFS(_xlfn.IFS(KPI!$D15=План_Факт_Дебіторка[[#Headers],[ФактПродажів, грн]],План_Факт_Дебіторка!$M:$M,KPI!$D15=План_Факт_Дебіторка[[#Headers],[Собівартість, грн]],План_Факт_Дебіторка!$L:$L,KPI!$D15=План_Факт_Дебіторка[[#Headers],[Продажі, шт]],План_Факт_Дебіторка!$K:$K),План_Факт_Дебіторка!$A:$A,KPI!$H$3,План_Факт_Дебіторка!$E:$E,KPI!I$7,План_Факт_Дебіторка!$F:$F,KPI!$B15,План_Факт_Дебіторка!$G:$G,KPI!$C15)</f>
        <v>837542.09208000009</v>
      </c>
      <c r="J15" s="115" cm="1">
        <f t="array" ref="J15">SUMIFS(_xlfn.IFS(KPI!$D15=План_Факт_Дебіторка[[#Headers],[ФактПродажів, грн]],План_Факт_Дебіторка!$M:$M,KPI!$D15=План_Факт_Дебіторка[[#Headers],[Собівартість, грн]],План_Факт_Дебіторка!$L:$L,KPI!$D15=План_Факт_Дебіторка[[#Headers],[Продажі, шт]],План_Факт_Дебіторка!$K:$K),План_Факт_Дебіторка!$A:$A,KPI!$H$3,План_Факт_Дебіторка!$E:$E,KPI!J$7,План_Факт_Дебіторка!$F:$F,KPI!$B15,План_Факт_Дебіторка!$G:$G,KPI!$C15)</f>
        <v>366974.57704999991</v>
      </c>
      <c r="K15" s="115" cm="1">
        <f t="array" ref="K15">SUMIFS(_xlfn.IFS(KPI!$D15=План_Факт_Дебіторка[[#Headers],[ФактПродажів, грн]],План_Факт_Дебіторка!$M:$M,KPI!$D15=План_Факт_Дебіторка[[#Headers],[Собівартість, грн]],План_Факт_Дебіторка!$L:$L,KPI!$D15=План_Факт_Дебіторка[[#Headers],[Продажі, шт]],План_Факт_Дебіторка!$K:$K),План_Факт_Дебіторка!$A:$A,KPI!$H$3,План_Факт_Дебіторка!$E:$E,KPI!K$7,План_Факт_Дебіторка!$F:$F,KPI!$B15,План_Факт_Дебіторка!$G:$G,KPI!$C15)</f>
        <v>1036535.4705599996</v>
      </c>
      <c r="L15" s="115" cm="1">
        <f t="array" ref="L15">SUMIFS(_xlfn.IFS(KPI!$D15=План_Факт_Дебіторка[[#Headers],[ФактПродажів, грн]],План_Факт_Дебіторка!$M:$M,KPI!$D15=План_Факт_Дебіторка[[#Headers],[Собівартість, грн]],План_Факт_Дебіторка!$L:$L,KPI!$D15=План_Факт_Дебіторка[[#Headers],[Продажі, шт]],План_Факт_Дебіторка!$K:$K),План_Факт_Дебіторка!$A:$A,KPI!$H$3,План_Факт_Дебіторка!$E:$E,KPI!L$7,План_Факт_Дебіторка!$F:$F,KPI!$B15,План_Факт_Дебіторка!$G:$G,KPI!$C15)</f>
        <v>401991.81683999958</v>
      </c>
      <c r="M15" s="115" cm="1">
        <f t="array" ref="M15">SUMIFS(_xlfn.IFS(KPI!$D15=План_Факт_Дебіторка[[#Headers],[ФактПродажів, грн]],План_Факт_Дебіторка!$M:$M,KPI!$D15=План_Факт_Дебіторка[[#Headers],[Собівартість, грн]],План_Факт_Дебіторка!$L:$L,KPI!$D15=План_Факт_Дебіторка[[#Headers],[Продажі, шт]],План_Факт_Дебіторка!$K:$K),План_Факт_Дебіторка!$A:$A,KPI!$H$3,План_Факт_Дебіторка!$E:$E,KPI!M$7,План_Факт_Дебіторка!$F:$F,KPI!$B15,План_Факт_Дебіторка!$G:$G,KPI!$C15)</f>
        <v>441753.15702000004</v>
      </c>
      <c r="N15" s="115" cm="1">
        <f t="array" ref="N15">SUMIFS(_xlfn.IFS(KPI!$D15=План_Факт_Дебіторка[[#Headers],[ФактПродажів, грн]],План_Факт_Дебіторка!$M:$M,KPI!$D15=План_Факт_Дебіторка[[#Headers],[Собівартість, грн]],План_Факт_Дебіторка!$L:$L,KPI!$D15=План_Факт_Дебіторка[[#Headers],[Продажі, шт]],План_Факт_Дебіторка!$K:$K),План_Факт_Дебіторка!$A:$A,KPI!$H$3,План_Факт_Дебіторка!$E:$E,KPI!N$7,План_Факт_Дебіторка!$F:$F,KPI!$B15,План_Факт_Дебіторка!$G:$G,KPI!$C15)</f>
        <v>750830.66585999983</v>
      </c>
      <c r="O15" s="115" cm="1">
        <f t="array" ref="O15">SUMIFS(_xlfn.IFS(KPI!$D15=План_Факт_Дебіторка[[#Headers],[ФактПродажів, грн]],План_Факт_Дебіторка!$M:$M,KPI!$D15=План_Факт_Дебіторка[[#Headers],[Собівартість, грн]],План_Факт_Дебіторка!$L:$L,KPI!$D15=План_Факт_Дебіторка[[#Headers],[Продажі, шт]],План_Факт_Дебіторка!$K:$K),План_Факт_Дебіторка!$A:$A,KPI!$H$3,План_Факт_Дебіторка!$E:$E,KPI!O$7,План_Факт_Дебіторка!$F:$F,KPI!$B15,План_Факт_Дебіторка!$G:$G,KPI!$C15)</f>
        <v>350004.69112999999</v>
      </c>
      <c r="P15" s="116" cm="1">
        <f t="array" ref="P15">SUMIFS(_xlfn.IFS(KPI!$D15=План_Факт_Дебіторка[[#Headers],[ФактПродажів, грн]],План_Факт_Дебіторка!$M:$M,KPI!$D15=План_Факт_Дебіторка[[#Headers],[Собівартість, грн]],План_Факт_Дебіторка!$L:$L,KPI!$D15=План_Факт_Дебіторка[[#Headers],[Продажі, шт]],План_Факт_Дебіторка!$K:$K),План_Факт_Дебіторка!$A:$A,KPI!$H$3,План_Факт_Дебіторка!$E:$E,KPI!P$7,План_Факт_Дебіторка!$F:$F,KPI!$B15,План_Факт_Дебіторка!$G:$G,KPI!$C15)</f>
        <v>439817.31008999969</v>
      </c>
      <c r="Q15" s="106"/>
      <c r="R15" s="117">
        <f t="shared" ref="R15" si="2">SUM(E15:P15)</f>
        <v>6964569.4268299984</v>
      </c>
      <c r="S15" s="68"/>
      <c r="T15" s="117"/>
      <c r="U15" s="28"/>
      <c r="V15" s="30"/>
      <c r="W15" s="30"/>
      <c r="X15" s="30"/>
      <c r="Y15" s="30"/>
      <c r="Z15" s="30"/>
      <c r="AA15" s="30"/>
      <c r="AB15" s="30"/>
      <c r="AC15" s="30"/>
      <c r="AD15" s="30"/>
      <c r="AE15" s="30"/>
      <c r="AF15" s="30"/>
      <c r="AG15" s="30"/>
      <c r="AH15" s="30"/>
      <c r="AI15" s="30"/>
      <c r="AJ15" s="30"/>
      <c r="AK15" s="30"/>
      <c r="AL15" s="30"/>
      <c r="AM15" s="30"/>
      <c r="AN15" s="30"/>
      <c r="AO15" s="30"/>
      <c r="AP15" s="30"/>
    </row>
    <row r="16" spans="1:42" customFormat="1" outlineLevel="2" x14ac:dyDescent="0.25">
      <c r="B16" s="102" t="s">
        <v>22</v>
      </c>
      <c r="C16" s="118" t="s">
        <v>36</v>
      </c>
      <c r="D16" s="119" t="str">
        <f>$D$5</f>
        <v>Викон_План</v>
      </c>
      <c r="E16" s="110" cm="1">
        <f t="array" ref="E16">_xlfn.IFS($D16=Довідник_Списки!$D$3,IFERROR(SUMIFS(План_Факт_Дебіторка!$M:$M,План_Факт_Дебіторка!$A:$A,KPI!$H$3,План_Факт_Дебіторка!$E:$E,KPI!E$7,План_Факт_Дебіторка!$F:$F,KPI!$B15,План_Факт_Дебіторка!$G:$G,KPI!$C15)/SUMIFS(План_Факт_Дебіторка!$N:$N,План_Факт_Дебіторка!$A:$A,KPI!$H$3,План_Факт_Дебіторка!$E:$E,KPI!E$7,План_Факт_Дебіторка!$F:$F,KPI!$B15,План_Факт_Дебіторка!$G:$G,KPI!$C15),0),KPI!$D16=Довідник_Списки!$D$4,IFERROR((SUMIFS(План_Факт_Дебіторка!$M:$M,План_Факт_Дебіторка!$A:$A,KPI!$H$3,План_Факт_Дебіторка!$E:$E,KPI!E$7,План_Факт_Дебіторка!$F:$F,KPI!$B15,План_Факт_Дебіторка!$G:$G,KPI!$C15)-SUMIFS(План_Факт_Дебіторка!$L:$L,План_Факт_Дебіторка!$A:$A,KPI!$H$3,План_Факт_Дебіторка!$E:$E,KPI!E$7,План_Факт_Дебіторка!$F:$F,KPI!$B15,План_Факт_Дебіторка!$G:$G,KPI!$C15))/SUMIFS(План_Факт_Дебіторка!$L:$L,План_Факт_Дебіторка!$A:$A,KPI!$H$3,План_Факт_Дебіторка!$E:$E,KPI!E$7,План_Факт_Дебіторка!$F:$F,KPI!$B15,План_Факт_Дебіторка!$G:$G,KPI!$C15),0),$D16=Довідник_Списки!$D$5,IFERROR(SUMIFS(План_Факт_Дебіторка!$M:$M,План_Факт_Дебіторка!$A:$A,KPI!$H$3,План_Факт_Дебіторка!$E:$E,KPI!E$7,План_Факт_Дебіторка!$F:$F,KPI!$B15,План_Факт_Дебіторка!$G:$G,KPI!$C15)/SUMIFS(План_Факт_Дебіторка!$K:$K,План_Факт_Дебіторка!$A:$A,KPI!$H$3,План_Факт_Дебіторка!$E:$E,KPI!E$7,План_Факт_Дебіторка!$F:$F,KPI!$B15,План_Факт_Дебіторка!$G:$G,KPI!$C15),0))</f>
        <v>1.0095758928009215</v>
      </c>
      <c r="F16" s="110" cm="1">
        <f t="array" ref="F16">_xlfn.IFS($D16=Довідник_Списки!$D$3,IFERROR(SUMIFS(План_Факт_Дебіторка!$M:$M,План_Факт_Дебіторка!$A:$A,KPI!$H$3,План_Факт_Дебіторка!$E:$E,KPI!F$7,План_Факт_Дебіторка!$F:$F,KPI!$B15,План_Факт_Дебіторка!$G:$G,KPI!$C15)/SUMIFS(План_Факт_Дебіторка!$N:$N,План_Факт_Дебіторка!$A:$A,KPI!$H$3,План_Факт_Дебіторка!$E:$E,KPI!F$7,План_Факт_Дебіторка!$F:$F,KPI!$B15,План_Факт_Дебіторка!$G:$G,KPI!$C15),0),KPI!$D16=Довідник_Списки!$D$4,IFERROR((SUMIFS(План_Факт_Дебіторка!$M:$M,План_Факт_Дебіторка!$A:$A,KPI!$H$3,План_Факт_Дебіторка!$E:$E,KPI!F$7,План_Факт_Дебіторка!$F:$F,KPI!$B15,План_Факт_Дебіторка!$G:$G,KPI!$C15)-SUMIFS(План_Факт_Дебіторка!$L:$L,План_Факт_Дебіторка!$A:$A,KPI!$H$3,План_Факт_Дебіторка!$E:$E,KPI!F$7,План_Факт_Дебіторка!$F:$F,KPI!$B15,План_Факт_Дебіторка!$G:$G,KPI!$C15))/SUMIFS(План_Факт_Дебіторка!$L:$L,План_Факт_Дебіторка!$A:$A,KPI!$H$3,План_Факт_Дебіторка!$E:$E,KPI!F$7,План_Факт_Дебіторка!$F:$F,KPI!$B15,План_Факт_Дебіторка!$G:$G,KPI!$C15),0),$D16=Довідник_Списки!$D$5,IFERROR(SUMIFS(План_Факт_Дебіторка!$M:$M,План_Факт_Дебіторка!$A:$A,KPI!$H$3,План_Факт_Дебіторка!$E:$E,KPI!F$7,План_Факт_Дебіторка!$F:$F,KPI!$B15,План_Факт_Дебіторка!$G:$G,KPI!$C15)/SUMIFS(План_Факт_Дебіторка!$K:$K,План_Факт_Дебіторка!$A:$A,KPI!$H$3,План_Факт_Дебіторка!$E:$E,KPI!F$7,План_Факт_Дебіторка!$F:$F,KPI!$B15,План_Факт_Дебіторка!$G:$G,KPI!$C15),0))</f>
        <v>1.0327271104050637</v>
      </c>
      <c r="G16" s="110" cm="1">
        <f t="array" ref="G16">_xlfn.IFS($D16=Довідник_Списки!$D$3,IFERROR(SUMIFS(План_Факт_Дебіторка!$M:$M,План_Факт_Дебіторка!$A:$A,KPI!$H$3,План_Факт_Дебіторка!$E:$E,KPI!G$7,План_Факт_Дебіторка!$F:$F,KPI!$B15,План_Факт_Дебіторка!$G:$G,KPI!$C15)/SUMIFS(План_Факт_Дебіторка!$N:$N,План_Факт_Дебіторка!$A:$A,KPI!$H$3,План_Факт_Дебіторка!$E:$E,KPI!G$7,План_Факт_Дебіторка!$F:$F,KPI!$B15,План_Факт_Дебіторка!$G:$G,KPI!$C15),0),KPI!$D16=Довідник_Списки!$D$4,IFERROR((SUMIFS(План_Факт_Дебіторка!$M:$M,План_Факт_Дебіторка!$A:$A,KPI!$H$3,План_Факт_Дебіторка!$E:$E,KPI!G$7,План_Факт_Дебіторка!$F:$F,KPI!$B15,План_Факт_Дебіторка!$G:$G,KPI!$C15)-SUMIFS(План_Факт_Дебіторка!$L:$L,План_Факт_Дебіторка!$A:$A,KPI!$H$3,План_Факт_Дебіторка!$E:$E,KPI!G$7,План_Факт_Дебіторка!$F:$F,KPI!$B15,План_Факт_Дебіторка!$G:$G,KPI!$C15))/SUMIFS(План_Факт_Дебіторка!$L:$L,План_Факт_Дебіторка!$A:$A,KPI!$H$3,План_Факт_Дебіторка!$E:$E,KPI!G$7,План_Факт_Дебіторка!$F:$F,KPI!$B15,План_Факт_Дебіторка!$G:$G,KPI!$C15),0),$D16=Довідник_Списки!$D$5,IFERROR(SUMIFS(План_Факт_Дебіторка!$M:$M,План_Факт_Дебіторка!$A:$A,KPI!$H$3,План_Факт_Дебіторка!$E:$E,KPI!G$7,План_Факт_Дебіторка!$F:$F,KPI!$B15,План_Факт_Дебіторка!$G:$G,KPI!$C15)/SUMIFS(План_Факт_Дебіторка!$K:$K,План_Факт_Дебіторка!$A:$A,KPI!$H$3,План_Факт_Дебіторка!$E:$E,KPI!G$7,План_Факт_Дебіторка!$F:$F,KPI!$B15,План_Факт_Дебіторка!$G:$G,KPI!$C15),0))</f>
        <v>0.96354163550086058</v>
      </c>
      <c r="H16" s="110" cm="1">
        <f t="array" ref="H16">_xlfn.IFS($D16=Довідник_Списки!$D$3,IFERROR(SUMIFS(План_Факт_Дебіторка!$M:$M,План_Факт_Дебіторка!$A:$A,KPI!$H$3,План_Факт_Дебіторка!$E:$E,KPI!H$7,План_Факт_Дебіторка!$F:$F,KPI!$B15,План_Факт_Дебіторка!$G:$G,KPI!$C15)/SUMIFS(План_Факт_Дебіторка!$N:$N,План_Факт_Дебіторка!$A:$A,KPI!$H$3,План_Факт_Дебіторка!$E:$E,KPI!H$7,План_Факт_Дебіторка!$F:$F,KPI!$B15,План_Факт_Дебіторка!$G:$G,KPI!$C15),0),KPI!$D16=Довідник_Списки!$D$4,IFERROR((SUMIFS(План_Факт_Дебіторка!$M:$M,План_Факт_Дебіторка!$A:$A,KPI!$H$3,План_Факт_Дебіторка!$E:$E,KPI!H$7,План_Факт_Дебіторка!$F:$F,KPI!$B15,План_Факт_Дебіторка!$G:$G,KPI!$C15)-SUMIFS(План_Факт_Дебіторка!$L:$L,План_Факт_Дебіторка!$A:$A,KPI!$H$3,План_Факт_Дебіторка!$E:$E,KPI!H$7,План_Факт_Дебіторка!$F:$F,KPI!$B15,План_Факт_Дебіторка!$G:$G,KPI!$C15))/SUMIFS(План_Факт_Дебіторка!$L:$L,План_Факт_Дебіторка!$A:$A,KPI!$H$3,План_Факт_Дебіторка!$E:$E,KPI!H$7,План_Факт_Дебіторка!$F:$F,KPI!$B15,План_Факт_Дебіторка!$G:$G,KPI!$C15),0),$D16=Довідник_Списки!$D$5,IFERROR(SUMIFS(План_Факт_Дебіторка!$M:$M,План_Факт_Дебіторка!$A:$A,KPI!$H$3,План_Факт_Дебіторка!$E:$E,KPI!H$7,План_Факт_Дебіторка!$F:$F,KPI!$B15,План_Факт_Дебіторка!$G:$G,KPI!$C15)/SUMIFS(План_Факт_Дебіторка!$K:$K,План_Факт_Дебіторка!$A:$A,KPI!$H$3,План_Факт_Дебіторка!$E:$E,KPI!H$7,План_Факт_Дебіторка!$F:$F,KPI!$B15,План_Факт_Дебіторка!$G:$G,KPI!$C15),0))</f>
        <v>1.0482560570307069</v>
      </c>
      <c r="I16" s="110" cm="1">
        <f t="array" ref="I16">_xlfn.IFS($D16=Довідник_Списки!$D$3,IFERROR(SUMIFS(План_Факт_Дебіторка!$M:$M,План_Факт_Дебіторка!$A:$A,KPI!$H$3,План_Факт_Дебіторка!$E:$E,KPI!I$7,План_Факт_Дебіторка!$F:$F,KPI!$B15,План_Факт_Дебіторка!$G:$G,KPI!$C15)/SUMIFS(План_Факт_Дебіторка!$N:$N,План_Факт_Дебіторка!$A:$A,KPI!$H$3,План_Факт_Дебіторка!$E:$E,KPI!I$7,План_Факт_Дебіторка!$F:$F,KPI!$B15,План_Факт_Дебіторка!$G:$G,KPI!$C15),0),KPI!$D16=Довідник_Списки!$D$4,IFERROR((SUMIFS(План_Факт_Дебіторка!$M:$M,План_Факт_Дебіторка!$A:$A,KPI!$H$3,План_Факт_Дебіторка!$E:$E,KPI!I$7,План_Факт_Дебіторка!$F:$F,KPI!$B15,План_Факт_Дебіторка!$G:$G,KPI!$C15)-SUMIFS(План_Факт_Дебіторка!$L:$L,План_Факт_Дебіторка!$A:$A,KPI!$H$3,План_Факт_Дебіторка!$E:$E,KPI!I$7,План_Факт_Дебіторка!$F:$F,KPI!$B15,План_Факт_Дебіторка!$G:$G,KPI!$C15))/SUMIFS(План_Факт_Дебіторка!$L:$L,План_Факт_Дебіторка!$A:$A,KPI!$H$3,План_Факт_Дебіторка!$E:$E,KPI!I$7,План_Факт_Дебіторка!$F:$F,KPI!$B15,План_Факт_Дебіторка!$G:$G,KPI!$C15),0),$D16=Довідник_Списки!$D$5,IFERROR(SUMIFS(План_Факт_Дебіторка!$M:$M,План_Факт_Дебіторка!$A:$A,KPI!$H$3,План_Факт_Дебіторка!$E:$E,KPI!I$7,План_Факт_Дебіторка!$F:$F,KPI!$B15,План_Факт_Дебіторка!$G:$G,KPI!$C15)/SUMIFS(План_Факт_Дебіторка!$K:$K,План_Факт_Дебіторка!$A:$A,KPI!$H$3,План_Факт_Дебіторка!$E:$E,KPI!I$7,План_Факт_Дебіторка!$F:$F,KPI!$B15,План_Факт_Дебіторка!$G:$G,KPI!$C15),0))</f>
        <v>0.98930084110559902</v>
      </c>
      <c r="J16" s="110" cm="1">
        <f t="array" ref="J16">_xlfn.IFS($D16=Довідник_Списки!$D$3,IFERROR(SUMIFS(План_Факт_Дебіторка!$M:$M,План_Факт_Дебіторка!$A:$A,KPI!$H$3,План_Факт_Дебіторка!$E:$E,KPI!J$7,План_Факт_Дебіторка!$F:$F,KPI!$B15,План_Факт_Дебіторка!$G:$G,KPI!$C15)/SUMIFS(План_Факт_Дебіторка!$N:$N,План_Факт_Дебіторка!$A:$A,KPI!$H$3,План_Факт_Дебіторка!$E:$E,KPI!J$7,План_Факт_Дебіторка!$F:$F,KPI!$B15,План_Факт_Дебіторка!$G:$G,KPI!$C15),0),KPI!$D16=Довідник_Списки!$D$4,IFERROR((SUMIFS(План_Факт_Дебіторка!$M:$M,План_Факт_Дебіторка!$A:$A,KPI!$H$3,План_Факт_Дебіторка!$E:$E,KPI!J$7,План_Факт_Дебіторка!$F:$F,KPI!$B15,План_Факт_Дебіторка!$G:$G,KPI!$C15)-SUMIFS(План_Факт_Дебіторка!$L:$L,План_Факт_Дебіторка!$A:$A,KPI!$H$3,План_Факт_Дебіторка!$E:$E,KPI!J$7,План_Факт_Дебіторка!$F:$F,KPI!$B15,План_Факт_Дебіторка!$G:$G,KPI!$C15))/SUMIFS(План_Факт_Дебіторка!$L:$L,План_Факт_Дебіторка!$A:$A,KPI!$H$3,План_Факт_Дебіторка!$E:$E,KPI!J$7,План_Факт_Дебіторка!$F:$F,KPI!$B15,План_Факт_Дебіторка!$G:$G,KPI!$C15),0),$D16=Довідник_Списки!$D$5,IFERROR(SUMIFS(План_Факт_Дебіторка!$M:$M,План_Факт_Дебіторка!$A:$A,KPI!$H$3,План_Факт_Дебіторка!$E:$E,KPI!J$7,План_Факт_Дебіторка!$F:$F,KPI!$B15,План_Факт_Дебіторка!$G:$G,KPI!$C15)/SUMIFS(План_Факт_Дебіторка!$K:$K,План_Факт_Дебіторка!$A:$A,KPI!$H$3,План_Факт_Дебіторка!$E:$E,KPI!J$7,План_Факт_Дебіторка!$F:$F,KPI!$B15,План_Факт_Дебіторка!$G:$G,KPI!$C15),0))</f>
        <v>0.99048468839406179</v>
      </c>
      <c r="K16" s="110" cm="1">
        <f t="array" ref="K16">_xlfn.IFS($D16=Довідник_Списки!$D$3,IFERROR(SUMIFS(План_Факт_Дебіторка!$M:$M,План_Факт_Дебіторка!$A:$A,KPI!$H$3,План_Факт_Дебіторка!$E:$E,KPI!K$7,План_Факт_Дебіторка!$F:$F,KPI!$B15,План_Факт_Дебіторка!$G:$G,KPI!$C15)/SUMIFS(План_Факт_Дебіторка!$N:$N,План_Факт_Дебіторка!$A:$A,KPI!$H$3,План_Факт_Дебіторка!$E:$E,KPI!K$7,План_Факт_Дебіторка!$F:$F,KPI!$B15,План_Факт_Дебіторка!$G:$G,KPI!$C15),0),KPI!$D16=Довідник_Списки!$D$4,IFERROR((SUMIFS(План_Факт_Дебіторка!$M:$M,План_Факт_Дебіторка!$A:$A,KPI!$H$3,План_Факт_Дебіторка!$E:$E,KPI!K$7,План_Факт_Дебіторка!$F:$F,KPI!$B15,План_Факт_Дебіторка!$G:$G,KPI!$C15)-SUMIFS(План_Факт_Дебіторка!$L:$L,План_Факт_Дебіторка!$A:$A,KPI!$H$3,План_Факт_Дебіторка!$E:$E,KPI!K$7,План_Факт_Дебіторка!$F:$F,KPI!$B15,План_Факт_Дебіторка!$G:$G,KPI!$C15))/SUMIFS(План_Факт_Дебіторка!$L:$L,План_Факт_Дебіторка!$A:$A,KPI!$H$3,План_Факт_Дебіторка!$E:$E,KPI!K$7,План_Факт_Дебіторка!$F:$F,KPI!$B15,План_Факт_Дебіторка!$G:$G,KPI!$C15),0),$D16=Довідник_Списки!$D$5,IFERROR(SUMIFS(План_Факт_Дебіторка!$M:$M,План_Факт_Дебіторка!$A:$A,KPI!$H$3,План_Факт_Дебіторка!$E:$E,KPI!K$7,План_Факт_Дебіторка!$F:$F,KPI!$B15,План_Факт_Дебіторка!$G:$G,KPI!$C15)/SUMIFS(План_Факт_Дебіторка!$K:$K,План_Факт_Дебіторка!$A:$A,KPI!$H$3,План_Факт_Дебіторка!$E:$E,KPI!K$7,План_Факт_Дебіторка!$F:$F,KPI!$B15,План_Факт_Дебіторка!$G:$G,KPI!$C15),0))</f>
        <v>1.0176079624582757</v>
      </c>
      <c r="L16" s="110" cm="1">
        <f t="array" ref="L16">_xlfn.IFS($D16=Довідник_Списки!$D$3,IFERROR(SUMIFS(План_Факт_Дебіторка!$M:$M,План_Факт_Дебіторка!$A:$A,KPI!$H$3,План_Факт_Дебіторка!$E:$E,KPI!L$7,План_Факт_Дебіторка!$F:$F,KPI!$B15,План_Факт_Дебіторка!$G:$G,KPI!$C15)/SUMIFS(План_Факт_Дебіторка!$N:$N,План_Факт_Дебіторка!$A:$A,KPI!$H$3,План_Факт_Дебіторка!$E:$E,KPI!L$7,План_Факт_Дебіторка!$F:$F,KPI!$B15,План_Факт_Дебіторка!$G:$G,KPI!$C15),0),KPI!$D16=Довідник_Списки!$D$4,IFERROR((SUMIFS(План_Факт_Дебіторка!$M:$M,План_Факт_Дебіторка!$A:$A,KPI!$H$3,План_Факт_Дебіторка!$E:$E,KPI!L$7,План_Факт_Дебіторка!$F:$F,KPI!$B15,План_Факт_Дебіторка!$G:$G,KPI!$C15)-SUMIFS(План_Факт_Дебіторка!$L:$L,План_Факт_Дебіторка!$A:$A,KPI!$H$3,План_Факт_Дебіторка!$E:$E,KPI!L$7,План_Факт_Дебіторка!$F:$F,KPI!$B15,План_Факт_Дебіторка!$G:$G,KPI!$C15))/SUMIFS(План_Факт_Дебіторка!$L:$L,План_Факт_Дебіторка!$A:$A,KPI!$H$3,План_Факт_Дебіторка!$E:$E,KPI!L$7,План_Факт_Дебіторка!$F:$F,KPI!$B15,План_Факт_Дебіторка!$G:$G,KPI!$C15),0),$D16=Довідник_Списки!$D$5,IFERROR(SUMIFS(План_Факт_Дебіторка!$M:$M,План_Факт_Дебіторка!$A:$A,KPI!$H$3,План_Факт_Дебіторка!$E:$E,KPI!L$7,План_Факт_Дебіторка!$F:$F,KPI!$B15,План_Факт_Дебіторка!$G:$G,KPI!$C15)/SUMIFS(План_Факт_Дебіторка!$K:$K,План_Факт_Дебіторка!$A:$A,KPI!$H$3,План_Факт_Дебіторка!$E:$E,KPI!L$7,План_Факт_Дебіторка!$F:$F,KPI!$B15,План_Факт_Дебіторка!$G:$G,KPI!$C15),0))</f>
        <v>1.0355276064914982</v>
      </c>
      <c r="M16" s="110" cm="1">
        <f t="array" ref="M16">_xlfn.IFS($D16=Довідник_Списки!$D$3,IFERROR(SUMIFS(План_Факт_Дебіторка!$M:$M,План_Факт_Дебіторка!$A:$A,KPI!$H$3,План_Факт_Дебіторка!$E:$E,KPI!M$7,План_Факт_Дебіторка!$F:$F,KPI!$B15,План_Факт_Дебіторка!$G:$G,KPI!$C15)/SUMIFS(План_Факт_Дебіторка!$N:$N,План_Факт_Дебіторка!$A:$A,KPI!$H$3,План_Факт_Дебіторка!$E:$E,KPI!M$7,План_Факт_Дебіторка!$F:$F,KPI!$B15,План_Факт_Дебіторка!$G:$G,KPI!$C15),0),KPI!$D16=Довідник_Списки!$D$4,IFERROR((SUMIFS(План_Факт_Дебіторка!$M:$M,План_Факт_Дебіторка!$A:$A,KPI!$H$3,План_Факт_Дебіторка!$E:$E,KPI!M$7,План_Факт_Дебіторка!$F:$F,KPI!$B15,План_Факт_Дебіторка!$G:$G,KPI!$C15)-SUMIFS(План_Факт_Дебіторка!$L:$L,План_Факт_Дебіторка!$A:$A,KPI!$H$3,План_Факт_Дебіторка!$E:$E,KPI!M$7,План_Факт_Дебіторка!$F:$F,KPI!$B15,План_Факт_Дебіторка!$G:$G,KPI!$C15))/SUMIFS(План_Факт_Дебіторка!$L:$L,План_Факт_Дебіторка!$A:$A,KPI!$H$3,План_Факт_Дебіторка!$E:$E,KPI!M$7,План_Факт_Дебіторка!$F:$F,KPI!$B15,План_Факт_Дебіторка!$G:$G,KPI!$C15),0),$D16=Довідник_Списки!$D$5,IFERROR(SUMIFS(План_Факт_Дебіторка!$M:$M,План_Факт_Дебіторка!$A:$A,KPI!$H$3,План_Факт_Дебіторка!$E:$E,KPI!M$7,План_Факт_Дебіторка!$F:$F,KPI!$B15,План_Факт_Дебіторка!$G:$G,KPI!$C15)/SUMIFS(План_Факт_Дебіторка!$K:$K,План_Факт_Дебіторка!$A:$A,KPI!$H$3,План_Факт_Дебіторка!$E:$E,KPI!M$7,План_Факт_Дебіторка!$F:$F,KPI!$B15,План_Факт_Дебіторка!$G:$G,KPI!$C15),0))</f>
        <v>0.97088605938461547</v>
      </c>
      <c r="N16" s="110" cm="1">
        <f t="array" ref="N16">_xlfn.IFS($D16=Довідник_Списки!$D$3,IFERROR(SUMIFS(План_Факт_Дебіторка!$M:$M,План_Факт_Дебіторка!$A:$A,KPI!$H$3,План_Факт_Дебіторка!$E:$E,KPI!N$7,План_Факт_Дебіторка!$F:$F,KPI!$B15,План_Факт_Дебіторка!$G:$G,KPI!$C15)/SUMIFS(План_Факт_Дебіторка!$N:$N,План_Факт_Дебіторка!$A:$A,KPI!$H$3,План_Факт_Дебіторка!$E:$E,KPI!N$7,План_Факт_Дебіторка!$F:$F,KPI!$B15,План_Факт_Дебіторка!$G:$G,KPI!$C15),0),KPI!$D16=Довідник_Списки!$D$4,IFERROR((SUMIFS(План_Факт_Дебіторка!$M:$M,План_Факт_Дебіторка!$A:$A,KPI!$H$3,План_Факт_Дебіторка!$E:$E,KPI!N$7,План_Факт_Дебіторка!$F:$F,KPI!$B15,План_Факт_Дебіторка!$G:$G,KPI!$C15)-SUMIFS(План_Факт_Дебіторка!$L:$L,План_Факт_Дебіторка!$A:$A,KPI!$H$3,План_Факт_Дебіторка!$E:$E,KPI!N$7,План_Факт_Дебіторка!$F:$F,KPI!$B15,План_Факт_Дебіторка!$G:$G,KPI!$C15))/SUMIFS(План_Факт_Дебіторка!$L:$L,План_Факт_Дебіторка!$A:$A,KPI!$H$3,План_Факт_Дебіторка!$E:$E,KPI!N$7,План_Факт_Дебіторка!$F:$F,KPI!$B15,План_Факт_Дебіторка!$G:$G,KPI!$C15),0),$D16=Довідник_Списки!$D$5,IFERROR(SUMIFS(План_Факт_Дебіторка!$M:$M,План_Факт_Дебіторка!$A:$A,KPI!$H$3,План_Факт_Дебіторка!$E:$E,KPI!N$7,План_Факт_Дебіторка!$F:$F,KPI!$B15,План_Факт_Дебіторка!$G:$G,KPI!$C15)/SUMIFS(План_Факт_Дебіторка!$K:$K,План_Факт_Дебіторка!$A:$A,KPI!$H$3,План_Факт_Дебіторка!$E:$E,KPI!N$7,План_Факт_Дебіторка!$F:$F,KPI!$B15,План_Факт_Дебіторка!$G:$G,KPI!$C15),0))</f>
        <v>0.99368801728427714</v>
      </c>
      <c r="O16" s="110" cm="1">
        <f t="array" ref="O16">_xlfn.IFS($D16=Довідник_Списки!$D$3,IFERROR(SUMIFS(План_Факт_Дебіторка!$M:$M,План_Факт_Дебіторка!$A:$A,KPI!$H$3,План_Факт_Дебіторка!$E:$E,KPI!O$7,План_Факт_Дебіторка!$F:$F,KPI!$B15,План_Факт_Дебіторка!$G:$G,KPI!$C15)/SUMIFS(План_Факт_Дебіторка!$N:$N,План_Факт_Дебіторка!$A:$A,KPI!$H$3,План_Факт_Дебіторка!$E:$E,KPI!O$7,План_Факт_Дебіторка!$F:$F,KPI!$B15,План_Факт_Дебіторка!$G:$G,KPI!$C15),0),KPI!$D16=Довідник_Списки!$D$4,IFERROR((SUMIFS(План_Факт_Дебіторка!$M:$M,План_Факт_Дебіторка!$A:$A,KPI!$H$3,План_Факт_Дебіторка!$E:$E,KPI!O$7,План_Факт_Дебіторка!$F:$F,KPI!$B15,План_Факт_Дебіторка!$G:$G,KPI!$C15)-SUMIFS(План_Факт_Дебіторка!$L:$L,План_Факт_Дебіторка!$A:$A,KPI!$H$3,План_Факт_Дебіторка!$E:$E,KPI!O$7,План_Факт_Дебіторка!$F:$F,KPI!$B15,План_Факт_Дебіторка!$G:$G,KPI!$C15))/SUMIFS(План_Факт_Дебіторка!$L:$L,План_Факт_Дебіторка!$A:$A,KPI!$H$3,План_Факт_Дебіторка!$E:$E,KPI!O$7,План_Факт_Дебіторка!$F:$F,KPI!$B15,План_Факт_Дебіторка!$G:$G,KPI!$C15),0),$D16=Довідник_Списки!$D$5,IFERROR(SUMIFS(План_Факт_Дебіторка!$M:$M,План_Факт_Дебіторка!$A:$A,KPI!$H$3,План_Факт_Дебіторка!$E:$E,KPI!O$7,План_Факт_Дебіторка!$F:$F,KPI!$B15,План_Факт_Дебіторка!$G:$G,KPI!$C15)/SUMIFS(План_Факт_Дебіторка!$K:$K,План_Факт_Дебіторка!$A:$A,KPI!$H$3,План_Факт_Дебіторка!$E:$E,KPI!O$7,План_Факт_Дебіторка!$F:$F,KPI!$B15,План_Факт_Дебіторка!$G:$G,KPI!$C15),0))</f>
        <v>1.0069179836881472</v>
      </c>
      <c r="P16" s="111" cm="1">
        <f t="array" ref="P16">_xlfn.IFS($D16=Довідник_Списки!$D$3,IFERROR(SUMIFS(План_Факт_Дебіторка!$M:$M,План_Факт_Дебіторка!$A:$A,KPI!$H$3,План_Факт_Дебіторка!$E:$E,KPI!P$7,План_Факт_Дебіторка!$F:$F,KPI!$B15,План_Факт_Дебіторка!$G:$G,KPI!$C15)/SUMIFS(План_Факт_Дебіторка!$N:$N,План_Факт_Дебіторка!$A:$A,KPI!$H$3,План_Факт_Дебіторка!$E:$E,KPI!P$7,План_Факт_Дебіторка!$F:$F,KPI!$B15,План_Факт_Дебіторка!$G:$G,KPI!$C15),0),KPI!$D16=Довідник_Списки!$D$4,IFERROR((SUMIFS(План_Факт_Дебіторка!$M:$M,План_Факт_Дебіторка!$A:$A,KPI!$H$3,План_Факт_Дебіторка!$E:$E,KPI!P$7,План_Факт_Дебіторка!$F:$F,KPI!$B15,План_Факт_Дебіторка!$G:$G,KPI!$C15)-SUMIFS(План_Факт_Дебіторка!$L:$L,План_Факт_Дебіторка!$A:$A,KPI!$H$3,План_Факт_Дебіторка!$E:$E,KPI!P$7,План_Факт_Дебіторка!$F:$F,KPI!$B15,План_Факт_Дебіторка!$G:$G,KPI!$C15))/SUMIFS(План_Факт_Дебіторка!$L:$L,План_Факт_Дебіторка!$A:$A,KPI!$H$3,План_Факт_Дебіторка!$E:$E,KPI!P$7,План_Факт_Дебіторка!$F:$F,KPI!$B15,План_Факт_Дебіторка!$G:$G,KPI!$C15),0),$D16=Довідник_Списки!$D$5,IFERROR(SUMIFS(План_Факт_Дебіторка!$M:$M,План_Факт_Дебіторка!$A:$A,KPI!$H$3,План_Факт_Дебіторка!$E:$E,KPI!P$7,План_Факт_Дебіторка!$F:$F,KPI!$B15,План_Факт_Дебіторка!$G:$G,KPI!$C15)/SUMIFS(План_Факт_Дебіторка!$K:$K,План_Факт_Дебіторка!$A:$A,KPI!$H$3,План_Факт_Дебіторка!$E:$E,KPI!P$7,План_Факт_Дебіторка!$F:$F,KPI!$B15,План_Факт_Дебіторка!$G:$G,KPI!$C15),0))</f>
        <v>0.96557038439077869</v>
      </c>
      <c r="Q16" s="106"/>
      <c r="R16" s="112" cm="1">
        <f t="array" ref="R16">_xlfn.IFS($D16=Довідник_Списки!$D$3,IFERROR(SUMIFS(План_Факт_Дебіторка!$M:$M,План_Факт_Дебіторка!$A:$A,KPI!$H$3,План_Факт_Дебіторка!$F:$F,KPI!$B15,План_Факт_Дебіторка!$G:$G,KPI!$C15)/SUMIFS(План_Факт_Дебіторка!$N:$N,План_Факт_Дебіторка!$A:$A,KPI!$H$3,План_Факт_Дебіторка!$F:$F,KPI!$B15,План_Факт_Дебіторка!$G:$G,KPI!$C15),0),KPI!$D16=Довідник_Списки!$D$4,IFERROR((SUMIFS(План_Факт_Дебіторка!$M:$M,План_Факт_Дебіторка!$A:$A,KPI!$H$3,План_Факт_Дебіторка!$F:$F,KPI!$B15,План_Факт_Дебіторка!$G:$G,KPI!$C15)-SUMIFS(План_Факт_Дебіторка!$L:$L,План_Факт_Дебіторка!$A:$A,KPI!$H$3,План_Факт_Дебіторка!$F:$F,KPI!$B15,План_Факт_Дебіторка!$G:$G,KPI!$C15))/SUMIFS(План_Факт_Дебіторка!$L:$L,План_Факт_Дебіторка!$A:$A,KPI!$H$3,План_Факт_Дебіторка!$F:$F,KPI!$B15,План_Факт_Дебіторка!$G:$G,KPI!$C15),0),$D16=Довідник_Списки!$D$5,IFERROR(SUMIFS(План_Факт_Дебіторка!$M:$M,План_Факт_Дебіторка!$A:$A,KPI!$H$3,План_Факт_Дебіторка!$F:$F,KPI!$B15,План_Факт_Дебіторка!$G:$G,KPI!$C15)/SUMIFS(План_Факт_Дебіторка!$K:$K,План_Факт_Дебіторка!$A:$A,KPI!$H$3,План_Факт_Дебіторка!$F:$F,KPI!$B15,План_Факт_Дебіторка!$G:$G,KPI!$C15),0))</f>
        <v>0.99866207241715499</v>
      </c>
      <c r="S16" s="68"/>
      <c r="T16" s="112"/>
      <c r="U16" s="30"/>
      <c r="V16" s="30"/>
      <c r="W16" s="30"/>
      <c r="X16" s="30"/>
      <c r="Y16" s="30"/>
      <c r="Z16" s="30"/>
      <c r="AA16" s="30"/>
      <c r="AB16" s="30"/>
      <c r="AC16" s="30"/>
      <c r="AD16" s="30"/>
      <c r="AE16" s="30"/>
      <c r="AF16" s="30"/>
      <c r="AG16" s="30"/>
      <c r="AH16" s="30"/>
      <c r="AI16" s="30"/>
      <c r="AJ16" s="30"/>
      <c r="AK16" s="30"/>
      <c r="AL16" s="30"/>
      <c r="AM16" s="30"/>
      <c r="AN16" s="30"/>
      <c r="AO16" s="30"/>
      <c r="AP16" s="30"/>
    </row>
    <row r="17" spans="2:42" customFormat="1" outlineLevel="2" x14ac:dyDescent="0.25">
      <c r="B17" s="102" t="s">
        <v>22</v>
      </c>
      <c r="C17" s="113" t="s">
        <v>39</v>
      </c>
      <c r="D17" s="114" t="str">
        <f>$D$3</f>
        <v>ФактПродажів, грн</v>
      </c>
      <c r="E17" s="115" cm="1">
        <f t="array" ref="E17">SUMIFS(_xlfn.IFS(KPI!$D17=План_Факт_Дебіторка[[#Headers],[ФактПродажів, грн]],План_Факт_Дебіторка!$M:$M,KPI!$D17=План_Факт_Дебіторка[[#Headers],[Собівартість, грн]],План_Факт_Дебіторка!$L:$L,KPI!$D17=План_Факт_Дебіторка[[#Headers],[Продажі, шт]],План_Факт_Дебіторка!$K:$K),План_Факт_Дебіторка!$A:$A,KPI!$H$3,План_Факт_Дебіторка!$E:$E,KPI!E$7,План_Факт_Дебіторка!$F:$F,KPI!$B17,План_Факт_Дебіторка!$G:$G,KPI!$C17)</f>
        <v>469946.01164000051</v>
      </c>
      <c r="F17" s="115" cm="1">
        <f t="array" ref="F17">SUMIFS(_xlfn.IFS(KPI!$D17=План_Факт_Дебіторка[[#Headers],[ФактПродажів, грн]],План_Факт_Дебіторка!$M:$M,KPI!$D17=План_Факт_Дебіторка[[#Headers],[Собівартість, грн]],План_Факт_Дебіторка!$L:$L,KPI!$D17=План_Факт_Дебіторка[[#Headers],[Продажі, шт]],План_Факт_Дебіторка!$K:$K),План_Факт_Дебіторка!$A:$A,KPI!$H$3,План_Факт_Дебіторка!$E:$E,KPI!F$7,План_Факт_Дебіторка!$F:$F,KPI!$B17,План_Факт_Дебіторка!$G:$G,KPI!$C17)</f>
        <v>588280.67145000014</v>
      </c>
      <c r="G17" s="115" cm="1">
        <f t="array" ref="G17">SUMIFS(_xlfn.IFS(KPI!$D17=План_Факт_Дебіторка[[#Headers],[ФактПродажів, грн]],План_Факт_Дебіторка!$M:$M,KPI!$D17=План_Факт_Дебіторка[[#Headers],[Собівартість, грн]],План_Факт_Дебіторка!$L:$L,KPI!$D17=План_Факт_Дебіторка[[#Headers],[Продажі, шт]],План_Факт_Дебіторка!$K:$K),План_Факт_Дебіторка!$A:$A,KPI!$H$3,План_Факт_Дебіторка!$E:$E,KPI!G$7,План_Факт_Дебіторка!$F:$F,KPI!$B17,План_Факт_Дебіторка!$G:$G,KPI!$C17)</f>
        <v>645933.46600000001</v>
      </c>
      <c r="H17" s="115" cm="1">
        <f t="array" ref="H17">SUMIFS(_xlfn.IFS(KPI!$D17=План_Факт_Дебіторка[[#Headers],[ФактПродажів, грн]],План_Факт_Дебіторка!$M:$M,KPI!$D17=План_Факт_Дебіторка[[#Headers],[Собівартість, грн]],План_Факт_Дебіторка!$L:$L,KPI!$D17=План_Факт_Дебіторка[[#Headers],[Продажі, шт]],План_Факт_Дебіторка!$K:$K),План_Факт_Дебіторка!$A:$A,KPI!$H$3,План_Факт_Дебіторка!$E:$E,KPI!H$7,План_Факт_Дебіторка!$F:$F,KPI!$B17,План_Факт_Дебіторка!$G:$G,KPI!$C17)</f>
        <v>375077.00088000001</v>
      </c>
      <c r="I17" s="115" cm="1">
        <f t="array" ref="I17">SUMIFS(_xlfn.IFS(KPI!$D17=План_Факт_Дебіторка[[#Headers],[ФактПродажів, грн]],План_Факт_Дебіторка!$M:$M,KPI!$D17=План_Факт_Дебіторка[[#Headers],[Собівартість, грн]],План_Факт_Дебіторка!$L:$L,KPI!$D17=План_Факт_Дебіторка[[#Headers],[Продажі, шт]],План_Факт_Дебіторка!$K:$K),План_Факт_Дебіторка!$A:$A,KPI!$H$3,План_Факт_Дебіторка!$E:$E,KPI!I$7,План_Факт_Дебіторка!$F:$F,KPI!$B17,План_Факт_Дебіторка!$G:$G,KPI!$C17)</f>
        <v>803560.96369999985</v>
      </c>
      <c r="J17" s="115" cm="1">
        <f t="array" ref="J17">SUMIFS(_xlfn.IFS(KPI!$D17=План_Факт_Дебіторка[[#Headers],[ФактПродажів, грн]],План_Факт_Дебіторка!$M:$M,KPI!$D17=План_Факт_Дебіторка[[#Headers],[Собівартість, грн]],План_Факт_Дебіторка!$L:$L,KPI!$D17=План_Факт_Дебіторка[[#Headers],[Продажі, шт]],План_Факт_Дебіторка!$K:$K),План_Факт_Дебіторка!$A:$A,KPI!$H$3,План_Факт_Дебіторка!$E:$E,KPI!J$7,План_Факт_Дебіторка!$F:$F,KPI!$B17,План_Факт_Дебіторка!$G:$G,KPI!$C17)</f>
        <v>322841.94590999995</v>
      </c>
      <c r="K17" s="115" cm="1">
        <f t="array" ref="K17">SUMIFS(_xlfn.IFS(KPI!$D17=План_Факт_Дебіторка[[#Headers],[ФактПродажів, грн]],План_Факт_Дебіторка!$M:$M,KPI!$D17=План_Факт_Дебіторка[[#Headers],[Собівартість, грн]],План_Факт_Дебіторка!$L:$L,KPI!$D17=План_Факт_Дебіторка[[#Headers],[Продажі, шт]],План_Факт_Дебіторка!$K:$K),План_Факт_Дебіторка!$A:$A,KPI!$H$3,План_Факт_Дебіторка!$E:$E,KPI!K$7,План_Факт_Дебіторка!$F:$F,KPI!$B17,План_Факт_Дебіторка!$G:$G,KPI!$C17)</f>
        <v>929801.61538999877</v>
      </c>
      <c r="L17" s="115" cm="1">
        <f t="array" ref="L17">SUMIFS(_xlfn.IFS(KPI!$D17=План_Факт_Дебіторка[[#Headers],[ФактПродажів, грн]],План_Факт_Дебіторка!$M:$M,KPI!$D17=План_Факт_Дебіторка[[#Headers],[Собівартість, грн]],План_Факт_Дебіторка!$L:$L,KPI!$D17=План_Факт_Дебіторка[[#Headers],[Продажі, шт]],План_Факт_Дебіторка!$K:$K),План_Факт_Дебіторка!$A:$A,KPI!$H$3,План_Факт_Дебіторка!$E:$E,KPI!L$7,План_Факт_Дебіторка!$F:$F,KPI!$B17,План_Факт_Дебіторка!$G:$G,KPI!$C17)</f>
        <v>355448.40792000003</v>
      </c>
      <c r="M17" s="115" cm="1">
        <f t="array" ref="M17">SUMIFS(_xlfn.IFS(KPI!$D17=План_Факт_Дебіторка[[#Headers],[ФактПродажів, грн]],План_Факт_Дебіторка!$M:$M,KPI!$D17=План_Факт_Дебіторка[[#Headers],[Собівартість, грн]],План_Факт_Дебіторка!$L:$L,KPI!$D17=План_Факт_Дебіторка[[#Headers],[Продажі, шт]],План_Факт_Дебіторка!$K:$K),План_Факт_Дебіторка!$A:$A,KPI!$H$3,План_Факт_Дебіторка!$E:$E,KPI!M$7,План_Факт_Дебіторка!$F:$F,KPI!$B17,План_Факт_Дебіторка!$G:$G,KPI!$C17)</f>
        <v>405656.21046999947</v>
      </c>
      <c r="N17" s="115" cm="1">
        <f t="array" ref="N17">SUMIFS(_xlfn.IFS(KPI!$D17=План_Факт_Дебіторка[[#Headers],[ФактПродажів, грн]],План_Факт_Дебіторка!$M:$M,KPI!$D17=План_Факт_Дебіторка[[#Headers],[Собівартість, грн]],План_Факт_Дебіторка!$L:$L,KPI!$D17=План_Факт_Дебіторка[[#Headers],[Продажі, шт]],План_Факт_Дебіторка!$K:$K),План_Факт_Дебіторка!$A:$A,KPI!$H$3,План_Факт_Дебіторка!$E:$E,KPI!N$7,План_Факт_Дебіторка!$F:$F,KPI!$B17,План_Факт_Дебіторка!$G:$G,KPI!$C17)</f>
        <v>911918.99879999994</v>
      </c>
      <c r="O17" s="115" cm="1">
        <f t="array" ref="O17">SUMIFS(_xlfn.IFS(KPI!$D17=План_Факт_Дебіторка[[#Headers],[ФактПродажів, грн]],План_Факт_Дебіторка!$M:$M,KPI!$D17=План_Факт_Дебіторка[[#Headers],[Собівартість, грн]],План_Факт_Дебіторка!$L:$L,KPI!$D17=План_Факт_Дебіторка[[#Headers],[Продажі, шт]],План_Факт_Дебіторка!$K:$K),План_Факт_Дебіторка!$A:$A,KPI!$H$3,План_Факт_Дебіторка!$E:$E,KPI!O$7,План_Факт_Дебіторка!$F:$F,KPI!$B17,План_Факт_Дебіторка!$G:$G,KPI!$C17)</f>
        <v>308372.24872999999</v>
      </c>
      <c r="P17" s="116" cm="1">
        <f t="array" ref="P17">SUMIFS(_xlfn.IFS(KPI!$D17=План_Факт_Дебіторка[[#Headers],[ФактПродажів, грн]],План_Факт_Дебіторка!$M:$M,KPI!$D17=План_Факт_Дебіторка[[#Headers],[Собівартість, грн]],План_Факт_Дебіторка!$L:$L,KPI!$D17=План_Факт_Дебіторка[[#Headers],[Продажі, шт]],План_Факт_Дебіторка!$K:$K),План_Факт_Дебіторка!$A:$A,KPI!$H$3,План_Факт_Дебіторка!$E:$E,KPI!P$7,План_Факт_Дебіторка!$F:$F,KPI!$B17,План_Факт_Дебіторка!$G:$G,KPI!$C17)</f>
        <v>468730.16690999968</v>
      </c>
      <c r="Q17" s="106"/>
      <c r="R17" s="117">
        <f t="shared" ref="R17" si="3">SUM(E17:P17)</f>
        <v>6585567.707799999</v>
      </c>
      <c r="S17" s="68"/>
      <c r="T17" s="117"/>
      <c r="U17" s="30"/>
      <c r="V17" s="30"/>
      <c r="W17" s="30"/>
      <c r="X17" s="30"/>
      <c r="Y17" s="30"/>
      <c r="Z17" s="30"/>
      <c r="AA17" s="30"/>
      <c r="AB17" s="30"/>
      <c r="AC17" s="30"/>
      <c r="AD17" s="30"/>
      <c r="AE17" s="30"/>
      <c r="AF17" s="30"/>
      <c r="AG17" s="30"/>
      <c r="AH17" s="30"/>
      <c r="AI17" s="30"/>
      <c r="AJ17" s="30"/>
      <c r="AK17" s="30"/>
      <c r="AL17" s="30"/>
      <c r="AM17" s="30"/>
      <c r="AN17" s="30"/>
      <c r="AO17" s="30"/>
      <c r="AP17" s="30"/>
    </row>
    <row r="18" spans="2:42" customFormat="1" outlineLevel="2" x14ac:dyDescent="0.25">
      <c r="B18" s="102" t="s">
        <v>22</v>
      </c>
      <c r="C18" s="118" t="s">
        <v>39</v>
      </c>
      <c r="D18" s="119" t="str">
        <f>$D$5</f>
        <v>Викон_План</v>
      </c>
      <c r="E18" s="110" cm="1">
        <f t="array" ref="E18">_xlfn.IFS($D18=Довідник_Списки!$D$3,IFERROR(SUMIFS(План_Факт_Дебіторка!$M:$M,План_Факт_Дебіторка!$A:$A,KPI!$H$3,План_Факт_Дебіторка!$E:$E,KPI!E$7,План_Факт_Дебіторка!$F:$F,KPI!$B17,План_Факт_Дебіторка!$G:$G,KPI!$C17)/SUMIFS(План_Факт_Дебіторка!$N:$N,План_Факт_Дебіторка!$A:$A,KPI!$H$3,План_Факт_Дебіторка!$E:$E,KPI!E$7,План_Факт_Дебіторка!$F:$F,KPI!$B17,План_Факт_Дебіторка!$G:$G,KPI!$C17),0),KPI!$D18=Довідник_Списки!$D$4,IFERROR((SUMIFS(План_Факт_Дебіторка!$M:$M,План_Факт_Дебіторка!$A:$A,KPI!$H$3,План_Факт_Дебіторка!$E:$E,KPI!E$7,План_Факт_Дебіторка!$F:$F,KPI!$B17,План_Факт_Дебіторка!$G:$G,KPI!$C17)-SUMIFS(План_Факт_Дебіторка!$L:$L,План_Факт_Дебіторка!$A:$A,KPI!$H$3,План_Факт_Дебіторка!$E:$E,KPI!E$7,План_Факт_Дебіторка!$F:$F,KPI!$B17,План_Факт_Дебіторка!$G:$G,KPI!$C17))/SUMIFS(План_Факт_Дебіторка!$L:$L,План_Факт_Дебіторка!$A:$A,KPI!$H$3,План_Факт_Дебіторка!$E:$E,KPI!E$7,План_Факт_Дебіторка!$F:$F,KPI!$B17,План_Факт_Дебіторка!$G:$G,KPI!$C17),0),$D18=Довідник_Списки!$D$5,IFERROR(SUMIFS(План_Факт_Дебіторка!$M:$M,План_Факт_Дебіторка!$A:$A,KPI!$H$3,План_Факт_Дебіторка!$E:$E,KPI!E$7,План_Факт_Дебіторка!$F:$F,KPI!$B17,План_Факт_Дебіторка!$G:$G,KPI!$C17)/SUMIFS(План_Факт_Дебіторка!$K:$K,План_Факт_Дебіторка!$A:$A,KPI!$H$3,План_Факт_Дебіторка!$E:$E,KPI!E$7,План_Факт_Дебіторка!$F:$F,KPI!$B17,План_Факт_Дебіторка!$G:$G,KPI!$C17),0))</f>
        <v>0.98624556482686365</v>
      </c>
      <c r="F18" s="110" cm="1">
        <f t="array" ref="F18">_xlfn.IFS($D18=Довідник_Списки!$D$3,IFERROR(SUMIFS(План_Факт_Дебіторка!$M:$M,План_Факт_Дебіторка!$A:$A,KPI!$H$3,План_Факт_Дебіторка!$E:$E,KPI!F$7,План_Факт_Дебіторка!$F:$F,KPI!$B17,План_Факт_Дебіторка!$G:$G,KPI!$C17)/SUMIFS(План_Факт_Дебіторка!$N:$N,План_Факт_Дебіторка!$A:$A,KPI!$H$3,План_Факт_Дебіторка!$E:$E,KPI!F$7,План_Факт_Дебіторка!$F:$F,KPI!$B17,План_Факт_Дебіторка!$G:$G,KPI!$C17),0),KPI!$D18=Довідник_Списки!$D$4,IFERROR((SUMIFS(План_Факт_Дебіторка!$M:$M,План_Факт_Дебіторка!$A:$A,KPI!$H$3,План_Факт_Дебіторка!$E:$E,KPI!F$7,План_Факт_Дебіторка!$F:$F,KPI!$B17,План_Факт_Дебіторка!$G:$G,KPI!$C17)-SUMIFS(План_Факт_Дебіторка!$L:$L,План_Факт_Дебіторка!$A:$A,KPI!$H$3,План_Факт_Дебіторка!$E:$E,KPI!F$7,План_Факт_Дебіторка!$F:$F,KPI!$B17,План_Факт_Дебіторка!$G:$G,KPI!$C17))/SUMIFS(План_Факт_Дебіторка!$L:$L,План_Факт_Дебіторка!$A:$A,KPI!$H$3,План_Факт_Дебіторка!$E:$E,KPI!F$7,План_Факт_Дебіторка!$F:$F,KPI!$B17,План_Факт_Дебіторка!$G:$G,KPI!$C17),0),$D18=Довідник_Списки!$D$5,IFERROR(SUMIFS(План_Факт_Дебіторка!$M:$M,План_Факт_Дебіторка!$A:$A,KPI!$H$3,План_Факт_Дебіторка!$E:$E,KPI!F$7,План_Факт_Дебіторка!$F:$F,KPI!$B17,План_Факт_Дебіторка!$G:$G,KPI!$C17)/SUMIFS(План_Факт_Дебіторка!$K:$K,План_Факт_Дебіторка!$A:$A,KPI!$H$3,План_Факт_Дебіторка!$E:$E,KPI!F$7,План_Факт_Дебіторка!$F:$F,KPI!$B17,План_Факт_Дебіторка!$G:$G,KPI!$C17),0))</f>
        <v>1.0401001970473835</v>
      </c>
      <c r="G18" s="110" cm="1">
        <f t="array" ref="G18">_xlfn.IFS($D18=Довідник_Списки!$D$3,IFERROR(SUMIFS(План_Факт_Дебіторка!$M:$M,План_Факт_Дебіторка!$A:$A,KPI!$H$3,План_Факт_Дебіторка!$E:$E,KPI!G$7,План_Факт_Дебіторка!$F:$F,KPI!$B17,План_Факт_Дебіторка!$G:$G,KPI!$C17)/SUMIFS(План_Факт_Дебіторка!$N:$N,План_Факт_Дебіторка!$A:$A,KPI!$H$3,План_Факт_Дебіторка!$E:$E,KPI!G$7,План_Факт_Дебіторка!$F:$F,KPI!$B17,План_Факт_Дебіторка!$G:$G,KPI!$C17),0),KPI!$D18=Довідник_Списки!$D$4,IFERROR((SUMIFS(План_Факт_Дебіторка!$M:$M,План_Факт_Дебіторка!$A:$A,KPI!$H$3,План_Факт_Дебіторка!$E:$E,KPI!G$7,План_Факт_Дебіторка!$F:$F,KPI!$B17,План_Факт_Дебіторка!$G:$G,KPI!$C17)-SUMIFS(План_Факт_Дебіторка!$L:$L,План_Факт_Дебіторка!$A:$A,KPI!$H$3,План_Факт_Дебіторка!$E:$E,KPI!G$7,План_Факт_Дебіторка!$F:$F,KPI!$B17,План_Факт_Дебіторка!$G:$G,KPI!$C17))/SUMIFS(План_Факт_Дебіторка!$L:$L,План_Факт_Дебіторка!$A:$A,KPI!$H$3,План_Факт_Дебіторка!$E:$E,KPI!G$7,План_Факт_Дебіторка!$F:$F,KPI!$B17,План_Факт_Дебіторка!$G:$G,KPI!$C17),0),$D18=Довідник_Списки!$D$5,IFERROR(SUMIFS(План_Факт_Дебіторка!$M:$M,План_Факт_Дебіторка!$A:$A,KPI!$H$3,План_Факт_Дебіторка!$E:$E,KPI!G$7,План_Факт_Дебіторка!$F:$F,KPI!$B17,План_Факт_Дебіторка!$G:$G,KPI!$C17)/SUMIFS(План_Факт_Дебіторка!$K:$K,План_Факт_Дебіторка!$A:$A,KPI!$H$3,План_Факт_Дебіторка!$E:$E,KPI!G$7,План_Факт_Дебіторка!$F:$F,KPI!$B17,План_Факт_Дебіторка!$G:$G,KPI!$C17),0))</f>
        <v>1.0017578566997518</v>
      </c>
      <c r="H18" s="110" cm="1">
        <f t="array" ref="H18">_xlfn.IFS($D18=Довідник_Списки!$D$3,IFERROR(SUMIFS(План_Факт_Дебіторка!$M:$M,План_Факт_Дебіторка!$A:$A,KPI!$H$3,План_Факт_Дебіторка!$E:$E,KPI!H$7,План_Факт_Дебіторка!$F:$F,KPI!$B17,План_Факт_Дебіторка!$G:$G,KPI!$C17)/SUMIFS(План_Факт_Дебіторка!$N:$N,План_Факт_Дебіторка!$A:$A,KPI!$H$3,План_Факт_Дебіторка!$E:$E,KPI!H$7,План_Факт_Дебіторка!$F:$F,KPI!$B17,План_Факт_Дебіторка!$G:$G,KPI!$C17),0),KPI!$D18=Довідник_Списки!$D$4,IFERROR((SUMIFS(План_Факт_Дебіторка!$M:$M,План_Факт_Дебіторка!$A:$A,KPI!$H$3,План_Факт_Дебіторка!$E:$E,KPI!H$7,План_Факт_Дебіторка!$F:$F,KPI!$B17,План_Факт_Дебіторка!$G:$G,KPI!$C17)-SUMIFS(План_Факт_Дебіторка!$L:$L,План_Факт_Дебіторка!$A:$A,KPI!$H$3,План_Факт_Дебіторка!$E:$E,KPI!H$7,План_Факт_Дебіторка!$F:$F,KPI!$B17,План_Факт_Дебіторка!$G:$G,KPI!$C17))/SUMIFS(План_Факт_Дебіторка!$L:$L,План_Факт_Дебіторка!$A:$A,KPI!$H$3,План_Факт_Дебіторка!$E:$E,KPI!H$7,План_Факт_Дебіторка!$F:$F,KPI!$B17,План_Факт_Дебіторка!$G:$G,KPI!$C17),0),$D18=Довідник_Списки!$D$5,IFERROR(SUMIFS(План_Факт_Дебіторка!$M:$M,План_Факт_Дебіторка!$A:$A,KPI!$H$3,План_Факт_Дебіторка!$E:$E,KPI!H$7,План_Факт_Дебіторка!$F:$F,KPI!$B17,План_Факт_Дебіторка!$G:$G,KPI!$C17)/SUMIFS(План_Факт_Дебіторка!$K:$K,План_Факт_Дебіторка!$A:$A,KPI!$H$3,План_Факт_Дебіторка!$E:$E,KPI!H$7,План_Факт_Дебіторка!$F:$F,KPI!$B17,План_Факт_Дебіторка!$G:$G,KPI!$C17),0))</f>
        <v>0.96669330123711339</v>
      </c>
      <c r="I18" s="110" cm="1">
        <f t="array" ref="I18">_xlfn.IFS($D18=Довідник_Списки!$D$3,IFERROR(SUMIFS(План_Факт_Дебіторка!$M:$M,План_Факт_Дебіторка!$A:$A,KPI!$H$3,План_Факт_Дебіторка!$E:$E,KPI!I$7,План_Факт_Дебіторка!$F:$F,KPI!$B17,План_Факт_Дебіторка!$G:$G,KPI!$C17)/SUMIFS(План_Факт_Дебіторка!$N:$N,План_Факт_Дебіторка!$A:$A,KPI!$H$3,План_Факт_Дебіторка!$E:$E,KPI!I$7,План_Факт_Дебіторка!$F:$F,KPI!$B17,План_Факт_Дебіторка!$G:$G,KPI!$C17),0),KPI!$D18=Довідник_Списки!$D$4,IFERROR((SUMIFS(План_Факт_Дебіторка!$M:$M,План_Факт_Дебіторка!$A:$A,KPI!$H$3,План_Факт_Дебіторка!$E:$E,KPI!I$7,План_Факт_Дебіторка!$F:$F,KPI!$B17,План_Факт_Дебіторка!$G:$G,KPI!$C17)-SUMIFS(План_Факт_Дебіторка!$L:$L,План_Факт_Дебіторка!$A:$A,KPI!$H$3,План_Факт_Дебіторка!$E:$E,KPI!I$7,План_Факт_Дебіторка!$F:$F,KPI!$B17,План_Факт_Дебіторка!$G:$G,KPI!$C17))/SUMIFS(План_Факт_Дебіторка!$L:$L,План_Факт_Дебіторка!$A:$A,KPI!$H$3,План_Факт_Дебіторка!$E:$E,KPI!I$7,План_Факт_Дебіторка!$F:$F,KPI!$B17,План_Факт_Дебіторка!$G:$G,KPI!$C17),0),$D18=Довідник_Списки!$D$5,IFERROR(SUMIFS(План_Факт_Дебіторка!$M:$M,План_Факт_Дебіторка!$A:$A,KPI!$H$3,План_Факт_Дебіторка!$E:$E,KPI!I$7,План_Факт_Дебіторка!$F:$F,KPI!$B17,План_Факт_Дебіторка!$G:$G,KPI!$C17)/SUMIFS(План_Факт_Дебіторка!$K:$K,План_Факт_Дебіторка!$A:$A,KPI!$H$3,План_Факт_Дебіторка!$E:$E,KPI!I$7,План_Факт_Дебіторка!$F:$F,KPI!$B17,План_Факт_Дебіторка!$G:$G,KPI!$C17),0))</f>
        <v>1.0006985849315067</v>
      </c>
      <c r="J18" s="110" cm="1">
        <f t="array" ref="J18">_xlfn.IFS($D18=Довідник_Списки!$D$3,IFERROR(SUMIFS(План_Факт_Дебіторка!$M:$M,План_Факт_Дебіторка!$A:$A,KPI!$H$3,План_Факт_Дебіторка!$E:$E,KPI!J$7,План_Факт_Дебіторка!$F:$F,KPI!$B17,План_Факт_Дебіторка!$G:$G,KPI!$C17)/SUMIFS(План_Факт_Дебіторка!$N:$N,План_Факт_Дебіторка!$A:$A,KPI!$H$3,План_Факт_Дебіторка!$E:$E,KPI!J$7,План_Факт_Дебіторка!$F:$F,KPI!$B17,План_Факт_Дебіторка!$G:$G,KPI!$C17),0),KPI!$D18=Довідник_Списки!$D$4,IFERROR((SUMIFS(План_Факт_Дебіторка!$M:$M,План_Факт_Дебіторка!$A:$A,KPI!$H$3,План_Факт_Дебіторка!$E:$E,KPI!J$7,План_Факт_Дебіторка!$F:$F,KPI!$B17,План_Факт_Дебіторка!$G:$G,KPI!$C17)-SUMIFS(План_Факт_Дебіторка!$L:$L,План_Факт_Дебіторка!$A:$A,KPI!$H$3,План_Факт_Дебіторка!$E:$E,KPI!J$7,План_Факт_Дебіторка!$F:$F,KPI!$B17,План_Факт_Дебіторка!$G:$G,KPI!$C17))/SUMIFS(План_Факт_Дебіторка!$L:$L,План_Факт_Дебіторка!$A:$A,KPI!$H$3,План_Факт_Дебіторка!$E:$E,KPI!J$7,План_Факт_Дебіторка!$F:$F,KPI!$B17,План_Факт_Дебіторка!$G:$G,KPI!$C17),0),$D18=Довідник_Списки!$D$5,IFERROR(SUMIFS(План_Факт_Дебіторка!$M:$M,План_Факт_Дебіторка!$A:$A,KPI!$H$3,План_Факт_Дебіторка!$E:$E,KPI!J$7,План_Факт_Дебіторка!$F:$F,KPI!$B17,План_Факт_Дебіторка!$G:$G,KPI!$C17)/SUMIFS(План_Факт_Дебіторка!$K:$K,План_Факт_Дебіторка!$A:$A,KPI!$H$3,План_Факт_Дебіторка!$E:$E,KPI!J$7,План_Факт_Дебіторка!$F:$F,KPI!$B17,План_Факт_Дебіторка!$G:$G,KPI!$C17),0))</f>
        <v>1.0337558306436117</v>
      </c>
      <c r="K18" s="110" cm="1">
        <f t="array" ref="K18">_xlfn.IFS($D18=Довідник_Списки!$D$3,IFERROR(SUMIFS(План_Факт_Дебіторка!$M:$M,План_Факт_Дебіторка!$A:$A,KPI!$H$3,План_Факт_Дебіторка!$E:$E,KPI!K$7,План_Факт_Дебіторка!$F:$F,KPI!$B17,План_Факт_Дебіторка!$G:$G,KPI!$C17)/SUMIFS(План_Факт_Дебіторка!$N:$N,План_Факт_Дебіторка!$A:$A,KPI!$H$3,План_Факт_Дебіторка!$E:$E,KPI!K$7,План_Факт_Дебіторка!$F:$F,KPI!$B17,План_Факт_Дебіторка!$G:$G,KPI!$C17),0),KPI!$D18=Довідник_Списки!$D$4,IFERROR((SUMIFS(План_Факт_Дебіторка!$M:$M,План_Факт_Дебіторка!$A:$A,KPI!$H$3,План_Факт_Дебіторка!$E:$E,KPI!K$7,План_Факт_Дебіторка!$F:$F,KPI!$B17,План_Факт_Дебіторка!$G:$G,KPI!$C17)-SUMIFS(План_Факт_Дебіторка!$L:$L,План_Факт_Дебіторка!$A:$A,KPI!$H$3,План_Факт_Дебіторка!$E:$E,KPI!K$7,План_Факт_Дебіторка!$F:$F,KPI!$B17,План_Факт_Дебіторка!$G:$G,KPI!$C17))/SUMIFS(План_Факт_Дебіторка!$L:$L,План_Факт_Дебіторка!$A:$A,KPI!$H$3,План_Факт_Дебіторка!$E:$E,KPI!K$7,План_Факт_Дебіторка!$F:$F,KPI!$B17,План_Факт_Дебіторка!$G:$G,KPI!$C17),0),$D18=Довідник_Списки!$D$5,IFERROR(SUMIFS(План_Факт_Дебіторка!$M:$M,План_Факт_Дебіторка!$A:$A,KPI!$H$3,План_Факт_Дебіторка!$E:$E,KPI!K$7,План_Факт_Дебіторка!$F:$F,KPI!$B17,План_Факт_Дебіторка!$G:$G,KPI!$C17)/SUMIFS(План_Факт_Дебіторка!$K:$K,План_Факт_Дебіторка!$A:$A,KPI!$H$3,План_Факт_Дебіторка!$E:$E,KPI!K$7,План_Факт_Дебіторка!$F:$F,KPI!$B17,План_Факт_Дебіторка!$G:$G,KPI!$C17),0))</f>
        <v>0.96652974572764949</v>
      </c>
      <c r="L18" s="110" cm="1">
        <f t="array" ref="L18">_xlfn.IFS($D18=Довідник_Списки!$D$3,IFERROR(SUMIFS(План_Факт_Дебіторка!$M:$M,План_Факт_Дебіторка!$A:$A,KPI!$H$3,План_Факт_Дебіторка!$E:$E,KPI!L$7,План_Факт_Дебіторка!$F:$F,KPI!$B17,План_Факт_Дебіторка!$G:$G,KPI!$C17)/SUMIFS(План_Факт_Дебіторка!$N:$N,План_Факт_Дебіторка!$A:$A,KPI!$H$3,План_Факт_Дебіторка!$E:$E,KPI!L$7,План_Факт_Дебіторка!$F:$F,KPI!$B17,План_Факт_Дебіторка!$G:$G,KPI!$C17),0),KPI!$D18=Довідник_Списки!$D$4,IFERROR((SUMIFS(План_Факт_Дебіторка!$M:$M,План_Факт_Дебіторка!$A:$A,KPI!$H$3,План_Факт_Дебіторка!$E:$E,KPI!L$7,План_Факт_Дебіторка!$F:$F,KPI!$B17,План_Факт_Дебіторка!$G:$G,KPI!$C17)-SUMIFS(План_Факт_Дебіторка!$L:$L,План_Факт_Дебіторка!$A:$A,KPI!$H$3,План_Факт_Дебіторка!$E:$E,KPI!L$7,План_Факт_Дебіторка!$F:$F,KPI!$B17,План_Факт_Дебіторка!$G:$G,KPI!$C17))/SUMIFS(План_Факт_Дебіторка!$L:$L,План_Факт_Дебіторка!$A:$A,KPI!$H$3,План_Факт_Дебіторка!$E:$E,KPI!L$7,План_Факт_Дебіторка!$F:$F,KPI!$B17,План_Факт_Дебіторка!$G:$G,KPI!$C17),0),$D18=Довідник_Списки!$D$5,IFERROR(SUMIFS(План_Факт_Дебіторка!$M:$M,План_Факт_Дебіторка!$A:$A,KPI!$H$3,План_Факт_Дебіторка!$E:$E,KPI!L$7,План_Факт_Дебіторка!$F:$F,KPI!$B17,План_Факт_Дебіторка!$G:$G,KPI!$C17)/SUMIFS(План_Факт_Дебіторка!$K:$K,План_Факт_Дебіторка!$A:$A,KPI!$H$3,План_Факт_Дебіторка!$E:$E,KPI!L$7,План_Факт_Дебіторка!$F:$F,KPI!$B17,План_Факт_Дебіторка!$G:$G,KPI!$C17),0))</f>
        <v>0.99481782233417304</v>
      </c>
      <c r="M18" s="110" cm="1">
        <f t="array" ref="M18">_xlfn.IFS($D18=Довідник_Списки!$D$3,IFERROR(SUMIFS(План_Факт_Дебіторка!$M:$M,План_Факт_Дебіторка!$A:$A,KPI!$H$3,План_Факт_Дебіторка!$E:$E,KPI!M$7,План_Факт_Дебіторка!$F:$F,KPI!$B17,План_Факт_Дебіторка!$G:$G,KPI!$C17)/SUMIFS(План_Факт_Дебіторка!$N:$N,План_Факт_Дебіторка!$A:$A,KPI!$H$3,План_Факт_Дебіторка!$E:$E,KPI!M$7,План_Факт_Дебіторка!$F:$F,KPI!$B17,План_Факт_Дебіторка!$G:$G,KPI!$C17),0),KPI!$D18=Довідник_Списки!$D$4,IFERROR((SUMIFS(План_Факт_Дебіторка!$M:$M,План_Факт_Дебіторка!$A:$A,KPI!$H$3,План_Факт_Дебіторка!$E:$E,KPI!M$7,План_Факт_Дебіторка!$F:$F,KPI!$B17,План_Факт_Дебіторка!$G:$G,KPI!$C17)-SUMIFS(План_Факт_Дебіторка!$L:$L,План_Факт_Дебіторка!$A:$A,KPI!$H$3,План_Факт_Дебіторка!$E:$E,KPI!M$7,План_Факт_Дебіторка!$F:$F,KPI!$B17,План_Факт_Дебіторка!$G:$G,KPI!$C17))/SUMIFS(План_Факт_Дебіторка!$L:$L,План_Факт_Дебіторка!$A:$A,KPI!$H$3,План_Факт_Дебіторка!$E:$E,KPI!M$7,План_Факт_Дебіторка!$F:$F,KPI!$B17,План_Факт_Дебіторка!$G:$G,KPI!$C17),0),$D18=Довідник_Списки!$D$5,IFERROR(SUMIFS(План_Факт_Дебіторка!$M:$M,План_Факт_Дебіторка!$A:$A,KPI!$H$3,План_Факт_Дебіторка!$E:$E,KPI!M$7,План_Факт_Дебіторка!$F:$F,KPI!$B17,План_Факт_Дебіторка!$G:$G,KPI!$C17)/SUMIFS(План_Факт_Дебіторка!$K:$K,План_Факт_Дебіторка!$A:$A,KPI!$H$3,План_Факт_Дебіторка!$E:$E,KPI!M$7,План_Факт_Дебіторка!$F:$F,KPI!$B17,План_Факт_Дебіторка!$G:$G,KPI!$C17),0))</f>
        <v>0.99939938524266925</v>
      </c>
      <c r="N18" s="110" cm="1">
        <f t="array" ref="N18">_xlfn.IFS($D18=Довідник_Списки!$D$3,IFERROR(SUMIFS(План_Факт_Дебіторка!$M:$M,План_Факт_Дебіторка!$A:$A,KPI!$H$3,План_Факт_Дебіторка!$E:$E,KPI!N$7,План_Факт_Дебіторка!$F:$F,KPI!$B17,План_Факт_Дебіторка!$G:$G,KPI!$C17)/SUMIFS(План_Факт_Дебіторка!$N:$N,План_Факт_Дебіторка!$A:$A,KPI!$H$3,План_Факт_Дебіторка!$E:$E,KPI!N$7,План_Факт_Дебіторка!$F:$F,KPI!$B17,План_Факт_Дебіторка!$G:$G,KPI!$C17),0),KPI!$D18=Довідник_Списки!$D$4,IFERROR((SUMIFS(План_Факт_Дебіторка!$M:$M,План_Факт_Дебіторка!$A:$A,KPI!$H$3,План_Факт_Дебіторка!$E:$E,KPI!N$7,План_Факт_Дебіторка!$F:$F,KPI!$B17,План_Факт_Дебіторка!$G:$G,KPI!$C17)-SUMIFS(План_Факт_Дебіторка!$L:$L,План_Факт_Дебіторка!$A:$A,KPI!$H$3,План_Факт_Дебіторка!$E:$E,KPI!N$7,План_Факт_Дебіторка!$F:$F,KPI!$B17,План_Факт_Дебіторка!$G:$G,KPI!$C17))/SUMIFS(План_Факт_Дебіторка!$L:$L,План_Факт_Дебіторка!$A:$A,KPI!$H$3,План_Факт_Дебіторка!$E:$E,KPI!N$7,План_Факт_Дебіторка!$F:$F,KPI!$B17,План_Факт_Дебіторка!$G:$G,KPI!$C17),0),$D18=Довідник_Списки!$D$5,IFERROR(SUMIFS(План_Факт_Дебіторка!$M:$M,План_Факт_Дебіторка!$A:$A,KPI!$H$3,План_Факт_Дебіторка!$E:$E,KPI!N$7,План_Факт_Дебіторка!$F:$F,KPI!$B17,План_Факт_Дебіторка!$G:$G,KPI!$C17)/SUMIFS(План_Факт_Дебіторка!$K:$K,План_Факт_Дебіторка!$A:$A,KPI!$H$3,План_Факт_Дебіторка!$E:$E,KPI!N$7,План_Факт_Дебіторка!$F:$F,KPI!$B17,План_Факт_Дебіторка!$G:$G,KPI!$C17),0))</f>
        <v>1.2425657430167596</v>
      </c>
      <c r="O18" s="110" cm="1">
        <f t="array" ref="O18">_xlfn.IFS($D18=Довідник_Списки!$D$3,IFERROR(SUMIFS(План_Факт_Дебіторка!$M:$M,План_Факт_Дебіторка!$A:$A,KPI!$H$3,План_Факт_Дебіторка!$E:$E,KPI!O$7,План_Факт_Дебіторка!$F:$F,KPI!$B17,План_Факт_Дебіторка!$G:$G,KPI!$C17)/SUMIFS(План_Факт_Дебіторка!$N:$N,План_Факт_Дебіторка!$A:$A,KPI!$H$3,План_Факт_Дебіторка!$E:$E,KPI!O$7,План_Факт_Дебіторка!$F:$F,KPI!$B17,План_Факт_Дебіторка!$G:$G,KPI!$C17),0),KPI!$D18=Довідник_Списки!$D$4,IFERROR((SUMIFS(План_Факт_Дебіторка!$M:$M,План_Факт_Дебіторка!$A:$A,KPI!$H$3,План_Факт_Дебіторка!$E:$E,KPI!O$7,План_Факт_Дебіторка!$F:$F,KPI!$B17,План_Факт_Дебіторка!$G:$G,KPI!$C17)-SUMIFS(План_Факт_Дебіторка!$L:$L,План_Факт_Дебіторка!$A:$A,KPI!$H$3,План_Факт_Дебіторка!$E:$E,KPI!O$7,План_Факт_Дебіторка!$F:$F,KPI!$B17,План_Факт_Дебіторка!$G:$G,KPI!$C17))/SUMIFS(План_Факт_Дебіторка!$L:$L,План_Факт_Дебіторка!$A:$A,KPI!$H$3,План_Факт_Дебіторка!$E:$E,KPI!O$7,План_Факт_Дебіторка!$F:$F,KPI!$B17,План_Факт_Дебіторка!$G:$G,KPI!$C17),0),$D18=Довідник_Списки!$D$5,IFERROR(SUMIFS(План_Факт_Дебіторка!$M:$M,План_Факт_Дебіторка!$A:$A,KPI!$H$3,План_Факт_Дебіторка!$E:$E,KPI!O$7,План_Факт_Дебіторка!$F:$F,KPI!$B17,План_Факт_Дебіторка!$G:$G,KPI!$C17)/SUMIFS(План_Факт_Дебіторка!$K:$K,План_Факт_Дебіторка!$A:$A,KPI!$H$3,План_Факт_Дебіторка!$E:$E,KPI!O$7,План_Факт_Дебіторка!$F:$F,KPI!$B17,План_Факт_Дебіторка!$G:$G,KPI!$C17),0))</f>
        <v>0.65457917369985141</v>
      </c>
      <c r="P18" s="111" cm="1">
        <f t="array" ref="P18">_xlfn.IFS($D18=Довідник_Списки!$D$3,IFERROR(SUMIFS(План_Факт_Дебіторка!$M:$M,План_Факт_Дебіторка!$A:$A,KPI!$H$3,План_Факт_Дебіторка!$E:$E,KPI!P$7,План_Факт_Дебіторка!$F:$F,KPI!$B17,План_Факт_Дебіторка!$G:$G,KPI!$C17)/SUMIFS(План_Факт_Дебіторка!$N:$N,План_Факт_Дебіторка!$A:$A,KPI!$H$3,План_Факт_Дебіторка!$E:$E,KPI!P$7,План_Факт_Дебіторка!$F:$F,KPI!$B17,План_Факт_Дебіторка!$G:$G,KPI!$C17),0),KPI!$D18=Довідник_Списки!$D$4,IFERROR((SUMIFS(План_Факт_Дебіторка!$M:$M,План_Факт_Дебіторка!$A:$A,KPI!$H$3,План_Факт_Дебіторка!$E:$E,KPI!P$7,План_Факт_Дебіторка!$F:$F,KPI!$B17,План_Факт_Дебіторка!$G:$G,KPI!$C17)-SUMIFS(План_Факт_Дебіторка!$L:$L,План_Факт_Дебіторка!$A:$A,KPI!$H$3,План_Факт_Дебіторка!$E:$E,KPI!P$7,План_Факт_Дебіторка!$F:$F,KPI!$B17,План_Факт_Дебіторка!$G:$G,KPI!$C17))/SUMIFS(План_Факт_Дебіторка!$L:$L,План_Факт_Дебіторка!$A:$A,KPI!$H$3,План_Факт_Дебіторка!$E:$E,KPI!P$7,План_Факт_Дебіторка!$F:$F,KPI!$B17,План_Факт_Дебіторка!$G:$G,KPI!$C17),0),$D18=Довідник_Списки!$D$5,IFERROR(SUMIFS(План_Факт_Дебіторка!$M:$M,План_Факт_Дебіторка!$A:$A,KPI!$H$3,План_Факт_Дебіторка!$E:$E,KPI!P$7,План_Факт_Дебіторка!$F:$F,KPI!$B17,План_Факт_Дебіторка!$G:$G,KPI!$C17)/SUMIFS(План_Факт_Дебіторка!$K:$K,План_Факт_Дебіторка!$A:$A,KPI!$H$3,План_Факт_Дебіторка!$E:$E,KPI!P$7,План_Факт_Дебіторка!$F:$F,KPI!$B17,План_Факт_Дебіторка!$G:$G,KPI!$C17),0))</f>
        <v>0.93223979099045284</v>
      </c>
      <c r="Q18" s="106"/>
      <c r="R18" s="112" cm="1">
        <f t="array" ref="R18">_xlfn.IFS($D18=Довідник_Списки!$D$3,IFERROR(SUMIFS(План_Факт_Дебіторка!$M:$M,План_Факт_Дебіторка!$A:$A,KPI!$H$3,План_Факт_Дебіторка!$F:$F,KPI!$B17,План_Факт_Дебіторка!$G:$G,KPI!$C17)/SUMIFS(План_Факт_Дебіторка!$N:$N,План_Факт_Дебіторка!$A:$A,KPI!$H$3,План_Факт_Дебіторка!$F:$F,KPI!$B17,План_Факт_Дебіторка!$G:$G,KPI!$C17),0),KPI!$D18=Довідник_Списки!$D$4,IFERROR((SUMIFS(План_Факт_Дебіторка!$M:$M,План_Факт_Дебіторка!$A:$A,KPI!$H$3,План_Факт_Дебіторка!$F:$F,KPI!$B17,План_Факт_Дебіторка!$G:$G,KPI!$C17)-SUMIFS(План_Факт_Дебіторка!$L:$L,План_Факт_Дебіторка!$A:$A,KPI!$H$3,План_Факт_Дебіторка!$F:$F,KPI!$B17,План_Факт_Дебіторка!$G:$G,KPI!$C17))/SUMIFS(План_Факт_Дебіторка!$L:$L,План_Факт_Дебіторка!$A:$A,KPI!$H$3,План_Факт_Дебіторка!$F:$F,KPI!$B17,План_Факт_Дебіторка!$G:$G,KPI!$C17),0),$D18=Довідник_Списки!$D$5,IFERROR(SUMIFS(План_Факт_Дебіторка!$M:$M,План_Факт_Дебіторка!$A:$A,KPI!$H$3,План_Факт_Дебіторка!$F:$F,KPI!$B17,План_Факт_Дебіторка!$G:$G,KPI!$C17)/SUMIFS(План_Факт_Дебіторка!$K:$K,План_Факт_Дебіторка!$A:$A,KPI!$H$3,План_Факт_Дебіторка!$F:$F,KPI!$B17,План_Факт_Дебіторка!$G:$G,KPI!$C17),0))</f>
        <v>0.99431811024882222</v>
      </c>
      <c r="S18" s="68"/>
      <c r="T18" s="112"/>
      <c r="U18" s="30"/>
      <c r="V18" s="30"/>
      <c r="W18" s="30"/>
      <c r="X18" s="30"/>
      <c r="Y18" s="30"/>
      <c r="Z18" s="30"/>
      <c r="AA18" s="30"/>
      <c r="AB18" s="30"/>
      <c r="AC18" s="30"/>
      <c r="AD18" s="30"/>
      <c r="AE18" s="30"/>
      <c r="AF18" s="30"/>
      <c r="AG18" s="30"/>
      <c r="AH18" s="30"/>
      <c r="AI18" s="30"/>
      <c r="AJ18" s="30"/>
      <c r="AK18" s="30"/>
      <c r="AL18" s="30"/>
      <c r="AM18" s="30"/>
      <c r="AN18" s="30"/>
      <c r="AO18" s="30"/>
      <c r="AP18" s="30"/>
    </row>
    <row r="19" spans="2:42" customFormat="1" outlineLevel="2" x14ac:dyDescent="0.25">
      <c r="B19" s="102" t="s">
        <v>22</v>
      </c>
      <c r="C19" s="113" t="s">
        <v>73</v>
      </c>
      <c r="D19" s="114" t="str">
        <f>$D$3</f>
        <v>ФактПродажів, грн</v>
      </c>
      <c r="E19" s="115" cm="1">
        <f t="array" ref="E19">SUMIFS(_xlfn.IFS(KPI!$D19=План_Факт_Дебіторка[[#Headers],[ФактПродажів, грн]],План_Факт_Дебіторка!$M:$M,KPI!$D19=План_Факт_Дебіторка[[#Headers],[Собівартість, грн]],План_Факт_Дебіторка!$L:$L,KPI!$D19=План_Факт_Дебіторка[[#Headers],[Продажі, шт]],План_Факт_Дебіторка!$K:$K),План_Факт_Дебіторка!$A:$A,KPI!$H$3,План_Факт_Дебіторка!$E:$E,KPI!E$7,План_Факт_Дебіторка!$F:$F,KPI!$B19,План_Факт_Дебіторка!$G:$G,KPI!$C19)</f>
        <v>578046.20196000079</v>
      </c>
      <c r="F19" s="115" cm="1">
        <f t="array" ref="F19">SUMIFS(_xlfn.IFS(KPI!$D19=План_Факт_Дебіторка[[#Headers],[ФактПродажів, грн]],План_Факт_Дебіторка!$M:$M,KPI!$D19=План_Факт_Дебіторка[[#Headers],[Собівартість, грн]],План_Факт_Дебіторка!$L:$L,KPI!$D19=План_Факт_Дебіторка[[#Headers],[Продажі, шт]],План_Факт_Дебіторка!$K:$K),План_Факт_Дебіторка!$A:$A,KPI!$H$3,План_Факт_Дебіторка!$E:$E,KPI!F$7,План_Факт_Дебіторка!$F:$F,KPI!$B19,План_Факт_Дебіторка!$G:$G,KPI!$C19)</f>
        <v>794009.66135999956</v>
      </c>
      <c r="G19" s="115" cm="1">
        <f t="array" ref="G19">SUMIFS(_xlfn.IFS(KPI!$D19=План_Факт_Дебіторка[[#Headers],[ФактПродажів, грн]],План_Факт_Дебіторка!$M:$M,KPI!$D19=План_Факт_Дебіторка[[#Headers],[Собівартість, грн]],План_Факт_Дебіторка!$L:$L,KPI!$D19=План_Факт_Дебіторка[[#Headers],[Продажі, шт]],План_Факт_Дебіторка!$K:$K),План_Факт_Дебіторка!$A:$A,KPI!$H$3,План_Факт_Дебіторка!$E:$E,KPI!G$7,План_Факт_Дебіторка!$F:$F,KPI!$B19,План_Факт_Дебіторка!$G:$G,KPI!$C19)</f>
        <v>899084.89548999991</v>
      </c>
      <c r="H19" s="115" cm="1">
        <f t="array" ref="H19">SUMIFS(_xlfn.IFS(KPI!$D19=План_Факт_Дебіторка[[#Headers],[ФактПродажів, грн]],План_Факт_Дебіторка!$M:$M,KPI!$D19=План_Факт_Дебіторка[[#Headers],[Собівартість, грн]],План_Факт_Дебіторка!$L:$L,KPI!$D19=План_Факт_Дебіторка[[#Headers],[Продажі, шт]],План_Факт_Дебіторка!$K:$K),План_Факт_Дебіторка!$A:$A,KPI!$H$3,План_Факт_Дебіторка!$E:$E,KPI!H$7,План_Факт_Дебіторка!$F:$F,KPI!$B19,План_Факт_Дебіторка!$G:$G,KPI!$C19)</f>
        <v>493475.4434120002</v>
      </c>
      <c r="I19" s="115" cm="1">
        <f t="array" ref="I19">SUMIFS(_xlfn.IFS(KPI!$D19=План_Факт_Дебіторка[[#Headers],[ФактПродажів, грн]],План_Факт_Дебіторка!$M:$M,KPI!$D19=План_Факт_Дебіторка[[#Headers],[Собівартість, грн]],План_Факт_Дебіторка!$L:$L,KPI!$D19=План_Факт_Дебіторка[[#Headers],[Продажі, шт]],План_Факт_Дебіторка!$K:$K),План_Факт_Дебіторка!$A:$A,KPI!$H$3,План_Факт_Дебіторка!$E:$E,KPI!I$7,План_Факт_Дебіторка!$F:$F,KPI!$B19,План_Факт_Дебіторка!$G:$G,KPI!$C19)</f>
        <v>926335.15649999981</v>
      </c>
      <c r="J19" s="115" cm="1">
        <f t="array" ref="J19">SUMIFS(_xlfn.IFS(KPI!$D19=План_Факт_Дебіторка[[#Headers],[ФактПродажів, грн]],План_Факт_Дебіторка!$M:$M,KPI!$D19=План_Факт_Дебіторка[[#Headers],[Собівартість, грн]],План_Факт_Дебіторка!$L:$L,KPI!$D19=План_Факт_Дебіторка[[#Headers],[Продажі, шт]],План_Факт_Дебіторка!$K:$K),План_Факт_Дебіторка!$A:$A,KPI!$H$3,План_Факт_Дебіторка!$E:$E,KPI!J$7,План_Факт_Дебіторка!$F:$F,KPI!$B19,План_Факт_Дебіторка!$G:$G,KPI!$C19)</f>
        <v>376761.96767000004</v>
      </c>
      <c r="K19" s="115" cm="1">
        <f t="array" ref="K19">SUMIFS(_xlfn.IFS(KPI!$D19=План_Факт_Дебіторка[[#Headers],[ФактПродажів, грн]],План_Факт_Дебіторка!$M:$M,KPI!$D19=План_Факт_Дебіторка[[#Headers],[Собівартість, грн]],План_Факт_Дебіторка!$L:$L,KPI!$D19=План_Факт_Дебіторка[[#Headers],[Продажі, шт]],План_Факт_Дебіторка!$K:$K),План_Факт_Дебіторка!$A:$A,KPI!$H$3,План_Факт_Дебіторка!$E:$E,KPI!K$7,План_Факт_Дебіторка!$F:$F,KPI!$B19,План_Факт_Дебіторка!$G:$G,KPI!$C19)</f>
        <v>1045352.6353489987</v>
      </c>
      <c r="L19" s="115" cm="1">
        <f t="array" ref="L19">SUMIFS(_xlfn.IFS(KPI!$D19=План_Факт_Дебіторка[[#Headers],[ФактПродажів, грн]],План_Факт_Дебіторка!$M:$M,KPI!$D19=План_Факт_Дебіторка[[#Headers],[Собівартість, грн]],План_Факт_Дебіторка!$L:$L,KPI!$D19=План_Факт_Дебіторка[[#Headers],[Продажі, шт]],План_Факт_Дебіторка!$K:$K),План_Факт_Дебіторка!$A:$A,KPI!$H$3,План_Факт_Дебіторка!$E:$E,KPI!L$7,План_Факт_Дебіторка!$F:$F,KPI!$B19,План_Факт_Дебіторка!$G:$G,KPI!$C19)</f>
        <v>384972.45221000002</v>
      </c>
      <c r="M19" s="115" cm="1">
        <f t="array" ref="M19">SUMIFS(_xlfn.IFS(KPI!$D19=План_Факт_Дебіторка[[#Headers],[ФактПродажів, грн]],План_Факт_Дебіторка!$M:$M,KPI!$D19=План_Факт_Дебіторка[[#Headers],[Собівартість, грн]],План_Факт_Дебіторка!$L:$L,KPI!$D19=План_Факт_Дебіторка[[#Headers],[Продажі, шт]],План_Факт_Дебіторка!$K:$K),План_Факт_Дебіторка!$A:$A,KPI!$H$3,План_Факт_Дебіторка!$E:$E,KPI!M$7,План_Факт_Дебіторка!$F:$F,KPI!$B19,План_Факт_Дебіторка!$G:$G,KPI!$C19)</f>
        <v>462104.56858000002</v>
      </c>
      <c r="N19" s="115" cm="1">
        <f t="array" ref="N19">SUMIFS(_xlfn.IFS(KPI!$D19=План_Факт_Дебіторка[[#Headers],[ФактПродажів, грн]],План_Факт_Дебіторка!$M:$M,KPI!$D19=План_Факт_Дебіторка[[#Headers],[Собівартість, грн]],План_Факт_Дебіторка!$L:$L,KPI!$D19=План_Факт_Дебіторка[[#Headers],[Продажі, шт]],План_Факт_Дебіторка!$K:$K),План_Факт_Дебіторка!$A:$A,KPI!$H$3,План_Факт_Дебіторка!$E:$E,KPI!N$7,План_Факт_Дебіторка!$F:$F,KPI!$B19,План_Факт_Дебіторка!$G:$G,KPI!$C19)</f>
        <v>839133.60515000112</v>
      </c>
      <c r="O19" s="115" cm="1">
        <f t="array" ref="O19">SUMIFS(_xlfn.IFS(KPI!$D19=План_Факт_Дебіторка[[#Headers],[ФактПродажів, грн]],План_Факт_Дебіторка!$M:$M,KPI!$D19=План_Факт_Дебіторка[[#Headers],[Собівартість, грн]],План_Факт_Дебіторка!$L:$L,KPI!$D19=План_Факт_Дебіторка[[#Headers],[Продажі, шт]],План_Факт_Дебіторка!$K:$K),План_Факт_Дебіторка!$A:$A,KPI!$H$3,План_Факт_Дебіторка!$E:$E,KPI!O$7,План_Факт_Дебіторка!$F:$F,KPI!$B19,План_Факт_Дебіторка!$G:$G,KPI!$C19)</f>
        <v>396993.65262000001</v>
      </c>
      <c r="P19" s="116" cm="1">
        <f t="array" ref="P19">SUMIFS(_xlfn.IFS(KPI!$D19=План_Факт_Дебіторка[[#Headers],[ФактПродажів, грн]],План_Факт_Дебіторка!$M:$M,KPI!$D19=План_Факт_Дебіторка[[#Headers],[Собівартість, грн]],План_Факт_Дебіторка!$L:$L,KPI!$D19=План_Факт_Дебіторка[[#Headers],[Продажі, шт]],План_Факт_Дебіторка!$K:$K),План_Факт_Дебіторка!$A:$A,KPI!$H$3,План_Факт_Дебіторка!$E:$E,KPI!P$7,План_Факт_Дебіторка!$F:$F,KPI!$B19,План_Факт_Дебіторка!$G:$G,KPI!$C19)</f>
        <v>700718.40240999986</v>
      </c>
      <c r="Q19" s="106"/>
      <c r="R19" s="117">
        <f t="shared" ref="R19" si="4">SUM(E19:P19)</f>
        <v>7896988.6427109996</v>
      </c>
      <c r="S19" s="68"/>
      <c r="T19" s="117"/>
      <c r="U19" s="30"/>
      <c r="V19" s="30"/>
      <c r="W19" s="30"/>
      <c r="X19" s="30"/>
      <c r="Y19" s="30"/>
      <c r="Z19" s="30"/>
      <c r="AA19" s="30"/>
      <c r="AB19" s="30"/>
      <c r="AC19" s="30"/>
      <c r="AD19" s="30"/>
      <c r="AE19" s="30"/>
      <c r="AF19" s="30"/>
      <c r="AG19" s="30"/>
      <c r="AH19" s="30"/>
      <c r="AI19" s="30"/>
      <c r="AJ19" s="30"/>
      <c r="AK19" s="30"/>
      <c r="AL19" s="30"/>
      <c r="AM19" s="30"/>
      <c r="AN19" s="30"/>
      <c r="AO19" s="30"/>
      <c r="AP19" s="30"/>
    </row>
    <row r="20" spans="2:42" customFormat="1" outlineLevel="2" x14ac:dyDescent="0.25">
      <c r="B20" s="102" t="s">
        <v>22</v>
      </c>
      <c r="C20" s="118" t="s">
        <v>73</v>
      </c>
      <c r="D20" s="119" t="str">
        <f>$D$5</f>
        <v>Викон_План</v>
      </c>
      <c r="E20" s="110" cm="1">
        <f t="array" ref="E20">_xlfn.IFS($D20=Довідник_Списки!$D$3,IFERROR(SUMIFS(План_Факт_Дебіторка!$M:$M,План_Факт_Дебіторка!$A:$A,KPI!$H$3,План_Факт_Дебіторка!$E:$E,KPI!E$7,План_Факт_Дебіторка!$F:$F,KPI!$B19,План_Факт_Дебіторка!$G:$G,KPI!$C19)/SUMIFS(План_Факт_Дебіторка!$N:$N,План_Факт_Дебіторка!$A:$A,KPI!$H$3,План_Факт_Дебіторка!$E:$E,KPI!E$7,План_Факт_Дебіторка!$F:$F,KPI!$B19,План_Факт_Дебіторка!$G:$G,KPI!$C19),0),KPI!$D20=Довідник_Списки!$D$4,IFERROR((SUMIFS(План_Факт_Дебіторка!$M:$M,План_Факт_Дебіторка!$A:$A,KPI!$H$3,План_Факт_Дебіторка!$E:$E,KPI!E$7,План_Факт_Дебіторка!$F:$F,KPI!$B19,План_Факт_Дебіторка!$G:$G,KPI!$C19)-SUMIFS(План_Факт_Дебіторка!$L:$L,План_Факт_Дебіторка!$A:$A,KPI!$H$3,План_Факт_Дебіторка!$E:$E,KPI!E$7,План_Факт_Дебіторка!$F:$F,KPI!$B19,План_Факт_Дебіторка!$G:$G,KPI!$C19))/SUMIFS(План_Факт_Дебіторка!$L:$L,План_Факт_Дебіторка!$A:$A,KPI!$H$3,План_Факт_Дебіторка!$E:$E,KPI!E$7,План_Факт_Дебіторка!$F:$F,KPI!$B19,План_Факт_Дебіторка!$G:$G,KPI!$C19),0),$D20=Довідник_Списки!$D$5,IFERROR(SUMIFS(План_Факт_Дебіторка!$M:$M,План_Факт_Дебіторка!$A:$A,KPI!$H$3,План_Факт_Дебіторка!$E:$E,KPI!E$7,План_Факт_Дебіторка!$F:$F,KPI!$B19,План_Факт_Дебіторка!$G:$G,KPI!$C19)/SUMIFS(План_Факт_Дебіторка!$K:$K,План_Факт_Дебіторка!$A:$A,KPI!$H$3,План_Факт_Дебіторка!$E:$E,KPI!E$7,План_Факт_Дебіторка!$F:$F,KPI!$B19,План_Факт_Дебіторка!$G:$G,KPI!$C19),0))</f>
        <v>1.0054726073404083</v>
      </c>
      <c r="F20" s="110" cm="1">
        <f t="array" ref="F20">_xlfn.IFS($D20=Довідник_Списки!$D$3,IFERROR(SUMIFS(План_Факт_Дебіторка!$M:$M,План_Факт_Дебіторка!$A:$A,KPI!$H$3,План_Факт_Дебіторка!$E:$E,KPI!F$7,План_Факт_Дебіторка!$F:$F,KPI!$B19,План_Факт_Дебіторка!$G:$G,KPI!$C19)/SUMIFS(План_Факт_Дебіторка!$N:$N,План_Факт_Дебіторка!$A:$A,KPI!$H$3,План_Факт_Дебіторка!$E:$E,KPI!F$7,План_Факт_Дебіторка!$F:$F,KPI!$B19,План_Факт_Дебіторка!$G:$G,KPI!$C19),0),KPI!$D20=Довідник_Списки!$D$4,IFERROR((SUMIFS(План_Факт_Дебіторка!$M:$M,План_Факт_Дебіторка!$A:$A,KPI!$H$3,План_Факт_Дебіторка!$E:$E,KPI!F$7,План_Факт_Дебіторка!$F:$F,KPI!$B19,План_Факт_Дебіторка!$G:$G,KPI!$C19)-SUMIFS(План_Факт_Дебіторка!$L:$L,План_Факт_Дебіторка!$A:$A,KPI!$H$3,План_Факт_Дебіторка!$E:$E,KPI!F$7,План_Факт_Дебіторка!$F:$F,KPI!$B19,План_Факт_Дебіторка!$G:$G,KPI!$C19))/SUMIFS(План_Факт_Дебіторка!$L:$L,План_Факт_Дебіторка!$A:$A,KPI!$H$3,План_Факт_Дебіторка!$E:$E,KPI!F$7,План_Факт_Дебіторка!$F:$F,KPI!$B19,План_Факт_Дебіторка!$G:$G,KPI!$C19),0),$D20=Довідник_Списки!$D$5,IFERROR(SUMIFS(План_Факт_Дебіторка!$M:$M,План_Факт_Дебіторка!$A:$A,KPI!$H$3,План_Факт_Дебіторка!$E:$E,KPI!F$7,План_Факт_Дебіторка!$F:$F,KPI!$B19,План_Факт_Дебіторка!$G:$G,KPI!$C19)/SUMIFS(План_Факт_Дебіторка!$K:$K,План_Факт_Дебіторка!$A:$A,KPI!$H$3,План_Факт_Дебіторка!$E:$E,KPI!F$7,План_Факт_Дебіторка!$F:$F,KPI!$B19,План_Факт_Дебіторка!$G:$G,KPI!$C19),0))</f>
        <v>0.98794284106009655</v>
      </c>
      <c r="G20" s="110" cm="1">
        <f t="array" ref="G20">_xlfn.IFS($D20=Довідник_Списки!$D$3,IFERROR(SUMIFS(План_Факт_Дебіторка!$M:$M,План_Факт_Дебіторка!$A:$A,KPI!$H$3,План_Факт_Дебіторка!$E:$E,KPI!G$7,План_Факт_Дебіторка!$F:$F,KPI!$B19,План_Факт_Дебіторка!$G:$G,KPI!$C19)/SUMIFS(План_Факт_Дебіторка!$N:$N,План_Факт_Дебіторка!$A:$A,KPI!$H$3,План_Факт_Дебіторка!$E:$E,KPI!G$7,План_Факт_Дебіторка!$F:$F,KPI!$B19,План_Факт_Дебіторка!$G:$G,KPI!$C19),0),KPI!$D20=Довідник_Списки!$D$4,IFERROR((SUMIFS(План_Факт_Дебіторка!$M:$M,План_Факт_Дебіторка!$A:$A,KPI!$H$3,План_Факт_Дебіторка!$E:$E,KPI!G$7,План_Факт_Дебіторка!$F:$F,KPI!$B19,План_Факт_Дебіторка!$G:$G,KPI!$C19)-SUMIFS(План_Факт_Дебіторка!$L:$L,План_Факт_Дебіторка!$A:$A,KPI!$H$3,План_Факт_Дебіторка!$E:$E,KPI!G$7,План_Факт_Дебіторка!$F:$F,KPI!$B19,План_Факт_Дебіторка!$G:$G,KPI!$C19))/SUMIFS(План_Факт_Дебіторка!$L:$L,План_Факт_Дебіторка!$A:$A,KPI!$H$3,План_Факт_Дебіторка!$E:$E,KPI!G$7,План_Факт_Дебіторка!$F:$F,KPI!$B19,План_Факт_Дебіторка!$G:$G,KPI!$C19),0),$D20=Довідник_Списки!$D$5,IFERROR(SUMIFS(План_Факт_Дебіторка!$M:$M,План_Факт_Дебіторка!$A:$A,KPI!$H$3,План_Факт_Дебіторка!$E:$E,KPI!G$7,План_Факт_Дебіторка!$F:$F,KPI!$B19,План_Факт_Дебіторка!$G:$G,KPI!$C19)/SUMIFS(План_Факт_Дебіторка!$K:$K,План_Факт_Дебіторка!$A:$A,KPI!$H$3,План_Факт_Дебіторка!$E:$E,KPI!G$7,План_Факт_Дебіторка!$F:$F,KPI!$B19,План_Факт_Дебіторка!$G:$G,KPI!$C19),0))</f>
        <v>0.98121237093746583</v>
      </c>
      <c r="H20" s="110" cm="1">
        <f t="array" ref="H20">_xlfn.IFS($D20=Довідник_Списки!$D$3,IFERROR(SUMIFS(План_Факт_Дебіторка!$M:$M,План_Факт_Дебіторка!$A:$A,KPI!$H$3,План_Факт_Дебіторка!$E:$E,KPI!H$7,План_Факт_Дебіторка!$F:$F,KPI!$B19,План_Факт_Дебіторка!$G:$G,KPI!$C19)/SUMIFS(План_Факт_Дебіторка!$N:$N,План_Факт_Дебіторка!$A:$A,KPI!$H$3,План_Факт_Дебіторка!$E:$E,KPI!H$7,План_Факт_Дебіторка!$F:$F,KPI!$B19,План_Факт_Дебіторка!$G:$G,KPI!$C19),0),KPI!$D20=Довідник_Списки!$D$4,IFERROR((SUMIFS(План_Факт_Дебіторка!$M:$M,План_Факт_Дебіторка!$A:$A,KPI!$H$3,План_Факт_Дебіторка!$E:$E,KPI!H$7,План_Факт_Дебіторка!$F:$F,KPI!$B19,План_Факт_Дебіторка!$G:$G,KPI!$C19)-SUMIFS(План_Факт_Дебіторка!$L:$L,План_Факт_Дебіторка!$A:$A,KPI!$H$3,План_Факт_Дебіторка!$E:$E,KPI!H$7,План_Факт_Дебіторка!$F:$F,KPI!$B19,План_Факт_Дебіторка!$G:$G,KPI!$C19))/SUMIFS(План_Факт_Дебіторка!$L:$L,План_Факт_Дебіторка!$A:$A,KPI!$H$3,План_Факт_Дебіторка!$E:$E,KPI!H$7,План_Факт_Дебіторка!$F:$F,KPI!$B19,План_Факт_Дебіторка!$G:$G,KPI!$C19),0),$D20=Довідник_Списки!$D$5,IFERROR(SUMIFS(План_Факт_Дебіторка!$M:$M,План_Факт_Дебіторка!$A:$A,KPI!$H$3,План_Факт_Дебіторка!$E:$E,KPI!H$7,План_Факт_Дебіторка!$F:$F,KPI!$B19,План_Факт_Дебіторка!$G:$G,KPI!$C19)/SUMIFS(План_Факт_Дебіторка!$K:$K,План_Факт_Дебіторка!$A:$A,KPI!$H$3,План_Факт_Дебіторка!$E:$E,KPI!H$7,План_Факт_Дебіторка!$F:$F,KPI!$B19,План_Факт_Дебіторка!$G:$G,KPI!$C19),0))</f>
        <v>1.0054511886960069</v>
      </c>
      <c r="I20" s="110" cm="1">
        <f t="array" ref="I20">_xlfn.IFS($D20=Довідник_Списки!$D$3,IFERROR(SUMIFS(План_Факт_Дебіторка!$M:$M,План_Факт_Дебіторка!$A:$A,KPI!$H$3,План_Факт_Дебіторка!$E:$E,KPI!I$7,План_Факт_Дебіторка!$F:$F,KPI!$B19,План_Факт_Дебіторка!$G:$G,KPI!$C19)/SUMIFS(План_Факт_Дебіторка!$N:$N,План_Факт_Дебіторка!$A:$A,KPI!$H$3,План_Факт_Дебіторка!$E:$E,KPI!I$7,План_Факт_Дебіторка!$F:$F,KPI!$B19,План_Факт_Дебіторка!$G:$G,KPI!$C19),0),KPI!$D20=Довідник_Списки!$D$4,IFERROR((SUMIFS(План_Факт_Дебіторка!$M:$M,План_Факт_Дебіторка!$A:$A,KPI!$H$3,План_Факт_Дебіторка!$E:$E,KPI!I$7,План_Факт_Дебіторка!$F:$F,KPI!$B19,План_Факт_Дебіторка!$G:$G,KPI!$C19)-SUMIFS(План_Факт_Дебіторка!$L:$L,План_Факт_Дебіторка!$A:$A,KPI!$H$3,План_Факт_Дебіторка!$E:$E,KPI!I$7,План_Факт_Дебіторка!$F:$F,KPI!$B19,План_Факт_Дебіторка!$G:$G,KPI!$C19))/SUMIFS(План_Факт_Дебіторка!$L:$L,План_Факт_Дебіторка!$A:$A,KPI!$H$3,План_Факт_Дебіторка!$E:$E,KPI!I$7,План_Факт_Дебіторка!$F:$F,KPI!$B19,План_Факт_Дебіторка!$G:$G,KPI!$C19),0),$D20=Довідник_Списки!$D$5,IFERROR(SUMIFS(План_Факт_Дебіторка!$M:$M,План_Факт_Дебіторка!$A:$A,KPI!$H$3,План_Факт_Дебіторка!$E:$E,KPI!I$7,План_Факт_Дебіторка!$F:$F,KPI!$B19,План_Факт_Дебіторка!$G:$G,KPI!$C19)/SUMIFS(План_Факт_Дебіторка!$K:$K,План_Факт_Дебіторка!$A:$A,KPI!$H$3,План_Факт_Дебіторка!$E:$E,KPI!I$7,План_Факт_Дебіторка!$F:$F,KPI!$B19,План_Факт_Дебіторка!$G:$G,KPI!$C19),0))</f>
        <v>1.0416452901158213</v>
      </c>
      <c r="J20" s="110" cm="1">
        <f t="array" ref="J20">_xlfn.IFS($D20=Довідник_Списки!$D$3,IFERROR(SUMIFS(План_Факт_Дебіторка!$M:$M,План_Факт_Дебіторка!$A:$A,KPI!$H$3,План_Факт_Дебіторка!$E:$E,KPI!J$7,План_Факт_Дебіторка!$F:$F,KPI!$B19,План_Факт_Дебіторка!$G:$G,KPI!$C19)/SUMIFS(План_Факт_Дебіторка!$N:$N,План_Факт_Дебіторка!$A:$A,KPI!$H$3,План_Факт_Дебіторка!$E:$E,KPI!J$7,План_Факт_Дебіторка!$F:$F,KPI!$B19,План_Факт_Дебіторка!$G:$G,KPI!$C19),0),KPI!$D20=Довідник_Списки!$D$4,IFERROR((SUMIFS(План_Факт_Дебіторка!$M:$M,План_Факт_Дебіторка!$A:$A,KPI!$H$3,План_Факт_Дебіторка!$E:$E,KPI!J$7,План_Факт_Дебіторка!$F:$F,KPI!$B19,План_Факт_Дебіторка!$G:$G,KPI!$C19)-SUMIFS(План_Факт_Дебіторка!$L:$L,План_Факт_Дебіторка!$A:$A,KPI!$H$3,План_Факт_Дебіторка!$E:$E,KPI!J$7,План_Факт_Дебіторка!$F:$F,KPI!$B19,План_Факт_Дебіторка!$G:$G,KPI!$C19))/SUMIFS(План_Факт_Дебіторка!$L:$L,План_Факт_Дебіторка!$A:$A,KPI!$H$3,План_Факт_Дебіторка!$E:$E,KPI!J$7,План_Факт_Дебіторка!$F:$F,KPI!$B19,План_Факт_Дебіторка!$G:$G,KPI!$C19),0),$D20=Довідник_Списки!$D$5,IFERROR(SUMIFS(План_Факт_Дебіторка!$M:$M,План_Факт_Дебіторка!$A:$A,KPI!$H$3,План_Факт_Дебіторка!$E:$E,KPI!J$7,План_Факт_Дебіторка!$F:$F,KPI!$B19,План_Факт_Дебіторка!$G:$G,KPI!$C19)/SUMIFS(План_Факт_Дебіторка!$K:$K,План_Факт_Дебіторка!$A:$A,KPI!$H$3,План_Факт_Дебіторка!$E:$E,KPI!J$7,План_Факт_Дебіторка!$F:$F,KPI!$B19,План_Факт_Дебіторка!$G:$G,KPI!$C19),0))</f>
        <v>0.96655199504874301</v>
      </c>
      <c r="K20" s="110" cm="1">
        <f t="array" ref="K20">_xlfn.IFS($D20=Довідник_Списки!$D$3,IFERROR(SUMIFS(План_Факт_Дебіторка!$M:$M,План_Факт_Дебіторка!$A:$A,KPI!$H$3,План_Факт_Дебіторка!$E:$E,KPI!K$7,План_Факт_Дебіторка!$F:$F,KPI!$B19,План_Факт_Дебіторка!$G:$G,KPI!$C19)/SUMIFS(План_Факт_Дебіторка!$N:$N,План_Факт_Дебіторка!$A:$A,KPI!$H$3,План_Факт_Дебіторка!$E:$E,KPI!K$7,План_Факт_Дебіторка!$F:$F,KPI!$B19,План_Факт_Дебіторка!$G:$G,KPI!$C19),0),KPI!$D20=Довідник_Списки!$D$4,IFERROR((SUMIFS(План_Факт_Дебіторка!$M:$M,План_Факт_Дебіторка!$A:$A,KPI!$H$3,План_Факт_Дебіторка!$E:$E,KPI!K$7,План_Факт_Дебіторка!$F:$F,KPI!$B19,План_Факт_Дебіторка!$G:$G,KPI!$C19)-SUMIFS(План_Факт_Дебіторка!$L:$L,План_Факт_Дебіторка!$A:$A,KPI!$H$3,План_Факт_Дебіторка!$E:$E,KPI!K$7,План_Факт_Дебіторка!$F:$F,KPI!$B19,План_Факт_Дебіторка!$G:$G,KPI!$C19))/SUMIFS(План_Факт_Дебіторка!$L:$L,План_Факт_Дебіторка!$A:$A,KPI!$H$3,План_Факт_Дебіторка!$E:$E,KPI!K$7,План_Факт_Дебіторка!$F:$F,KPI!$B19,План_Факт_Дебіторка!$G:$G,KPI!$C19),0),$D20=Довідник_Списки!$D$5,IFERROR(SUMIFS(План_Факт_Дебіторка!$M:$M,План_Факт_Дебіторка!$A:$A,KPI!$H$3,План_Факт_Дебіторка!$E:$E,KPI!K$7,План_Факт_Дебіторка!$F:$F,KPI!$B19,План_Факт_Дебіторка!$G:$G,KPI!$C19)/SUMIFS(План_Факт_Дебіторка!$K:$K,План_Факт_Дебіторка!$A:$A,KPI!$H$3,План_Факт_Дебіторка!$E:$E,KPI!K$7,План_Факт_Дебіторка!$F:$F,KPI!$B19,План_Факт_Дебіторка!$G:$G,KPI!$C19),0))</f>
        <v>1.0406696220497746</v>
      </c>
      <c r="L20" s="110" cm="1">
        <f t="array" ref="L20">_xlfn.IFS($D20=Довідник_Списки!$D$3,IFERROR(SUMIFS(План_Факт_Дебіторка!$M:$M,План_Факт_Дебіторка!$A:$A,KPI!$H$3,План_Факт_Дебіторка!$E:$E,KPI!L$7,План_Факт_Дебіторка!$F:$F,KPI!$B19,План_Факт_Дебіторка!$G:$G,KPI!$C19)/SUMIFS(План_Факт_Дебіторка!$N:$N,План_Факт_Дебіторка!$A:$A,KPI!$H$3,План_Факт_Дебіторка!$E:$E,KPI!L$7,План_Факт_Дебіторка!$F:$F,KPI!$B19,План_Факт_Дебіторка!$G:$G,KPI!$C19),0),KPI!$D20=Довідник_Списки!$D$4,IFERROR((SUMIFS(План_Факт_Дебіторка!$M:$M,План_Факт_Дебіторка!$A:$A,KPI!$H$3,План_Факт_Дебіторка!$E:$E,KPI!L$7,План_Факт_Дебіторка!$F:$F,KPI!$B19,План_Факт_Дебіторка!$G:$G,KPI!$C19)-SUMIFS(План_Факт_Дебіторка!$L:$L,План_Факт_Дебіторка!$A:$A,KPI!$H$3,План_Факт_Дебіторка!$E:$E,KPI!L$7,План_Факт_Дебіторка!$F:$F,KPI!$B19,План_Факт_Дебіторка!$G:$G,KPI!$C19))/SUMIFS(План_Факт_Дебіторка!$L:$L,План_Факт_Дебіторка!$A:$A,KPI!$H$3,План_Факт_Дебіторка!$E:$E,KPI!L$7,План_Факт_Дебіторка!$F:$F,KPI!$B19,План_Факт_Дебіторка!$G:$G,KPI!$C19),0),$D20=Довідник_Списки!$D$5,IFERROR(SUMIFS(План_Факт_Дебіторка!$M:$M,План_Факт_Дебіторка!$A:$A,KPI!$H$3,План_Факт_Дебіторка!$E:$E,KPI!L$7,План_Факт_Дебіторка!$F:$F,KPI!$B19,План_Факт_Дебіторка!$G:$G,KPI!$C19)/SUMIFS(План_Факт_Дебіторка!$K:$K,План_Факт_Дебіторка!$A:$A,KPI!$H$3,План_Факт_Дебіторка!$E:$E,KPI!L$7,План_Факт_Дебіторка!$F:$F,KPI!$B19,План_Факт_Дебіторка!$G:$G,KPI!$C19),0))</f>
        <v>0.97758367752666331</v>
      </c>
      <c r="M20" s="110" cm="1">
        <f t="array" ref="M20">_xlfn.IFS($D20=Довідник_Списки!$D$3,IFERROR(SUMIFS(План_Факт_Дебіторка!$M:$M,План_Факт_Дебіторка!$A:$A,KPI!$H$3,План_Факт_Дебіторка!$E:$E,KPI!M$7,План_Факт_Дебіторка!$F:$F,KPI!$B19,План_Факт_Дебіторка!$G:$G,KPI!$C19)/SUMIFS(План_Факт_Дебіторка!$N:$N,План_Факт_Дебіторка!$A:$A,KPI!$H$3,План_Факт_Дебіторка!$E:$E,KPI!M$7,План_Факт_Дебіторка!$F:$F,KPI!$B19,План_Факт_Дебіторка!$G:$G,KPI!$C19),0),KPI!$D20=Довідник_Списки!$D$4,IFERROR((SUMIFS(План_Факт_Дебіторка!$M:$M,План_Факт_Дебіторка!$A:$A,KPI!$H$3,План_Факт_Дебіторка!$E:$E,KPI!M$7,План_Факт_Дебіторка!$F:$F,KPI!$B19,План_Факт_Дебіторка!$G:$G,KPI!$C19)-SUMIFS(План_Факт_Дебіторка!$L:$L,План_Факт_Дебіторка!$A:$A,KPI!$H$3,План_Факт_Дебіторка!$E:$E,KPI!M$7,План_Факт_Дебіторка!$F:$F,KPI!$B19,План_Факт_Дебіторка!$G:$G,KPI!$C19))/SUMIFS(План_Факт_Дебіторка!$L:$L,План_Факт_Дебіторка!$A:$A,KPI!$H$3,План_Факт_Дебіторка!$E:$E,KPI!M$7,План_Факт_Дебіторка!$F:$F,KPI!$B19,План_Факт_Дебіторка!$G:$G,KPI!$C19),0),$D20=Довідник_Списки!$D$5,IFERROR(SUMIFS(План_Факт_Дебіторка!$M:$M,План_Факт_Дебіторка!$A:$A,KPI!$H$3,План_Факт_Дебіторка!$E:$E,KPI!M$7,План_Факт_Дебіторка!$F:$F,KPI!$B19,План_Факт_Дебіторка!$G:$G,KPI!$C19)/SUMIFS(План_Факт_Дебіторка!$K:$K,План_Факт_Дебіторка!$A:$A,KPI!$H$3,План_Факт_Дебіторка!$E:$E,KPI!M$7,План_Факт_Дебіторка!$F:$F,KPI!$B19,План_Факт_Дебіторка!$G:$G,KPI!$C19),0))</f>
        <v>1.0167317240484048</v>
      </c>
      <c r="N20" s="110" cm="1">
        <f t="array" ref="N20">_xlfn.IFS($D20=Довідник_Списки!$D$3,IFERROR(SUMIFS(План_Факт_Дебіторка!$M:$M,План_Факт_Дебіторка!$A:$A,KPI!$H$3,План_Факт_Дебіторка!$E:$E,KPI!N$7,План_Факт_Дебіторка!$F:$F,KPI!$B19,План_Факт_Дебіторка!$G:$G,KPI!$C19)/SUMIFS(План_Факт_Дебіторка!$N:$N,План_Факт_Дебіторка!$A:$A,KPI!$H$3,План_Факт_Дебіторка!$E:$E,KPI!N$7,План_Факт_Дебіторка!$F:$F,KPI!$B19,План_Факт_Дебіторка!$G:$G,KPI!$C19),0),KPI!$D20=Довідник_Списки!$D$4,IFERROR((SUMIFS(План_Факт_Дебіторка!$M:$M,План_Факт_Дебіторка!$A:$A,KPI!$H$3,План_Факт_Дебіторка!$E:$E,KPI!N$7,План_Факт_Дебіторка!$F:$F,KPI!$B19,План_Факт_Дебіторка!$G:$G,KPI!$C19)-SUMIFS(План_Факт_Дебіторка!$L:$L,План_Факт_Дебіторка!$A:$A,KPI!$H$3,План_Факт_Дебіторка!$E:$E,KPI!N$7,План_Факт_Дебіторка!$F:$F,KPI!$B19,План_Факт_Дебіторка!$G:$G,KPI!$C19))/SUMIFS(План_Факт_Дебіторка!$L:$L,План_Факт_Дебіторка!$A:$A,KPI!$H$3,План_Факт_Дебіторка!$E:$E,KPI!N$7,План_Факт_Дебіторка!$F:$F,KPI!$B19,План_Факт_Дебіторка!$G:$G,KPI!$C19),0),$D20=Довідник_Списки!$D$5,IFERROR(SUMIFS(План_Факт_Дебіторка!$M:$M,План_Факт_Дебіторка!$A:$A,KPI!$H$3,План_Факт_Дебіторка!$E:$E,KPI!N$7,План_Факт_Дебіторка!$F:$F,KPI!$B19,План_Факт_Дебіторка!$G:$G,KPI!$C19)/SUMIFS(План_Факт_Дебіторка!$K:$K,План_Факт_Дебіторка!$A:$A,KPI!$H$3,План_Факт_Дебіторка!$E:$E,KPI!N$7,План_Факт_Дебіторка!$F:$F,KPI!$B19,План_Факт_Дебіторка!$G:$G,KPI!$C19),0))</f>
        <v>0.99352782991948985</v>
      </c>
      <c r="O20" s="110" cm="1">
        <f t="array" ref="O20">_xlfn.IFS($D20=Довідник_Списки!$D$3,IFERROR(SUMIFS(План_Факт_Дебіторка!$M:$M,План_Факт_Дебіторка!$A:$A,KPI!$H$3,План_Факт_Дебіторка!$E:$E,KPI!O$7,План_Факт_Дебіторка!$F:$F,KPI!$B19,План_Факт_Дебіторка!$G:$G,KPI!$C19)/SUMIFS(План_Факт_Дебіторка!$N:$N,План_Факт_Дебіторка!$A:$A,KPI!$H$3,План_Факт_Дебіторка!$E:$E,KPI!O$7,План_Факт_Дебіторка!$F:$F,KPI!$B19,План_Факт_Дебіторка!$G:$G,KPI!$C19),0),KPI!$D20=Довідник_Списки!$D$4,IFERROR((SUMIFS(План_Факт_Дебіторка!$M:$M,План_Факт_Дебіторка!$A:$A,KPI!$H$3,План_Факт_Дебіторка!$E:$E,KPI!O$7,План_Факт_Дебіторка!$F:$F,KPI!$B19,План_Факт_Дебіторка!$G:$G,KPI!$C19)-SUMIFS(План_Факт_Дебіторка!$L:$L,План_Факт_Дебіторка!$A:$A,KPI!$H$3,План_Факт_Дебіторка!$E:$E,KPI!O$7,План_Факт_Дебіторка!$F:$F,KPI!$B19,План_Факт_Дебіторка!$G:$G,KPI!$C19))/SUMIFS(План_Факт_Дебіторка!$L:$L,План_Факт_Дебіторка!$A:$A,KPI!$H$3,План_Факт_Дебіторка!$E:$E,KPI!O$7,План_Факт_Дебіторка!$F:$F,KPI!$B19,План_Факт_Дебіторка!$G:$G,KPI!$C19),0),$D20=Довідник_Списки!$D$5,IFERROR(SUMIFS(План_Факт_Дебіторка!$M:$M,План_Факт_Дебіторка!$A:$A,KPI!$H$3,План_Факт_Дебіторка!$E:$E,KPI!O$7,План_Факт_Дебіторка!$F:$F,KPI!$B19,План_Факт_Дебіторка!$G:$G,KPI!$C19)/SUMIFS(План_Факт_Дебіторка!$K:$K,План_Факт_Дебіторка!$A:$A,KPI!$H$3,План_Факт_Дебіторка!$E:$E,KPI!O$7,План_Факт_Дебіторка!$F:$F,KPI!$B19,План_Факт_Дебіторка!$G:$G,KPI!$C19),0))</f>
        <v>1.0124806238714614</v>
      </c>
      <c r="P20" s="111" cm="1">
        <f t="array" ref="P20">_xlfn.IFS($D20=Довідник_Списки!$D$3,IFERROR(SUMIFS(План_Факт_Дебіторка!$M:$M,План_Факт_Дебіторка!$A:$A,KPI!$H$3,План_Факт_Дебіторка!$E:$E,KPI!P$7,План_Факт_Дебіторка!$F:$F,KPI!$B19,План_Факт_Дебіторка!$G:$G,KPI!$C19)/SUMIFS(План_Факт_Дебіторка!$N:$N,План_Факт_Дебіторка!$A:$A,KPI!$H$3,План_Факт_Дебіторка!$E:$E,KPI!P$7,План_Факт_Дебіторка!$F:$F,KPI!$B19,План_Факт_Дебіторка!$G:$G,KPI!$C19),0),KPI!$D20=Довідник_Списки!$D$4,IFERROR((SUMIFS(План_Факт_Дебіторка!$M:$M,План_Факт_Дебіторка!$A:$A,KPI!$H$3,План_Факт_Дебіторка!$E:$E,KPI!P$7,План_Факт_Дебіторка!$F:$F,KPI!$B19,План_Факт_Дебіторка!$G:$G,KPI!$C19)-SUMIFS(План_Факт_Дебіторка!$L:$L,План_Факт_Дебіторка!$A:$A,KPI!$H$3,План_Факт_Дебіторка!$E:$E,KPI!P$7,План_Факт_Дебіторка!$F:$F,KPI!$B19,План_Факт_Дебіторка!$G:$G,KPI!$C19))/SUMIFS(План_Факт_Дебіторка!$L:$L,План_Факт_Дебіторка!$A:$A,KPI!$H$3,План_Факт_Дебіторка!$E:$E,KPI!P$7,План_Факт_Дебіторка!$F:$F,KPI!$B19,План_Факт_Дебіторка!$G:$G,KPI!$C19),0),$D20=Довідник_Списки!$D$5,IFERROR(SUMIFS(План_Факт_Дебіторка!$M:$M,План_Факт_Дебіторка!$A:$A,KPI!$H$3,План_Факт_Дебіторка!$E:$E,KPI!P$7,План_Факт_Дебіторка!$F:$F,KPI!$B19,План_Факт_Дебіторка!$G:$G,KPI!$C19)/SUMIFS(План_Факт_Дебіторка!$K:$K,План_Факт_Дебіторка!$A:$A,KPI!$H$3,План_Факт_Дебіторка!$E:$E,KPI!P$7,План_Факт_Дебіторка!$F:$F,KPI!$B19,План_Факт_Дебіторка!$G:$G,KPI!$C19),0))</f>
        <v>0.98167330121882856</v>
      </c>
      <c r="Q20" s="106"/>
      <c r="R20" s="112" cm="1">
        <f t="array" ref="R20">_xlfn.IFS($D20=Довідник_Списки!$D$3,IFERROR(SUMIFS(План_Факт_Дебіторка!$M:$M,План_Факт_Дебіторка!$A:$A,KPI!$H$3,План_Факт_Дебіторка!$F:$F,KPI!$B19,План_Факт_Дебіторка!$G:$G,KPI!$C19)/SUMIFS(План_Факт_Дебіторка!$N:$N,План_Факт_Дебіторка!$A:$A,KPI!$H$3,План_Факт_Дебіторка!$F:$F,KPI!$B19,План_Факт_Дебіторка!$G:$G,KPI!$C19),0),KPI!$D20=Довідник_Списки!$D$4,IFERROR((SUMIFS(План_Факт_Дебіторка!$M:$M,План_Факт_Дебіторка!$A:$A,KPI!$H$3,План_Факт_Дебіторка!$F:$F,KPI!$B19,План_Факт_Дебіторка!$G:$G,KPI!$C19)-SUMIFS(План_Факт_Дебіторка!$L:$L,План_Факт_Дебіторка!$A:$A,KPI!$H$3,План_Факт_Дебіторка!$F:$F,KPI!$B19,План_Факт_Дебіторка!$G:$G,KPI!$C19))/SUMIFS(План_Факт_Дебіторка!$L:$L,План_Факт_Дебіторка!$A:$A,KPI!$H$3,План_Факт_Дебіторка!$F:$F,KPI!$B19,План_Факт_Дебіторка!$G:$G,KPI!$C19),0),$D20=Довідник_Списки!$D$5,IFERROR(SUMIFS(План_Факт_Дебіторка!$M:$M,План_Факт_Дебіторка!$A:$A,KPI!$H$3,План_Факт_Дебіторка!$F:$F,KPI!$B19,План_Факт_Дебіторка!$G:$G,KPI!$C19)/SUMIFS(План_Факт_Дебіторка!$K:$K,План_Факт_Дебіторка!$A:$A,KPI!$H$3,План_Факт_Дебіторка!$F:$F,KPI!$B19,План_Факт_Дебіторка!$G:$G,KPI!$C19),0))</f>
        <v>1.0036716161094801</v>
      </c>
      <c r="S20" s="68"/>
      <c r="T20" s="112"/>
      <c r="U20" s="30"/>
      <c r="V20" s="30"/>
      <c r="W20" s="30"/>
      <c r="X20" s="30"/>
      <c r="Y20" s="30"/>
      <c r="Z20" s="30"/>
      <c r="AA20" s="30"/>
      <c r="AB20" s="30"/>
      <c r="AC20" s="30"/>
      <c r="AD20" s="30"/>
      <c r="AE20" s="30"/>
      <c r="AF20" s="30"/>
      <c r="AG20" s="30"/>
      <c r="AH20" s="30"/>
      <c r="AI20" s="30"/>
      <c r="AJ20" s="30"/>
      <c r="AK20" s="30"/>
      <c r="AL20" s="30"/>
      <c r="AM20" s="30"/>
      <c r="AN20" s="30"/>
      <c r="AO20" s="30"/>
      <c r="AP20" s="30"/>
    </row>
    <row r="21" spans="2:42" s="12" customFormat="1" outlineLevel="1" x14ac:dyDescent="0.25">
      <c r="B21" s="89" t="s">
        <v>42</v>
      </c>
      <c r="C21" s="90"/>
      <c r="D21" s="91" t="str">
        <f>$D$3</f>
        <v>ФактПродажів, грн</v>
      </c>
      <c r="E21" s="92">
        <f>SUM(E23,E25,E27,E29)</f>
        <v>2026097.8925300003</v>
      </c>
      <c r="F21" s="92">
        <f t="shared" ref="F21:P21" si="5">SUM(F23,F25,F27,F29)</f>
        <v>3110886.6148660034</v>
      </c>
      <c r="G21" s="92">
        <f t="shared" si="5"/>
        <v>3191566.547650001</v>
      </c>
      <c r="H21" s="92">
        <f t="shared" si="5"/>
        <v>2470812.5656750025</v>
      </c>
      <c r="I21" s="92">
        <f t="shared" si="5"/>
        <v>3474484.2020900007</v>
      </c>
      <c r="J21" s="92">
        <f t="shared" si="5"/>
        <v>2192564.2495500008</v>
      </c>
      <c r="K21" s="92">
        <f t="shared" si="5"/>
        <v>4045451.9873499991</v>
      </c>
      <c r="L21" s="92">
        <f t="shared" si="5"/>
        <v>2945874.2472900022</v>
      </c>
      <c r="M21" s="92">
        <f t="shared" si="5"/>
        <v>2404307.1476200018</v>
      </c>
      <c r="N21" s="92">
        <f t="shared" si="5"/>
        <v>4063871.138175</v>
      </c>
      <c r="O21" s="92">
        <f t="shared" si="5"/>
        <v>2279106.7390299998</v>
      </c>
      <c r="P21" s="93">
        <f t="shared" si="5"/>
        <v>2797928.9474699995</v>
      </c>
      <c r="Q21" s="81"/>
      <c r="R21" s="94">
        <f>SUM(E21:P21)</f>
        <v>35002952.279296011</v>
      </c>
      <c r="S21" s="75"/>
      <c r="T21" s="94"/>
      <c r="V21" s="27"/>
      <c r="W21" s="27"/>
      <c r="X21" s="27"/>
      <c r="Y21" s="27"/>
      <c r="Z21" s="27"/>
      <c r="AA21" s="27"/>
      <c r="AB21" s="27"/>
      <c r="AC21" s="27"/>
      <c r="AD21" s="27"/>
      <c r="AE21" s="27"/>
      <c r="AF21" s="27"/>
      <c r="AG21" s="27"/>
      <c r="AH21" s="27"/>
      <c r="AI21" s="27"/>
      <c r="AJ21" s="27"/>
      <c r="AK21" s="27"/>
      <c r="AL21" s="27"/>
      <c r="AM21" s="27"/>
      <c r="AN21" s="27"/>
      <c r="AO21" s="27"/>
      <c r="AP21" s="27"/>
    </row>
    <row r="22" spans="2:42" s="12" customFormat="1" outlineLevel="1" collapsed="1" x14ac:dyDescent="0.25">
      <c r="B22" s="95" t="s">
        <v>42</v>
      </c>
      <c r="C22" s="120"/>
      <c r="D22" s="97" t="str">
        <f>$D$5</f>
        <v>Викон_План</v>
      </c>
      <c r="E22" s="98" cm="1">
        <f t="array" ref="E22">_xlfn.IFS($D22=Довідник_Списки!$D$3,IFERROR(SUMIFS(План_Факт_Дебіторка!$M:$M,План_Факт_Дебіторка!$A:$A,KPI!$H$3,План_Факт_Дебіторка!$E:$E,KPI!E$7,План_Факт_Дебіторка!$F:$F,KPI!$B21)/SUMIFS(План_Факт_Дебіторка!$N:$N,План_Факт_Дебіторка!$A:$A,KPI!$H$3,План_Факт_Дебіторка!$E:$E,KPI!E$7,План_Факт_Дебіторка!$F:$F,KPI!$B21),0),KPI!$D22=Довідник_Списки!$D$4,IFERROR((SUMIFS(План_Факт_Дебіторка!$M:$M,План_Факт_Дебіторка!$A:$A,KPI!$H$3,План_Факт_Дебіторка!$E:$E,KPI!E$7,План_Факт_Дебіторка!$F:$F,KPI!$B21)-SUMIFS(План_Факт_Дебіторка!$L:$L,План_Факт_Дебіторка!$A:$A,KPI!$H$3,План_Факт_Дебіторка!$E:$E,KPI!E$7,План_Факт_Дебіторка!$F:$F,KPI!$B21))/SUMIFS(План_Факт_Дебіторка!$L:$L,План_Факт_Дебіторка!$A:$A,KPI!$H$3,План_Факт_Дебіторка!$E:$E,KPI!E$7,План_Факт_Дебіторка!$F:$F,KPI!$B21),0),$D22=Довідник_Списки!$D$5,IFERROR(SUMIFS(План_Факт_Дебіторка!$M:$M,План_Факт_Дебіторка!$A:$A,KPI!$H$3,План_Факт_Дебіторка!$E:$E,KPI!E$7,План_Факт_Дебіторка!$F:$F,KPI!$B21)/SUMIFS(План_Факт_Дебіторка!$K:$K,План_Факт_Дебіторка!$A:$A,KPI!$H$3,План_Факт_Дебіторка!$E:$E,KPI!E$7,План_Факт_Дебіторка!$F:$F,KPI!$B21),0))</f>
        <v>1.0013828362230022</v>
      </c>
      <c r="F22" s="98" cm="1">
        <f t="array" ref="F22">_xlfn.IFS($D22=Довідник_Списки!$D$3,IFERROR(SUMIFS(План_Факт_Дебіторка!$M:$M,План_Факт_Дебіторка!$A:$A,KPI!$H$3,План_Факт_Дебіторка!$E:$E,KPI!F$7,План_Факт_Дебіторка!$F:$F,KPI!$B21)/SUMIFS(План_Факт_Дебіторка!$N:$N,План_Факт_Дебіторка!$A:$A,KPI!$H$3,План_Факт_Дебіторка!$E:$E,KPI!F$7,План_Факт_Дебіторка!$F:$F,KPI!$B21),0),KPI!$D22=Довідник_Списки!$D$4,IFERROR((SUMIFS(План_Факт_Дебіторка!$M:$M,План_Факт_Дебіторка!$A:$A,KPI!$H$3,План_Факт_Дебіторка!$E:$E,KPI!F$7,План_Факт_Дебіторка!$F:$F,KPI!$B21)-SUMIFS(План_Факт_Дебіторка!$L:$L,План_Факт_Дебіторка!$A:$A,KPI!$H$3,План_Факт_Дебіторка!$E:$E,KPI!F$7,План_Факт_Дебіторка!$F:$F,KPI!$B21))/SUMIFS(План_Факт_Дебіторка!$L:$L,План_Факт_Дебіторка!$A:$A,KPI!$H$3,План_Факт_Дебіторка!$E:$E,KPI!F$7,План_Факт_Дебіторка!$F:$F,KPI!$B21),0),$D22=Довідник_Списки!$D$5,IFERROR(SUMIFS(План_Факт_Дебіторка!$M:$M,План_Факт_Дебіторка!$A:$A,KPI!$H$3,План_Факт_Дебіторка!$E:$E,KPI!F$7,План_Факт_Дебіторка!$F:$F,KPI!$B21)/SUMIFS(План_Факт_Дебіторка!$K:$K,План_Факт_Дебіторка!$A:$A,KPI!$H$3,План_Факт_Дебіторка!$E:$E,KPI!F$7,План_Факт_Дебіторка!$F:$F,KPI!$B21),0))</f>
        <v>0.99813476268681722</v>
      </c>
      <c r="G22" s="98" cm="1">
        <f t="array" ref="G22">_xlfn.IFS($D22=Довідник_Списки!$D$3,IFERROR(SUMIFS(План_Факт_Дебіторка!$M:$M,План_Факт_Дебіторка!$A:$A,KPI!$H$3,План_Факт_Дебіторка!$E:$E,KPI!G$7,План_Факт_Дебіторка!$F:$F,KPI!$B21)/SUMIFS(План_Факт_Дебіторка!$N:$N,План_Факт_Дебіторка!$A:$A,KPI!$H$3,План_Факт_Дебіторка!$E:$E,KPI!G$7,План_Факт_Дебіторка!$F:$F,KPI!$B21),0),KPI!$D22=Довідник_Списки!$D$4,IFERROR((SUMIFS(План_Факт_Дебіторка!$M:$M,План_Факт_Дебіторка!$A:$A,KPI!$H$3,План_Факт_Дебіторка!$E:$E,KPI!G$7,План_Факт_Дебіторка!$F:$F,KPI!$B21)-SUMIFS(План_Факт_Дебіторка!$L:$L,План_Факт_Дебіторка!$A:$A,KPI!$H$3,План_Факт_Дебіторка!$E:$E,KPI!G$7,План_Факт_Дебіторка!$F:$F,KPI!$B21))/SUMIFS(План_Факт_Дебіторка!$L:$L,План_Факт_Дебіторка!$A:$A,KPI!$H$3,План_Факт_Дебіторка!$E:$E,KPI!G$7,План_Факт_Дебіторка!$F:$F,KPI!$B21),0),$D22=Довідник_Списки!$D$5,IFERROR(SUMIFS(План_Факт_Дебіторка!$M:$M,План_Факт_Дебіторка!$A:$A,KPI!$H$3,План_Факт_Дебіторка!$E:$E,KPI!G$7,План_Факт_Дебіторка!$F:$F,KPI!$B21)/SUMIFS(План_Факт_Дебіторка!$K:$K,План_Факт_Дебіторка!$A:$A,KPI!$H$3,План_Факт_Дебіторка!$E:$E,KPI!G$7,План_Факт_Дебіторка!$F:$F,KPI!$B21),0))</f>
        <v>1.0056929408066808</v>
      </c>
      <c r="H22" s="98" cm="1">
        <f t="array" ref="H22">_xlfn.IFS($D22=Довідник_Списки!$D$3,IFERROR(SUMIFS(План_Факт_Дебіторка!$M:$M,План_Факт_Дебіторка!$A:$A,KPI!$H$3,План_Факт_Дебіторка!$E:$E,KPI!H$7,План_Факт_Дебіторка!$F:$F,KPI!$B21)/SUMIFS(План_Факт_Дебіторка!$N:$N,План_Факт_Дебіторка!$A:$A,KPI!$H$3,План_Факт_Дебіторка!$E:$E,KPI!H$7,План_Факт_Дебіторка!$F:$F,KPI!$B21),0),KPI!$D22=Довідник_Списки!$D$4,IFERROR((SUMIFS(План_Факт_Дебіторка!$M:$M,План_Факт_Дебіторка!$A:$A,KPI!$H$3,План_Факт_Дебіторка!$E:$E,KPI!H$7,План_Факт_Дебіторка!$F:$F,KPI!$B21)-SUMIFS(План_Факт_Дебіторка!$L:$L,План_Факт_Дебіторка!$A:$A,KPI!$H$3,План_Факт_Дебіторка!$E:$E,KPI!H$7,План_Факт_Дебіторка!$F:$F,KPI!$B21))/SUMIFS(План_Факт_Дебіторка!$L:$L,План_Факт_Дебіторка!$A:$A,KPI!$H$3,План_Факт_Дебіторка!$E:$E,KPI!H$7,План_Факт_Дебіторка!$F:$F,KPI!$B21),0),$D22=Довідник_Списки!$D$5,IFERROR(SUMIFS(План_Факт_Дебіторка!$M:$M,План_Факт_Дебіторка!$A:$A,KPI!$H$3,План_Факт_Дебіторка!$E:$E,KPI!H$7,План_Факт_Дебіторка!$F:$F,KPI!$B21)/SUMIFS(План_Факт_Дебіторка!$K:$K,План_Факт_Дебіторка!$A:$A,KPI!$H$3,План_Факт_Дебіторка!$E:$E,KPI!H$7,План_Факт_Дебіторка!$F:$F,KPI!$B21),0))</f>
        <v>1.0139578815146923</v>
      </c>
      <c r="I22" s="98" cm="1">
        <f t="array" ref="I22">_xlfn.IFS($D22=Довідник_Списки!$D$3,IFERROR(SUMIFS(План_Факт_Дебіторка!$M:$M,План_Факт_Дебіторка!$A:$A,KPI!$H$3,План_Факт_Дебіторка!$E:$E,KPI!I$7,План_Факт_Дебіторка!$F:$F,KPI!$B21)/SUMIFS(План_Факт_Дебіторка!$N:$N,План_Факт_Дебіторка!$A:$A,KPI!$H$3,План_Факт_Дебіторка!$E:$E,KPI!I$7,План_Факт_Дебіторка!$F:$F,KPI!$B21),0),KPI!$D22=Довідник_Списки!$D$4,IFERROR((SUMIFS(План_Факт_Дебіторка!$M:$M,План_Факт_Дебіторка!$A:$A,KPI!$H$3,План_Факт_Дебіторка!$E:$E,KPI!I$7,План_Факт_Дебіторка!$F:$F,KPI!$B21)-SUMIFS(План_Факт_Дебіторка!$L:$L,План_Факт_Дебіторка!$A:$A,KPI!$H$3,План_Факт_Дебіторка!$E:$E,KPI!I$7,План_Факт_Дебіторка!$F:$F,KPI!$B21))/SUMIFS(План_Факт_Дебіторка!$L:$L,План_Факт_Дебіторка!$A:$A,KPI!$H$3,План_Факт_Дебіторка!$E:$E,KPI!I$7,План_Факт_Дебіторка!$F:$F,KPI!$B21),0),$D22=Довідник_Списки!$D$5,IFERROR(SUMIFS(План_Факт_Дебіторка!$M:$M,План_Факт_Дебіторка!$A:$A,KPI!$H$3,План_Факт_Дебіторка!$E:$E,KPI!I$7,План_Факт_Дебіторка!$F:$F,KPI!$B21)/SUMIFS(План_Факт_Дебіторка!$K:$K,План_Факт_Дебіторка!$A:$A,KPI!$H$3,План_Факт_Дебіторка!$E:$E,KPI!I$7,План_Факт_Дебіторка!$F:$F,KPI!$B21),0))</f>
        <v>1.0093789443059671</v>
      </c>
      <c r="J22" s="98" cm="1">
        <f t="array" ref="J22">_xlfn.IFS($D22=Довідник_Списки!$D$3,IFERROR(SUMIFS(План_Факт_Дебіторка!$M:$M,План_Факт_Дебіторка!$A:$A,KPI!$H$3,План_Факт_Дебіторка!$E:$E,KPI!J$7,План_Факт_Дебіторка!$F:$F,KPI!$B21)/SUMIFS(План_Факт_Дебіторка!$N:$N,План_Факт_Дебіторка!$A:$A,KPI!$H$3,План_Факт_Дебіторка!$E:$E,KPI!J$7,План_Факт_Дебіторка!$F:$F,KPI!$B21),0),KPI!$D22=Довідник_Списки!$D$4,IFERROR((SUMIFS(План_Факт_Дебіторка!$M:$M,План_Факт_Дебіторка!$A:$A,KPI!$H$3,План_Факт_Дебіторка!$E:$E,KPI!J$7,План_Факт_Дебіторка!$F:$F,KPI!$B21)-SUMIFS(План_Факт_Дебіторка!$L:$L,План_Факт_Дебіторка!$A:$A,KPI!$H$3,План_Факт_Дебіторка!$E:$E,KPI!J$7,План_Факт_Дебіторка!$F:$F,KPI!$B21))/SUMIFS(План_Факт_Дебіторка!$L:$L,План_Факт_Дебіторка!$A:$A,KPI!$H$3,План_Факт_Дебіторка!$E:$E,KPI!J$7,План_Факт_Дебіторка!$F:$F,KPI!$B21),0),$D22=Довідник_Списки!$D$5,IFERROR(SUMIFS(План_Факт_Дебіторка!$M:$M,План_Факт_Дебіторка!$A:$A,KPI!$H$3,План_Факт_Дебіторка!$E:$E,KPI!J$7,План_Факт_Дебіторка!$F:$F,KPI!$B21)/SUMIFS(План_Факт_Дебіторка!$K:$K,План_Факт_Дебіторка!$A:$A,KPI!$H$3,План_Факт_Дебіторка!$E:$E,KPI!J$7,План_Факт_Дебіторка!$F:$F,KPI!$B21),0))</f>
        <v>1.0084000595823948</v>
      </c>
      <c r="K22" s="98" cm="1">
        <f t="array" ref="K22">_xlfn.IFS($D22=Довідник_Списки!$D$3,IFERROR(SUMIFS(План_Факт_Дебіторка!$M:$M,План_Факт_Дебіторка!$A:$A,KPI!$H$3,План_Факт_Дебіторка!$E:$E,KPI!K$7,План_Факт_Дебіторка!$F:$F,KPI!$B21)/SUMIFS(План_Факт_Дебіторка!$N:$N,План_Факт_Дебіторка!$A:$A,KPI!$H$3,План_Факт_Дебіторка!$E:$E,KPI!K$7,План_Факт_Дебіторка!$F:$F,KPI!$B21),0),KPI!$D22=Довідник_Списки!$D$4,IFERROR((SUMIFS(План_Факт_Дебіторка!$M:$M,План_Факт_Дебіторка!$A:$A,KPI!$H$3,План_Факт_Дебіторка!$E:$E,KPI!K$7,План_Факт_Дебіторка!$F:$F,KPI!$B21)-SUMIFS(План_Факт_Дебіторка!$L:$L,План_Факт_Дебіторка!$A:$A,KPI!$H$3,План_Факт_Дебіторка!$E:$E,KPI!K$7,План_Факт_Дебіторка!$F:$F,KPI!$B21))/SUMIFS(План_Факт_Дебіторка!$L:$L,План_Факт_Дебіторка!$A:$A,KPI!$H$3,План_Факт_Дебіторка!$E:$E,KPI!K$7,План_Факт_Дебіторка!$F:$F,KPI!$B21),0),$D22=Довідник_Списки!$D$5,IFERROR(SUMIFS(План_Факт_Дебіторка!$M:$M,План_Факт_Дебіторка!$A:$A,KPI!$H$3,План_Факт_Дебіторка!$E:$E,KPI!K$7,План_Факт_Дебіторка!$F:$F,KPI!$B21)/SUMIFS(План_Факт_Дебіторка!$K:$K,План_Факт_Дебіторка!$A:$A,KPI!$H$3,План_Факт_Дебіторка!$E:$E,KPI!K$7,План_Факт_Дебіторка!$F:$F,KPI!$B21),0))</f>
        <v>0.98192965541639354</v>
      </c>
      <c r="L22" s="98" cm="1">
        <f t="array" ref="L22">_xlfn.IFS($D22=Довідник_Списки!$D$3,IFERROR(SUMIFS(План_Факт_Дебіторка!$M:$M,План_Факт_Дебіторка!$A:$A,KPI!$H$3,План_Факт_Дебіторка!$E:$E,KPI!L$7,План_Факт_Дебіторка!$F:$F,KPI!$B21)/SUMIFS(План_Факт_Дебіторка!$N:$N,План_Факт_Дебіторка!$A:$A,KPI!$H$3,План_Факт_Дебіторка!$E:$E,KPI!L$7,План_Факт_Дебіторка!$F:$F,KPI!$B21),0),KPI!$D22=Довідник_Списки!$D$4,IFERROR((SUMIFS(План_Факт_Дебіторка!$M:$M,План_Факт_Дебіторка!$A:$A,KPI!$H$3,План_Факт_Дебіторка!$E:$E,KPI!L$7,План_Факт_Дебіторка!$F:$F,KPI!$B21)-SUMIFS(План_Факт_Дебіторка!$L:$L,План_Факт_Дебіторка!$A:$A,KPI!$H$3,План_Факт_Дебіторка!$E:$E,KPI!L$7,План_Факт_Дебіторка!$F:$F,KPI!$B21))/SUMIFS(План_Факт_Дебіторка!$L:$L,План_Факт_Дебіторка!$A:$A,KPI!$H$3,План_Факт_Дебіторка!$E:$E,KPI!L$7,План_Факт_Дебіторка!$F:$F,KPI!$B21),0),$D22=Довідник_Списки!$D$5,IFERROR(SUMIFS(План_Факт_Дебіторка!$M:$M,План_Факт_Дебіторка!$A:$A,KPI!$H$3,План_Факт_Дебіторка!$E:$E,KPI!L$7,План_Факт_Дебіторка!$F:$F,KPI!$B21)/SUMIFS(План_Факт_Дебіторка!$K:$K,План_Факт_Дебіторка!$A:$A,KPI!$H$3,План_Факт_Дебіторка!$E:$E,KPI!L$7,План_Факт_Дебіторка!$F:$F,KPI!$B21),0))</f>
        <v>0.97687831519100754</v>
      </c>
      <c r="M22" s="98" cm="1">
        <f t="array" ref="M22">_xlfn.IFS($D22=Довідник_Списки!$D$3,IFERROR(SUMIFS(План_Факт_Дебіторка!$M:$M,План_Факт_Дебіторка!$A:$A,KPI!$H$3,План_Факт_Дебіторка!$E:$E,KPI!M$7,План_Факт_Дебіторка!$F:$F,KPI!$B21)/SUMIFS(План_Факт_Дебіторка!$N:$N,План_Факт_Дебіторка!$A:$A,KPI!$H$3,План_Факт_Дебіторка!$E:$E,KPI!M$7,План_Факт_Дебіторка!$F:$F,KPI!$B21),0),KPI!$D22=Довідник_Списки!$D$4,IFERROR((SUMIFS(План_Факт_Дебіторка!$M:$M,План_Факт_Дебіторка!$A:$A,KPI!$H$3,План_Факт_Дебіторка!$E:$E,KPI!M$7,План_Факт_Дебіторка!$F:$F,KPI!$B21)-SUMIFS(План_Факт_Дебіторка!$L:$L,План_Факт_Дебіторка!$A:$A,KPI!$H$3,План_Факт_Дебіторка!$E:$E,KPI!M$7,План_Факт_Дебіторка!$F:$F,KPI!$B21))/SUMIFS(План_Факт_Дебіторка!$L:$L,План_Факт_Дебіторка!$A:$A,KPI!$H$3,План_Факт_Дебіторка!$E:$E,KPI!M$7,План_Факт_Дебіторка!$F:$F,KPI!$B21),0),$D22=Довідник_Списки!$D$5,IFERROR(SUMIFS(План_Факт_Дебіторка!$M:$M,План_Факт_Дебіторка!$A:$A,KPI!$H$3,План_Факт_Дебіторка!$E:$E,KPI!M$7,План_Факт_Дебіторка!$F:$F,KPI!$B21)/SUMIFS(План_Факт_Дебіторка!$K:$K,План_Факт_Дебіторка!$A:$A,KPI!$H$3,План_Факт_Дебіторка!$E:$E,KPI!M$7,План_Факт_Дебіторка!$F:$F,KPI!$B21),0))</f>
        <v>1.009958475854827</v>
      </c>
      <c r="N22" s="98" cm="1">
        <f t="array" ref="N22">_xlfn.IFS($D22=Довідник_Списки!$D$3,IFERROR(SUMIFS(План_Факт_Дебіторка!$M:$M,План_Факт_Дебіторка!$A:$A,KPI!$H$3,План_Факт_Дебіторка!$E:$E,KPI!N$7,План_Факт_Дебіторка!$F:$F,KPI!$B21)/SUMIFS(План_Факт_Дебіторка!$N:$N,План_Факт_Дебіторка!$A:$A,KPI!$H$3,План_Факт_Дебіторка!$E:$E,KPI!N$7,План_Факт_Дебіторка!$F:$F,KPI!$B21),0),KPI!$D22=Довідник_Списки!$D$4,IFERROR((SUMIFS(План_Факт_Дебіторка!$M:$M,План_Факт_Дебіторка!$A:$A,KPI!$H$3,План_Факт_Дебіторка!$E:$E,KPI!N$7,План_Факт_Дебіторка!$F:$F,KPI!$B21)-SUMIFS(План_Факт_Дебіторка!$L:$L,План_Факт_Дебіторка!$A:$A,KPI!$H$3,План_Факт_Дебіторка!$E:$E,KPI!N$7,План_Факт_Дебіторка!$F:$F,KPI!$B21))/SUMIFS(План_Факт_Дебіторка!$L:$L,План_Факт_Дебіторка!$A:$A,KPI!$H$3,План_Факт_Дебіторка!$E:$E,KPI!N$7,План_Факт_Дебіторка!$F:$F,KPI!$B21),0),$D22=Довідник_Списки!$D$5,IFERROR(SUMIFS(План_Факт_Дебіторка!$M:$M,План_Факт_Дебіторка!$A:$A,KPI!$H$3,План_Факт_Дебіторка!$E:$E,KPI!N$7,План_Факт_Дебіторка!$F:$F,KPI!$B21)/SUMIFS(План_Факт_Дебіторка!$K:$K,План_Факт_Дебіторка!$A:$A,KPI!$H$3,План_Факт_Дебіторка!$E:$E,KPI!N$7,План_Факт_Дебіторка!$F:$F,KPI!$B21),0))</f>
        <v>0.99142989465113451</v>
      </c>
      <c r="O22" s="98" cm="1">
        <f t="array" ref="O22">_xlfn.IFS($D22=Довідник_Списки!$D$3,IFERROR(SUMIFS(План_Факт_Дебіторка!$M:$M,План_Факт_Дебіторка!$A:$A,KPI!$H$3,План_Факт_Дебіторка!$E:$E,KPI!O$7,План_Факт_Дебіторка!$F:$F,KPI!$B21)/SUMIFS(План_Факт_Дебіторка!$N:$N,План_Факт_Дебіторка!$A:$A,KPI!$H$3,План_Факт_Дебіторка!$E:$E,KPI!O$7,План_Факт_Дебіторка!$F:$F,KPI!$B21),0),KPI!$D22=Довідник_Списки!$D$4,IFERROR((SUMIFS(План_Факт_Дебіторка!$M:$M,План_Факт_Дебіторка!$A:$A,KPI!$H$3,План_Факт_Дебіторка!$E:$E,KPI!O$7,План_Факт_Дебіторка!$F:$F,KPI!$B21)-SUMIFS(План_Факт_Дебіторка!$L:$L,План_Факт_Дебіторка!$A:$A,KPI!$H$3,План_Факт_Дебіторка!$E:$E,KPI!O$7,План_Факт_Дебіторка!$F:$F,KPI!$B21))/SUMIFS(План_Факт_Дебіторка!$L:$L,План_Факт_Дебіторка!$A:$A,KPI!$H$3,План_Факт_Дебіторка!$E:$E,KPI!O$7,План_Факт_Дебіторка!$F:$F,KPI!$B21),0),$D22=Довідник_Списки!$D$5,IFERROR(SUMIFS(План_Факт_Дебіторка!$M:$M,План_Факт_Дебіторка!$A:$A,KPI!$H$3,План_Факт_Дебіторка!$E:$E,KPI!O$7,План_Факт_Дебіторка!$F:$F,KPI!$B21)/SUMIFS(План_Факт_Дебіторка!$K:$K,План_Факт_Дебіторка!$A:$A,KPI!$H$3,План_Факт_Дебіторка!$E:$E,KPI!O$7,План_Факт_Дебіторка!$F:$F,KPI!$B21),0))</f>
        <v>0.94761412790736343</v>
      </c>
      <c r="P22" s="121" cm="1">
        <f t="array" ref="P22">_xlfn.IFS($D22=Довідник_Списки!$D$3,IFERROR(SUMIFS(План_Факт_Дебіторка!$M:$M,План_Факт_Дебіторка!$A:$A,KPI!$H$3,План_Факт_Дебіторка!$E:$E,KPI!P$7,План_Факт_Дебіторка!$F:$F,KPI!$B21)/SUMIFS(План_Факт_Дебіторка!$N:$N,План_Факт_Дебіторка!$A:$A,KPI!$H$3,План_Факт_Дебіторка!$E:$E,KPI!P$7,План_Факт_Дебіторка!$F:$F,KPI!$B21),0),KPI!$D22=Довідник_Списки!$D$4,IFERROR((SUMIFS(План_Факт_Дебіторка!$M:$M,План_Факт_Дебіторка!$A:$A,KPI!$H$3,План_Факт_Дебіторка!$E:$E,KPI!P$7,План_Факт_Дебіторка!$F:$F,KPI!$B21)-SUMIFS(План_Факт_Дебіторка!$L:$L,План_Факт_Дебіторка!$A:$A,KPI!$H$3,План_Факт_Дебіторка!$E:$E,KPI!P$7,План_Факт_Дебіторка!$F:$F,KPI!$B21))/SUMIFS(План_Факт_Дебіторка!$L:$L,План_Факт_Дебіторка!$A:$A,KPI!$H$3,План_Факт_Дебіторка!$E:$E,KPI!P$7,План_Факт_Дебіторка!$F:$F,KPI!$B21),0),$D22=Довідник_Списки!$D$5,IFERROR(SUMIFS(План_Факт_Дебіторка!$M:$M,План_Факт_Дебіторка!$A:$A,KPI!$H$3,План_Факт_Дебіторка!$E:$E,KPI!P$7,План_Факт_Дебіторка!$F:$F,KPI!$B21)/SUMIFS(План_Факт_Дебіторка!$K:$K,План_Факт_Дебіторка!$A:$A,KPI!$H$3,План_Факт_Дебіторка!$E:$E,KPI!P$7,План_Факт_Дебіторка!$F:$F,KPI!$B21),0))</f>
        <v>0.97214445205864963</v>
      </c>
      <c r="Q22" s="100"/>
      <c r="R22" s="101" cm="1">
        <f t="array" ref="R22">_xlfn.IFS($D22=Довідник_Списки!$D$3,IFERROR(SUMIFS(План_Факт_Дебіторка!$M:$M,План_Факт_Дебіторка!$A:$A,KPI!$H$3,План_Факт_Дебіторка!$F:$F,KPI!$B21)/SUMIFS(План_Факт_Дебіторка!$N:$N,План_Факт_Дебіторка!$A:$A,KPI!$H$3,План_Факт_Дебіторка!$F:$F,KPI!$B21),0),KPI!$D22=Довідник_Списки!$D$4,IFERROR((SUMIFS(План_Факт_Дебіторка!$M:$M,План_Факт_Дебіторка!$A:$A,KPI!$H$3,План_Факт_Дебіторка!$F:$F,KPI!$B21)-SUMIFS(План_Факт_Дебіторка!$L:$L,План_Факт_Дебіторка!$A:$A,KPI!$H$3,План_Факт_Дебіторка!$F:$F,KPI!$B21))/SUMIFS(План_Факт_Дебіторка!$L:$L,План_Факт_Дебіторка!$A:$A,KPI!$H$3,План_Факт_Дебіторка!$F:$F,KPI!$B21),0),$D22=Довідник_Списки!$D$5,IFERROR(SUMIFS(План_Факт_Дебіторка!$M:$M,План_Факт_Дебіторка!$A:$A,KPI!$H$3,План_Факт_Дебіторка!$F:$F,KPI!$B21)/SUMIFS(План_Факт_Дебіторка!$K:$K,План_Факт_Дебіторка!$A:$A,KPI!$H$3,План_Факт_Дебіторка!$F:$F,KPI!$B21),0))</f>
        <v>0.99256636956356292</v>
      </c>
      <c r="S22" s="75"/>
      <c r="T22" s="101"/>
      <c r="V22" s="27"/>
      <c r="W22" s="27"/>
      <c r="X22" s="27"/>
      <c r="Y22" s="27"/>
      <c r="Z22" s="27"/>
      <c r="AA22" s="27"/>
      <c r="AB22" s="27"/>
      <c r="AC22" s="27"/>
      <c r="AD22" s="27"/>
      <c r="AE22" s="27"/>
      <c r="AF22" s="27"/>
      <c r="AG22" s="27"/>
      <c r="AH22" s="27"/>
      <c r="AI22" s="27"/>
      <c r="AJ22" s="27"/>
      <c r="AK22" s="27"/>
      <c r="AL22" s="27"/>
      <c r="AM22" s="27"/>
      <c r="AN22" s="27"/>
      <c r="AO22" s="27"/>
      <c r="AP22" s="27"/>
    </row>
    <row r="23" spans="2:42" customFormat="1" hidden="1" outlineLevel="2" x14ac:dyDescent="0.25">
      <c r="B23" s="102" t="s">
        <v>42</v>
      </c>
      <c r="C23" s="103" t="s">
        <v>43</v>
      </c>
      <c r="D23" s="103" t="str">
        <f>$D$3</f>
        <v>ФактПродажів, грн</v>
      </c>
      <c r="E23" s="104" cm="1">
        <f t="array" ref="E23">SUMIFS(_xlfn.IFS(KPI!$D23=План_Факт_Дебіторка[[#Headers],[ФактПродажів, грн]],План_Факт_Дебіторка!$M:$M,KPI!$D23=План_Факт_Дебіторка[[#Headers],[Собівартість, грн]],План_Факт_Дебіторка!$L:$L,KPI!$D23=План_Факт_Дебіторка[[#Headers],[Продажі, шт]],План_Факт_Дебіторка!$K:$K),План_Факт_Дебіторка!$A:$A,KPI!$H$3,План_Факт_Дебіторка!$E:$E,KPI!E$7,План_Факт_Дебіторка!$F:$F,KPI!$B23,План_Факт_Дебіторка!$G:$G,KPI!$C23)</f>
        <v>721173.48169999989</v>
      </c>
      <c r="F23" s="104" cm="1">
        <f t="array" ref="F23">SUMIFS(_xlfn.IFS(KPI!$D23=План_Факт_Дебіторка[[#Headers],[ФактПродажів, грн]],План_Факт_Дебіторка!$M:$M,KPI!$D23=План_Факт_Дебіторка[[#Headers],[Собівартість, грн]],План_Факт_Дебіторка!$L:$L,KPI!$D23=План_Факт_Дебіторка[[#Headers],[Продажі, шт]],План_Факт_Дебіторка!$K:$K),План_Факт_Дебіторка!$A:$A,KPI!$H$3,План_Факт_Дебіторка!$E:$E,KPI!F$7,План_Факт_Дебіторка!$F:$F,KPI!$B23,План_Факт_Дебіторка!$G:$G,KPI!$C23)</f>
        <v>1067420.0197800018</v>
      </c>
      <c r="G23" s="104" cm="1">
        <f t="array" ref="G23">SUMIFS(_xlfn.IFS(KPI!$D23=План_Факт_Дебіторка[[#Headers],[ФактПродажів, грн]],План_Факт_Дебіторка!$M:$M,KPI!$D23=План_Факт_Дебіторка[[#Headers],[Собівартість, грн]],План_Факт_Дебіторка!$L:$L,KPI!$D23=План_Факт_Дебіторка[[#Headers],[Продажі, шт]],План_Факт_Дебіторка!$K:$K),План_Факт_Дебіторка!$A:$A,KPI!$H$3,План_Факт_Дебіторка!$E:$E,KPI!G$7,План_Факт_Дебіторка!$F:$F,KPI!$B23,План_Факт_Дебіторка!$G:$G,KPI!$C23)</f>
        <v>1062129.3194299999</v>
      </c>
      <c r="H23" s="104" cm="1">
        <f t="array" ref="H23">SUMIFS(_xlfn.IFS(KPI!$D23=План_Факт_Дебіторка[[#Headers],[ФактПродажів, грн]],План_Факт_Дебіторка!$M:$M,KPI!$D23=План_Факт_Дебіторка[[#Headers],[Собівартість, грн]],План_Факт_Дебіторка!$L:$L,KPI!$D23=План_Факт_Дебіторка[[#Headers],[Продажі, шт]],План_Факт_Дебіторка!$K:$K),План_Факт_Дебіторка!$A:$A,KPI!$H$3,План_Факт_Дебіторка!$E:$E,KPI!H$7,План_Факт_Дебіторка!$F:$F,KPI!$B23,План_Факт_Дебіторка!$G:$G,KPI!$C23)</f>
        <v>916090.75113000174</v>
      </c>
      <c r="I23" s="104" cm="1">
        <f t="array" ref="I23">SUMIFS(_xlfn.IFS(KPI!$D23=План_Факт_Дебіторка[[#Headers],[ФактПродажів, грн]],План_Факт_Дебіторка!$M:$M,KPI!$D23=План_Факт_Дебіторка[[#Headers],[Собівартість, грн]],План_Факт_Дебіторка!$L:$L,KPI!$D23=План_Факт_Дебіторка[[#Headers],[Продажі, шт]],План_Факт_Дебіторка!$K:$K),План_Факт_Дебіторка!$A:$A,KPI!$H$3,План_Факт_Дебіторка!$E:$E,KPI!I$7,План_Факт_Дебіторка!$F:$F,KPI!$B23,План_Факт_Дебіторка!$G:$G,KPI!$C23)</f>
        <v>1091956.5752500007</v>
      </c>
      <c r="J23" s="104" cm="1">
        <f t="array" ref="J23">SUMIFS(_xlfn.IFS(KPI!$D23=План_Факт_Дебіторка[[#Headers],[ФактПродажів, грн]],План_Факт_Дебіторка!$M:$M,KPI!$D23=План_Факт_Дебіторка[[#Headers],[Собівартість, грн]],План_Факт_Дебіторка!$L:$L,KPI!$D23=План_Факт_Дебіторка[[#Headers],[Продажі, шт]],План_Факт_Дебіторка!$K:$K),План_Факт_Дебіторка!$A:$A,KPI!$H$3,План_Факт_Дебіторка!$E:$E,KPI!J$7,План_Факт_Дебіторка!$F:$F,KPI!$B23,План_Факт_Дебіторка!$G:$G,KPI!$C23)</f>
        <v>990274.63398000074</v>
      </c>
      <c r="K23" s="104" cm="1">
        <f t="array" ref="K23">SUMIFS(_xlfn.IFS(KPI!$D23=План_Факт_Дебіторка[[#Headers],[ФактПродажів, грн]],План_Факт_Дебіторка!$M:$M,KPI!$D23=План_Факт_Дебіторка[[#Headers],[Собівартість, грн]],План_Факт_Дебіторка!$L:$L,KPI!$D23=План_Факт_Дебіторка[[#Headers],[Продажі, шт]],План_Факт_Дебіторка!$K:$K),План_Факт_Дебіторка!$A:$A,KPI!$H$3,План_Факт_Дебіторка!$E:$E,KPI!K$7,План_Факт_Дебіторка!$F:$F,KPI!$B23,План_Факт_Дебіторка!$G:$G,KPI!$C23)</f>
        <v>1432165.9334900002</v>
      </c>
      <c r="L23" s="104" cm="1">
        <f t="array" ref="L23">SUMIFS(_xlfn.IFS(KPI!$D23=План_Факт_Дебіторка[[#Headers],[ФактПродажів, грн]],План_Факт_Дебіторка!$M:$M,KPI!$D23=План_Факт_Дебіторка[[#Headers],[Собівартість, грн]],План_Факт_Дебіторка!$L:$L,KPI!$D23=План_Факт_Дебіторка[[#Headers],[Продажі, шт]],План_Факт_Дебіторка!$K:$K),План_Факт_Дебіторка!$A:$A,KPI!$H$3,План_Факт_Дебіторка!$E:$E,KPI!L$7,План_Факт_Дебіторка!$F:$F,KPI!$B23,План_Факт_Дебіторка!$G:$G,KPI!$C23)</f>
        <v>1050081.1754000008</v>
      </c>
      <c r="M23" s="104" cm="1">
        <f t="array" ref="M23">SUMIFS(_xlfn.IFS(KPI!$D23=План_Факт_Дебіторка[[#Headers],[ФактПродажів, грн]],План_Факт_Дебіторка!$M:$M,KPI!$D23=План_Факт_Дебіторка[[#Headers],[Собівартість, грн]],План_Факт_Дебіторка!$L:$L,KPI!$D23=План_Факт_Дебіторка[[#Headers],[Продажі, шт]],План_Факт_Дебіторка!$K:$K),План_Факт_Дебіторка!$A:$A,KPI!$H$3,План_Факт_Дебіторка!$E:$E,KPI!M$7,План_Факт_Дебіторка!$F:$F,KPI!$B23,План_Факт_Дебіторка!$G:$G,KPI!$C23)</f>
        <v>808552.09639000054</v>
      </c>
      <c r="N23" s="104" cm="1">
        <f t="array" ref="N23">SUMIFS(_xlfn.IFS(KPI!$D23=План_Факт_Дебіторка[[#Headers],[ФактПродажів, грн]],План_Факт_Дебіторка!$M:$M,KPI!$D23=План_Факт_Дебіторка[[#Headers],[Собівартість, грн]],План_Факт_Дебіторка!$L:$L,KPI!$D23=План_Факт_Дебіторка[[#Headers],[Продажі, шт]],План_Факт_Дебіторка!$K:$K),План_Факт_Дебіторка!$A:$A,KPI!$H$3,План_Факт_Дебіторка!$E:$E,KPI!N$7,План_Факт_Дебіторка!$F:$F,KPI!$B23,План_Факт_Дебіторка!$G:$G,KPI!$C23)</f>
        <v>831882.83195000107</v>
      </c>
      <c r="O23" s="104" cm="1">
        <f t="array" ref="O23">SUMIFS(_xlfn.IFS(KPI!$D23=План_Факт_Дебіторка[[#Headers],[ФактПродажів, грн]],План_Факт_Дебіторка!$M:$M,KPI!$D23=План_Факт_Дебіторка[[#Headers],[Собівартість, грн]],План_Факт_Дебіторка!$L:$L,KPI!$D23=План_Факт_Дебіторка[[#Headers],[Продажі, шт]],План_Факт_Дебіторка!$K:$K),План_Факт_Дебіторка!$A:$A,KPI!$H$3,План_Факт_Дебіторка!$E:$E,KPI!O$7,План_Факт_Дебіторка!$F:$F,KPI!$B23,План_Факт_Дебіторка!$G:$G,KPI!$C23)</f>
        <v>690163.74589999998</v>
      </c>
      <c r="P23" s="105" cm="1">
        <f t="array" ref="P23">SUMIFS(_xlfn.IFS(KPI!$D23=План_Факт_Дебіторка[[#Headers],[ФактПродажів, грн]],План_Факт_Дебіторка!$M:$M,KPI!$D23=План_Факт_Дебіторка[[#Headers],[Собівартість, грн]],План_Факт_Дебіторка!$L:$L,KPI!$D23=План_Факт_Дебіторка[[#Headers],[Продажі, шт]],План_Факт_Дебіторка!$K:$K),План_Факт_Дебіторка!$A:$A,KPI!$H$3,План_Факт_Дебіторка!$E:$E,KPI!P$7,План_Факт_Дебіторка!$F:$F,KPI!$B23,План_Факт_Дебіторка!$G:$G,KPI!$C23)</f>
        <v>942939.68010999996</v>
      </c>
      <c r="Q23" s="106"/>
      <c r="R23" s="107">
        <f>SUM(E23:P23)</f>
        <v>11604830.244510008</v>
      </c>
      <c r="S23" s="68"/>
      <c r="T23" s="107"/>
      <c r="V23" s="30"/>
      <c r="W23" s="30"/>
      <c r="X23" s="30"/>
      <c r="Y23" s="30"/>
      <c r="Z23" s="30"/>
      <c r="AA23" s="30"/>
      <c r="AB23" s="30"/>
      <c r="AC23" s="30"/>
      <c r="AD23" s="30"/>
      <c r="AE23" s="30"/>
      <c r="AF23" s="30"/>
      <c r="AG23" s="30"/>
      <c r="AH23" s="30"/>
      <c r="AI23" s="30"/>
      <c r="AJ23" s="30"/>
      <c r="AK23" s="30"/>
      <c r="AL23" s="30"/>
      <c r="AM23" s="30"/>
      <c r="AN23" s="30"/>
      <c r="AO23" s="30"/>
      <c r="AP23" s="30"/>
    </row>
    <row r="24" spans="2:42" customFormat="1" hidden="1" outlineLevel="2" x14ac:dyDescent="0.25">
      <c r="B24" s="102" t="s">
        <v>42</v>
      </c>
      <c r="C24" s="108" t="s">
        <v>43</v>
      </c>
      <c r="D24" s="109" t="str">
        <f>$D$5</f>
        <v>Викон_План</v>
      </c>
      <c r="E24" s="110" cm="1">
        <f t="array" ref="E24">_xlfn.IFS($D24=Довідник_Списки!$D$3,IFERROR(SUMIFS(План_Факт_Дебіторка!$M:$M,План_Факт_Дебіторка!$A:$A,KPI!$H$3,План_Факт_Дебіторка!$E:$E,KPI!E$7,План_Факт_Дебіторка!$F:$F,KPI!$B23,План_Факт_Дебіторка!$G:$G,KPI!$C23)/SUMIFS(План_Факт_Дебіторка!$N:$N,План_Факт_Дебіторка!$A:$A,KPI!$H$3,План_Факт_Дебіторка!$E:$E,KPI!E$7,План_Факт_Дебіторка!$F:$F,KPI!$B23,План_Факт_Дебіторка!$G:$G,KPI!$C23),0),KPI!$D24=Довідник_Списки!$D$4,IFERROR((SUMIFS(План_Факт_Дебіторка!$M:$M,План_Факт_Дебіторка!$A:$A,KPI!$H$3,План_Факт_Дебіторка!$E:$E,KPI!E$7,План_Факт_Дебіторка!$F:$F,KPI!$B23,План_Факт_Дебіторка!$G:$G,KPI!$C23)-SUMIFS(План_Факт_Дебіторка!$L:$L,План_Факт_Дебіторка!$A:$A,KPI!$H$3,План_Факт_Дебіторка!$E:$E,KPI!E$7,План_Факт_Дебіторка!$F:$F,KPI!$B23,План_Факт_Дебіторка!$G:$G,KPI!$C23))/SUMIFS(План_Факт_Дебіторка!$L:$L,План_Факт_Дебіторка!$A:$A,KPI!$H$3,План_Факт_Дебіторка!$E:$E,KPI!E$7,План_Факт_Дебіторка!$F:$F,KPI!$B23,План_Факт_Дебіторка!$G:$G,KPI!$C23),0),$D24=Довідник_Списки!$D$5,IFERROR(SUMIFS(План_Факт_Дебіторка!$M:$M,План_Факт_Дебіторка!$A:$A,KPI!$H$3,План_Факт_Дебіторка!$E:$E,KPI!E$7,План_Факт_Дебіторка!$F:$F,KPI!$B23,План_Факт_Дебіторка!$G:$G,KPI!$C23)/SUMIFS(План_Факт_Дебіторка!$K:$K,План_Факт_Дебіторка!$A:$A,KPI!$H$3,План_Факт_Дебіторка!$E:$E,KPI!E$7,План_Факт_Дебіторка!$F:$F,KPI!$B23,План_Факт_Дебіторка!$G:$G,KPI!$C23),0))</f>
        <v>0.94357383448907484</v>
      </c>
      <c r="F24" s="110" cm="1">
        <f t="array" ref="F24">_xlfn.IFS($D24=Довідник_Списки!$D$3,IFERROR(SUMIFS(План_Факт_Дебіторка!$M:$M,План_Факт_Дебіторка!$A:$A,KPI!$H$3,План_Факт_Дебіторка!$E:$E,KPI!F$7,План_Факт_Дебіторка!$F:$F,KPI!$B23,План_Факт_Дебіторка!$G:$G,KPI!$C23)/SUMIFS(План_Факт_Дебіторка!$N:$N,План_Факт_Дебіторка!$A:$A,KPI!$H$3,План_Факт_Дебіторка!$E:$E,KPI!F$7,План_Факт_Дебіторка!$F:$F,KPI!$B23,План_Факт_Дебіторка!$G:$G,KPI!$C23),0),KPI!$D24=Довідник_Списки!$D$4,IFERROR((SUMIFS(План_Факт_Дебіторка!$M:$M,План_Факт_Дебіторка!$A:$A,KPI!$H$3,План_Факт_Дебіторка!$E:$E,KPI!F$7,План_Факт_Дебіторка!$F:$F,KPI!$B23,План_Факт_Дебіторка!$G:$G,KPI!$C23)-SUMIFS(План_Факт_Дебіторка!$L:$L,План_Факт_Дебіторка!$A:$A,KPI!$H$3,План_Факт_Дебіторка!$E:$E,KPI!F$7,План_Факт_Дебіторка!$F:$F,KPI!$B23,План_Факт_Дебіторка!$G:$G,KPI!$C23))/SUMIFS(План_Факт_Дебіторка!$L:$L,План_Факт_Дебіторка!$A:$A,KPI!$H$3,План_Факт_Дебіторка!$E:$E,KPI!F$7,План_Факт_Дебіторка!$F:$F,KPI!$B23,План_Факт_Дебіторка!$G:$G,KPI!$C23),0),$D24=Довідник_Списки!$D$5,IFERROR(SUMIFS(План_Факт_Дебіторка!$M:$M,План_Факт_Дебіторка!$A:$A,KPI!$H$3,План_Факт_Дебіторка!$E:$E,KPI!F$7,План_Факт_Дебіторка!$F:$F,KPI!$B23,План_Факт_Дебіторка!$G:$G,KPI!$C23)/SUMIFS(План_Факт_Дебіторка!$K:$K,План_Факт_Дебіторка!$A:$A,KPI!$H$3,План_Факт_Дебіторка!$E:$E,KPI!F$7,План_Факт_Дебіторка!$F:$F,KPI!$B23,План_Факт_Дебіторка!$G:$G,KPI!$C23),0))</f>
        <v>1.0360283604581209</v>
      </c>
      <c r="G24" s="110" cm="1">
        <f t="array" ref="G24">_xlfn.IFS($D24=Довідник_Списки!$D$3,IFERROR(SUMIFS(План_Факт_Дебіторка!$M:$M,План_Факт_Дебіторка!$A:$A,KPI!$H$3,План_Факт_Дебіторка!$E:$E,KPI!G$7,План_Факт_Дебіторка!$F:$F,KPI!$B23,План_Факт_Дебіторка!$G:$G,KPI!$C23)/SUMIFS(План_Факт_Дебіторка!$N:$N,План_Факт_Дебіторка!$A:$A,KPI!$H$3,План_Факт_Дебіторка!$E:$E,KPI!G$7,План_Факт_Дебіторка!$F:$F,KPI!$B23,План_Факт_Дебіторка!$G:$G,KPI!$C23),0),KPI!$D24=Довідник_Списки!$D$4,IFERROR((SUMIFS(План_Факт_Дебіторка!$M:$M,План_Факт_Дебіторка!$A:$A,KPI!$H$3,План_Факт_Дебіторка!$E:$E,KPI!G$7,План_Факт_Дебіторка!$F:$F,KPI!$B23,План_Факт_Дебіторка!$G:$G,KPI!$C23)-SUMIFS(План_Факт_Дебіторка!$L:$L,План_Факт_Дебіторка!$A:$A,KPI!$H$3,План_Факт_Дебіторка!$E:$E,KPI!G$7,План_Факт_Дебіторка!$F:$F,KPI!$B23,План_Факт_Дебіторка!$G:$G,KPI!$C23))/SUMIFS(План_Факт_Дебіторка!$L:$L,План_Факт_Дебіторка!$A:$A,KPI!$H$3,План_Факт_Дебіторка!$E:$E,KPI!G$7,План_Факт_Дебіторка!$F:$F,KPI!$B23,План_Факт_Дебіторка!$G:$G,KPI!$C23),0),$D24=Довідник_Списки!$D$5,IFERROR(SUMIFS(План_Факт_Дебіторка!$M:$M,План_Факт_Дебіторка!$A:$A,KPI!$H$3,План_Факт_Дебіторка!$E:$E,KPI!G$7,План_Факт_Дебіторка!$F:$F,KPI!$B23,План_Факт_Дебіторка!$G:$G,KPI!$C23)/SUMIFS(План_Факт_Дебіторка!$K:$K,План_Факт_Дебіторка!$A:$A,KPI!$H$3,План_Факт_Дебіторка!$E:$E,KPI!G$7,План_Факт_Дебіторка!$F:$F,KPI!$B23,План_Факт_Дебіторка!$G:$G,KPI!$C23),0))</f>
        <v>1.0273037232130766</v>
      </c>
      <c r="H24" s="110" cm="1">
        <f t="array" ref="H24">_xlfn.IFS($D24=Довідник_Списки!$D$3,IFERROR(SUMIFS(План_Факт_Дебіторка!$M:$M,План_Факт_Дебіторка!$A:$A,KPI!$H$3,План_Факт_Дебіторка!$E:$E,KPI!H$7,План_Факт_Дебіторка!$F:$F,KPI!$B23,План_Факт_Дебіторка!$G:$G,KPI!$C23)/SUMIFS(План_Факт_Дебіторка!$N:$N,План_Факт_Дебіторка!$A:$A,KPI!$H$3,План_Факт_Дебіторка!$E:$E,KPI!H$7,План_Факт_Дебіторка!$F:$F,KPI!$B23,План_Факт_Дебіторка!$G:$G,KPI!$C23),0),KPI!$D24=Довідник_Списки!$D$4,IFERROR((SUMIFS(План_Факт_Дебіторка!$M:$M,План_Факт_Дебіторка!$A:$A,KPI!$H$3,План_Факт_Дебіторка!$E:$E,KPI!H$7,План_Факт_Дебіторка!$F:$F,KPI!$B23,План_Факт_Дебіторка!$G:$G,KPI!$C23)-SUMIFS(План_Факт_Дебіторка!$L:$L,План_Факт_Дебіторка!$A:$A,KPI!$H$3,План_Факт_Дебіторка!$E:$E,KPI!H$7,План_Факт_Дебіторка!$F:$F,KPI!$B23,План_Факт_Дебіторка!$G:$G,KPI!$C23))/SUMIFS(План_Факт_Дебіторка!$L:$L,План_Факт_Дебіторка!$A:$A,KPI!$H$3,План_Факт_Дебіторка!$E:$E,KPI!H$7,План_Факт_Дебіторка!$F:$F,KPI!$B23,План_Факт_Дебіторка!$G:$G,KPI!$C23),0),$D24=Довідник_Списки!$D$5,IFERROR(SUMIFS(План_Факт_Дебіторка!$M:$M,План_Факт_Дебіторка!$A:$A,KPI!$H$3,План_Факт_Дебіторка!$E:$E,KPI!H$7,План_Факт_Дебіторка!$F:$F,KPI!$B23,План_Факт_Дебіторка!$G:$G,KPI!$C23)/SUMIFS(План_Факт_Дебіторка!$K:$K,План_Факт_Дебіторка!$A:$A,KPI!$H$3,План_Факт_Дебіторка!$E:$E,KPI!H$7,План_Факт_Дебіторка!$F:$F,KPI!$B23,План_Факт_Дебіторка!$G:$G,KPI!$C23),0))</f>
        <v>1.0315175668618419</v>
      </c>
      <c r="I24" s="110" cm="1">
        <f t="array" ref="I24">_xlfn.IFS($D24=Довідник_Списки!$D$3,IFERROR(SUMIFS(План_Факт_Дебіторка!$M:$M,План_Факт_Дебіторка!$A:$A,KPI!$H$3,План_Факт_Дебіторка!$E:$E,KPI!I$7,План_Факт_Дебіторка!$F:$F,KPI!$B23,План_Факт_Дебіторка!$G:$G,KPI!$C23)/SUMIFS(План_Факт_Дебіторка!$N:$N,План_Факт_Дебіторка!$A:$A,KPI!$H$3,План_Факт_Дебіторка!$E:$E,KPI!I$7,План_Факт_Дебіторка!$F:$F,KPI!$B23,План_Факт_Дебіторка!$G:$G,KPI!$C23),0),KPI!$D24=Довідник_Списки!$D$4,IFERROR((SUMIFS(План_Факт_Дебіторка!$M:$M,План_Факт_Дебіторка!$A:$A,KPI!$H$3,План_Факт_Дебіторка!$E:$E,KPI!I$7,План_Факт_Дебіторка!$F:$F,KPI!$B23,План_Факт_Дебіторка!$G:$G,KPI!$C23)-SUMIFS(План_Факт_Дебіторка!$L:$L,План_Факт_Дебіторка!$A:$A,KPI!$H$3,План_Факт_Дебіторка!$E:$E,KPI!I$7,План_Факт_Дебіторка!$F:$F,KPI!$B23,План_Факт_Дебіторка!$G:$G,KPI!$C23))/SUMIFS(План_Факт_Дебіторка!$L:$L,План_Факт_Дебіторка!$A:$A,KPI!$H$3,План_Факт_Дебіторка!$E:$E,KPI!I$7,План_Факт_Дебіторка!$F:$F,KPI!$B23,План_Факт_Дебіторка!$G:$G,KPI!$C23),0),$D24=Довідник_Списки!$D$5,IFERROR(SUMIFS(План_Факт_Дебіторка!$M:$M,План_Факт_Дебіторка!$A:$A,KPI!$H$3,План_Факт_Дебіторка!$E:$E,KPI!I$7,План_Факт_Дебіторка!$F:$F,KPI!$B23,План_Факт_Дебіторка!$G:$G,KPI!$C23)/SUMIFS(План_Факт_Дебіторка!$K:$K,План_Факт_Дебіторка!$A:$A,KPI!$H$3,План_Факт_Дебіторка!$E:$E,KPI!I$7,План_Факт_Дебіторка!$F:$F,KPI!$B23,План_Факт_Дебіторка!$G:$G,KPI!$C23),0))</f>
        <v>1.0521840193197154</v>
      </c>
      <c r="J24" s="110" cm="1">
        <f t="array" ref="J24">_xlfn.IFS($D24=Довідник_Списки!$D$3,IFERROR(SUMIFS(План_Факт_Дебіторка!$M:$M,План_Факт_Дебіторка!$A:$A,KPI!$H$3,План_Факт_Дебіторка!$E:$E,KPI!J$7,План_Факт_Дебіторка!$F:$F,KPI!$B23,План_Факт_Дебіторка!$G:$G,KPI!$C23)/SUMIFS(План_Факт_Дебіторка!$N:$N,План_Факт_Дебіторка!$A:$A,KPI!$H$3,План_Факт_Дебіторка!$E:$E,KPI!J$7,План_Факт_Дебіторка!$F:$F,KPI!$B23,План_Факт_Дебіторка!$G:$G,KPI!$C23),0),KPI!$D24=Довідник_Списки!$D$4,IFERROR((SUMIFS(План_Факт_Дебіторка!$M:$M,План_Факт_Дебіторка!$A:$A,KPI!$H$3,План_Факт_Дебіторка!$E:$E,KPI!J$7,План_Факт_Дебіторка!$F:$F,KPI!$B23,План_Факт_Дебіторка!$G:$G,KPI!$C23)-SUMIFS(План_Факт_Дебіторка!$L:$L,План_Факт_Дебіторка!$A:$A,KPI!$H$3,План_Факт_Дебіторка!$E:$E,KPI!J$7,План_Факт_Дебіторка!$F:$F,KPI!$B23,План_Факт_Дебіторка!$G:$G,KPI!$C23))/SUMIFS(План_Факт_Дебіторка!$L:$L,План_Факт_Дебіторка!$A:$A,KPI!$H$3,План_Факт_Дебіторка!$E:$E,KPI!J$7,План_Факт_Дебіторка!$F:$F,KPI!$B23,План_Факт_Дебіторка!$G:$G,KPI!$C23),0),$D24=Довідник_Списки!$D$5,IFERROR(SUMIFS(План_Факт_Дебіторка!$M:$M,План_Факт_Дебіторка!$A:$A,KPI!$H$3,План_Факт_Дебіторка!$E:$E,KPI!J$7,План_Факт_Дебіторка!$F:$F,KPI!$B23,План_Факт_Дебіторка!$G:$G,KPI!$C23)/SUMIFS(План_Факт_Дебіторка!$K:$K,План_Факт_Дебіторка!$A:$A,KPI!$H$3,План_Факт_Дебіторка!$E:$E,KPI!J$7,План_Факт_Дебіторка!$F:$F,KPI!$B23,План_Факт_Дебіторка!$G:$G,KPI!$C23),0))</f>
        <v>1.010278141175271</v>
      </c>
      <c r="K24" s="110" cm="1">
        <f t="array" ref="K24">_xlfn.IFS($D24=Довідник_Списки!$D$3,IFERROR(SUMIFS(План_Факт_Дебіторка!$M:$M,План_Факт_Дебіторка!$A:$A,KPI!$H$3,План_Факт_Дебіторка!$E:$E,KPI!K$7,План_Факт_Дебіторка!$F:$F,KPI!$B23,План_Факт_Дебіторка!$G:$G,KPI!$C23)/SUMIFS(План_Факт_Дебіторка!$N:$N,План_Факт_Дебіторка!$A:$A,KPI!$H$3,План_Факт_Дебіторка!$E:$E,KPI!K$7,План_Факт_Дебіторка!$F:$F,KPI!$B23,План_Факт_Дебіторка!$G:$G,KPI!$C23),0),KPI!$D24=Довідник_Списки!$D$4,IFERROR((SUMIFS(План_Факт_Дебіторка!$M:$M,План_Факт_Дебіторка!$A:$A,KPI!$H$3,План_Факт_Дебіторка!$E:$E,KPI!K$7,План_Факт_Дебіторка!$F:$F,KPI!$B23,План_Факт_Дебіторка!$G:$G,KPI!$C23)-SUMIFS(План_Факт_Дебіторка!$L:$L,План_Факт_Дебіторка!$A:$A,KPI!$H$3,План_Факт_Дебіторка!$E:$E,KPI!K$7,План_Факт_Дебіторка!$F:$F,KPI!$B23,План_Факт_Дебіторка!$G:$G,KPI!$C23))/SUMIFS(План_Факт_Дебіторка!$L:$L,План_Факт_Дебіторка!$A:$A,KPI!$H$3,План_Факт_Дебіторка!$E:$E,KPI!K$7,План_Факт_Дебіторка!$F:$F,KPI!$B23,План_Факт_Дебіторка!$G:$G,KPI!$C23),0),$D24=Довідник_Списки!$D$5,IFERROR(SUMIFS(План_Факт_Дебіторка!$M:$M,План_Факт_Дебіторка!$A:$A,KPI!$H$3,План_Факт_Дебіторка!$E:$E,KPI!K$7,План_Факт_Дебіторка!$F:$F,KPI!$B23,План_Факт_Дебіторка!$G:$G,KPI!$C23)/SUMIFS(План_Факт_Дебіторка!$K:$K,План_Факт_Дебіторка!$A:$A,KPI!$H$3,План_Факт_Дебіторка!$E:$E,KPI!K$7,План_Факт_Дебіторка!$F:$F,KPI!$B23,План_Факт_Дебіторка!$G:$G,KPI!$C23),0))</f>
        <v>1.0029875575950697</v>
      </c>
      <c r="L24" s="110" cm="1">
        <f t="array" ref="L24">_xlfn.IFS($D24=Довідник_Списки!$D$3,IFERROR(SUMIFS(План_Факт_Дебіторка!$M:$M,План_Факт_Дебіторка!$A:$A,KPI!$H$3,План_Факт_Дебіторка!$E:$E,KPI!L$7,План_Факт_Дебіторка!$F:$F,KPI!$B23,План_Факт_Дебіторка!$G:$G,KPI!$C23)/SUMIFS(План_Факт_Дебіторка!$N:$N,План_Факт_Дебіторка!$A:$A,KPI!$H$3,План_Факт_Дебіторка!$E:$E,KPI!L$7,План_Факт_Дебіторка!$F:$F,KPI!$B23,План_Факт_Дебіторка!$G:$G,KPI!$C23),0),KPI!$D24=Довідник_Списки!$D$4,IFERROR((SUMIFS(План_Факт_Дебіторка!$M:$M,План_Факт_Дебіторка!$A:$A,KPI!$H$3,План_Факт_Дебіторка!$E:$E,KPI!L$7,План_Факт_Дебіторка!$F:$F,KPI!$B23,План_Факт_Дебіторка!$G:$G,KPI!$C23)-SUMIFS(План_Факт_Дебіторка!$L:$L,План_Факт_Дебіторка!$A:$A,KPI!$H$3,План_Факт_Дебіторка!$E:$E,KPI!L$7,План_Факт_Дебіторка!$F:$F,KPI!$B23,План_Факт_Дебіторка!$G:$G,KPI!$C23))/SUMIFS(План_Факт_Дебіторка!$L:$L,План_Факт_Дебіторка!$A:$A,KPI!$H$3,План_Факт_Дебіторка!$E:$E,KPI!L$7,План_Факт_Дебіторка!$F:$F,KPI!$B23,План_Факт_Дебіторка!$G:$G,KPI!$C23),0),$D24=Довідник_Списки!$D$5,IFERROR(SUMIFS(План_Факт_Дебіторка!$M:$M,План_Факт_Дебіторка!$A:$A,KPI!$H$3,План_Факт_Дебіторка!$E:$E,KPI!L$7,План_Факт_Дебіторка!$F:$F,KPI!$B23,План_Факт_Дебіторка!$G:$G,KPI!$C23)/SUMIFS(План_Факт_Дебіторка!$K:$K,План_Факт_Дебіторка!$A:$A,KPI!$H$3,План_Факт_Дебіторка!$E:$E,KPI!L$7,План_Факт_Дебіторка!$F:$F,KPI!$B23,План_Факт_Дебіторка!$G:$G,KPI!$C23),0))</f>
        <v>0.93523439205557601</v>
      </c>
      <c r="M24" s="110" cm="1">
        <f t="array" ref="M24">_xlfn.IFS($D24=Довідник_Списки!$D$3,IFERROR(SUMIFS(План_Факт_Дебіторка!$M:$M,План_Факт_Дебіторка!$A:$A,KPI!$H$3,План_Факт_Дебіторка!$E:$E,KPI!M$7,План_Факт_Дебіторка!$F:$F,KPI!$B23,План_Факт_Дебіторка!$G:$G,KPI!$C23)/SUMIFS(План_Факт_Дебіторка!$N:$N,План_Факт_Дебіторка!$A:$A,KPI!$H$3,План_Факт_Дебіторка!$E:$E,KPI!M$7,План_Факт_Дебіторка!$F:$F,KPI!$B23,План_Факт_Дебіторка!$G:$G,KPI!$C23),0),KPI!$D24=Довідник_Списки!$D$4,IFERROR((SUMIFS(План_Факт_Дебіторка!$M:$M,План_Факт_Дебіторка!$A:$A,KPI!$H$3,План_Факт_Дебіторка!$E:$E,KPI!M$7,План_Факт_Дебіторка!$F:$F,KPI!$B23,План_Факт_Дебіторка!$G:$G,KPI!$C23)-SUMIFS(План_Факт_Дебіторка!$L:$L,План_Факт_Дебіторка!$A:$A,KPI!$H$3,План_Факт_Дебіторка!$E:$E,KPI!M$7,План_Факт_Дебіторка!$F:$F,KPI!$B23,План_Факт_Дебіторка!$G:$G,KPI!$C23))/SUMIFS(План_Факт_Дебіторка!$L:$L,План_Факт_Дебіторка!$A:$A,KPI!$H$3,План_Факт_Дебіторка!$E:$E,KPI!M$7,План_Факт_Дебіторка!$F:$F,KPI!$B23,План_Факт_Дебіторка!$G:$G,KPI!$C23),0),$D24=Довідник_Списки!$D$5,IFERROR(SUMIFS(План_Факт_Дебіторка!$M:$M,План_Факт_Дебіторка!$A:$A,KPI!$H$3,План_Факт_Дебіторка!$E:$E,KPI!M$7,План_Факт_Дебіторка!$F:$F,KPI!$B23,План_Факт_Дебіторка!$G:$G,KPI!$C23)/SUMIFS(План_Факт_Дебіторка!$K:$K,План_Факт_Дебіторка!$A:$A,KPI!$H$3,План_Факт_Дебіторка!$E:$E,KPI!M$7,План_Факт_Дебіторка!$F:$F,KPI!$B23,План_Факт_Дебіторка!$G:$G,KPI!$C23),0))</f>
        <v>0.97533425378769667</v>
      </c>
      <c r="N24" s="110" cm="1">
        <f t="array" ref="N24">_xlfn.IFS($D24=Довідник_Списки!$D$3,IFERROR(SUMIFS(План_Факт_Дебіторка!$M:$M,План_Факт_Дебіторка!$A:$A,KPI!$H$3,План_Факт_Дебіторка!$E:$E,KPI!N$7,План_Факт_Дебіторка!$F:$F,KPI!$B23,План_Факт_Дебіторка!$G:$G,KPI!$C23)/SUMIFS(План_Факт_Дебіторка!$N:$N,План_Факт_Дебіторка!$A:$A,KPI!$H$3,План_Факт_Дебіторка!$E:$E,KPI!N$7,План_Факт_Дебіторка!$F:$F,KPI!$B23,План_Факт_Дебіторка!$G:$G,KPI!$C23),0),KPI!$D24=Довідник_Списки!$D$4,IFERROR((SUMIFS(План_Факт_Дебіторка!$M:$M,План_Факт_Дебіторка!$A:$A,KPI!$H$3,План_Факт_Дебіторка!$E:$E,KPI!N$7,План_Факт_Дебіторка!$F:$F,KPI!$B23,План_Факт_Дебіторка!$G:$G,KPI!$C23)-SUMIFS(План_Факт_Дебіторка!$L:$L,План_Факт_Дебіторка!$A:$A,KPI!$H$3,План_Факт_Дебіторка!$E:$E,KPI!N$7,План_Факт_Дебіторка!$F:$F,KPI!$B23,План_Факт_Дебіторка!$G:$G,KPI!$C23))/SUMIFS(План_Факт_Дебіторка!$L:$L,План_Факт_Дебіторка!$A:$A,KPI!$H$3,План_Факт_Дебіторка!$E:$E,KPI!N$7,План_Факт_Дебіторка!$F:$F,KPI!$B23,План_Факт_Дебіторка!$G:$G,KPI!$C23),0),$D24=Довідник_Списки!$D$5,IFERROR(SUMIFS(План_Факт_Дебіторка!$M:$M,План_Факт_Дебіторка!$A:$A,KPI!$H$3,План_Факт_Дебіторка!$E:$E,KPI!N$7,План_Факт_Дебіторка!$F:$F,KPI!$B23,План_Факт_Дебіторка!$G:$G,KPI!$C23)/SUMIFS(План_Факт_Дебіторка!$K:$K,План_Факт_Дебіторка!$A:$A,KPI!$H$3,План_Факт_Дебіторка!$E:$E,KPI!N$7,План_Факт_Дебіторка!$F:$F,KPI!$B23,План_Факт_Дебіторка!$G:$G,KPI!$C23),0))</f>
        <v>0.99997936284409317</v>
      </c>
      <c r="O24" s="110" cm="1">
        <f t="array" ref="O24">_xlfn.IFS($D24=Довідник_Списки!$D$3,IFERROR(SUMIFS(План_Факт_Дебіторка!$M:$M,План_Факт_Дебіторка!$A:$A,KPI!$H$3,План_Факт_Дебіторка!$E:$E,KPI!O$7,План_Факт_Дебіторка!$F:$F,KPI!$B23,План_Факт_Дебіторка!$G:$G,KPI!$C23)/SUMIFS(План_Факт_Дебіторка!$N:$N,План_Факт_Дебіторка!$A:$A,KPI!$H$3,План_Факт_Дебіторка!$E:$E,KPI!O$7,План_Факт_Дебіторка!$F:$F,KPI!$B23,План_Факт_Дебіторка!$G:$G,KPI!$C23),0),KPI!$D24=Довідник_Списки!$D$4,IFERROR((SUMIFS(План_Факт_Дебіторка!$M:$M,План_Факт_Дебіторка!$A:$A,KPI!$H$3,План_Факт_Дебіторка!$E:$E,KPI!O$7,План_Факт_Дебіторка!$F:$F,KPI!$B23,План_Факт_Дебіторка!$G:$G,KPI!$C23)-SUMIFS(План_Факт_Дебіторка!$L:$L,План_Факт_Дебіторка!$A:$A,KPI!$H$3,План_Факт_Дебіторка!$E:$E,KPI!O$7,План_Факт_Дебіторка!$F:$F,KPI!$B23,План_Факт_Дебіторка!$G:$G,KPI!$C23))/SUMIFS(План_Факт_Дебіторка!$L:$L,План_Факт_Дебіторка!$A:$A,KPI!$H$3,План_Факт_Дебіторка!$E:$E,KPI!O$7,План_Факт_Дебіторка!$F:$F,KPI!$B23,План_Факт_Дебіторка!$G:$G,KPI!$C23),0),$D24=Довідник_Списки!$D$5,IFERROR(SUMIFS(План_Факт_Дебіторка!$M:$M,План_Факт_Дебіторка!$A:$A,KPI!$H$3,План_Факт_Дебіторка!$E:$E,KPI!O$7,План_Факт_Дебіторка!$F:$F,KPI!$B23,План_Факт_Дебіторка!$G:$G,KPI!$C23)/SUMIFS(План_Факт_Дебіторка!$K:$K,План_Факт_Дебіторка!$A:$A,KPI!$H$3,План_Факт_Дебіторка!$E:$E,KPI!O$7,План_Факт_Дебіторка!$F:$F,KPI!$B23,План_Факт_Дебіторка!$G:$G,KPI!$C23),0))</f>
        <v>0.91850378746340167</v>
      </c>
      <c r="P24" s="111" cm="1">
        <f t="array" ref="P24">_xlfn.IFS($D24=Довідник_Списки!$D$3,IFERROR(SUMIFS(План_Факт_Дебіторка!$M:$M,План_Факт_Дебіторка!$A:$A,KPI!$H$3,План_Факт_Дебіторка!$E:$E,KPI!P$7,План_Факт_Дебіторка!$F:$F,KPI!$B23,План_Факт_Дебіторка!$G:$G,KPI!$C23)/SUMIFS(План_Факт_Дебіторка!$N:$N,План_Факт_Дебіторка!$A:$A,KPI!$H$3,План_Факт_Дебіторка!$E:$E,KPI!P$7,План_Факт_Дебіторка!$F:$F,KPI!$B23,План_Факт_Дебіторка!$G:$G,KPI!$C23),0),KPI!$D24=Довідник_Списки!$D$4,IFERROR((SUMIFS(План_Факт_Дебіторка!$M:$M,План_Факт_Дебіторка!$A:$A,KPI!$H$3,План_Факт_Дебіторка!$E:$E,KPI!P$7,План_Факт_Дебіторка!$F:$F,KPI!$B23,План_Факт_Дебіторка!$G:$G,KPI!$C23)-SUMIFS(План_Факт_Дебіторка!$L:$L,План_Факт_Дебіторка!$A:$A,KPI!$H$3,План_Факт_Дебіторка!$E:$E,KPI!P$7,План_Факт_Дебіторка!$F:$F,KPI!$B23,План_Факт_Дебіторка!$G:$G,KPI!$C23))/SUMIFS(План_Факт_Дебіторка!$L:$L,План_Факт_Дебіторка!$A:$A,KPI!$H$3,План_Факт_Дебіторка!$E:$E,KPI!P$7,План_Факт_Дебіторка!$F:$F,KPI!$B23,План_Факт_Дебіторка!$G:$G,KPI!$C23),0),$D24=Довідник_Списки!$D$5,IFERROR(SUMIFS(План_Факт_Дебіторка!$M:$M,План_Факт_Дебіторка!$A:$A,KPI!$H$3,План_Факт_Дебіторка!$E:$E,KPI!P$7,План_Факт_Дебіторка!$F:$F,KPI!$B23,План_Факт_Дебіторка!$G:$G,KPI!$C23)/SUMIFS(План_Факт_Дебіторка!$K:$K,План_Факт_Дебіторка!$A:$A,KPI!$H$3,План_Факт_Дебіторка!$E:$E,KPI!P$7,План_Факт_Дебіторка!$F:$F,KPI!$B23,План_Факт_Дебіторка!$G:$G,KPI!$C23),0))</f>
        <v>0.93731578539761429</v>
      </c>
      <c r="Q24" s="106"/>
      <c r="R24" s="112" cm="1">
        <f t="array" ref="R24">_xlfn.IFS($D24=Довідник_Списки!$D$3,IFERROR(SUMIFS(План_Факт_Дебіторка!$M:$M,План_Факт_Дебіторка!$A:$A,KPI!$H$3,План_Факт_Дебіторка!$F:$F,KPI!$B23,План_Факт_Дебіторка!$G:$G,KPI!$C23)/SUMIFS(План_Факт_Дебіторка!$N:$N,План_Факт_Дебіторка!$A:$A,KPI!$H$3,План_Факт_Дебіторка!$F:$F,KPI!$B23,План_Факт_Дебіторка!$G:$G,KPI!$C23),0),KPI!$D24=Довідник_Списки!$D$4,IFERROR((SUMIFS(План_Факт_Дебіторка!$M:$M,План_Факт_Дебіторка!$A:$A,KPI!$H$3,План_Факт_Дебіторка!$F:$F,KPI!$B23,План_Факт_Дебіторка!$G:$G,KPI!$C23)-SUMIFS(План_Факт_Дебіторка!$L:$L,План_Факт_Дебіторка!$A:$A,KPI!$H$3,План_Факт_Дебіторка!$F:$F,KPI!$B23,План_Факт_Дебіторка!$G:$G,KPI!$C23))/SUMIFS(План_Факт_Дебіторка!$L:$L,План_Факт_Дебіторка!$A:$A,KPI!$H$3,План_Факт_Дебіторка!$F:$F,KPI!$B23,План_Факт_Дебіторка!$G:$G,KPI!$C23),0),$D24=Довідник_Списки!$D$5,IFERROR(SUMIFS(План_Факт_Дебіторка!$M:$M,План_Факт_Дебіторка!$A:$A,KPI!$H$3,План_Факт_Дебіторка!$F:$F,KPI!$B23,План_Факт_Дебіторка!$G:$G,KPI!$C23)/SUMIFS(План_Факт_Дебіторка!$K:$K,План_Факт_Дебіторка!$A:$A,KPI!$H$3,План_Факт_Дебіторка!$F:$F,KPI!$B23,План_Факт_Дебіторка!$G:$G,KPI!$C23),0))</f>
        <v>0.99156073725264071</v>
      </c>
      <c r="S24" s="68"/>
      <c r="T24" s="112"/>
      <c r="V24" s="30"/>
      <c r="W24" s="30"/>
      <c r="X24" s="30"/>
      <c r="Y24" s="30"/>
      <c r="Z24" s="30"/>
      <c r="AA24" s="30"/>
      <c r="AB24" s="30"/>
      <c r="AC24" s="30"/>
      <c r="AD24" s="30"/>
      <c r="AE24" s="30"/>
      <c r="AF24" s="30"/>
      <c r="AG24" s="30"/>
      <c r="AH24" s="30"/>
      <c r="AI24" s="30"/>
      <c r="AJ24" s="30"/>
      <c r="AK24" s="30"/>
      <c r="AL24" s="30"/>
      <c r="AM24" s="30"/>
      <c r="AN24" s="30"/>
      <c r="AO24" s="30"/>
      <c r="AP24" s="30"/>
    </row>
    <row r="25" spans="2:42" customFormat="1" hidden="1" outlineLevel="2" x14ac:dyDescent="0.25">
      <c r="B25" s="102" t="s">
        <v>42</v>
      </c>
      <c r="C25" s="113" t="s">
        <v>46</v>
      </c>
      <c r="D25" s="114" t="str">
        <f>$D$3</f>
        <v>ФактПродажів, грн</v>
      </c>
      <c r="E25" s="115" cm="1">
        <f t="array" ref="E25">SUMIFS(_xlfn.IFS(KPI!$D25=План_Факт_Дебіторка[[#Headers],[ФактПродажів, грн]],План_Факт_Дебіторка!$M:$M,KPI!$D25=План_Факт_Дебіторка[[#Headers],[Собівартість, грн]],План_Факт_Дебіторка!$L:$L,KPI!$D25=План_Факт_Дебіторка[[#Headers],[Продажі, шт]],План_Факт_Дебіторка!$K:$K),План_Факт_Дебіторка!$A:$A,KPI!$H$3,План_Факт_Дебіторка!$E:$E,KPI!E$7,План_Факт_Дебіторка!$F:$F,KPI!$B25,План_Факт_Дебіторка!$G:$G,KPI!$C25)</f>
        <v>484346.94997000007</v>
      </c>
      <c r="F25" s="115" cm="1">
        <f t="array" ref="F25">SUMIFS(_xlfn.IFS(KPI!$D25=План_Факт_Дебіторка[[#Headers],[ФактПродажів, грн]],План_Факт_Дебіторка!$M:$M,KPI!$D25=План_Факт_Дебіторка[[#Headers],[Собівартість, грн]],План_Факт_Дебіторка!$L:$L,KPI!$D25=План_Факт_Дебіторка[[#Headers],[Продажі, шт]],План_Факт_Дебіторка!$K:$K),План_Факт_Дебіторка!$A:$A,KPI!$H$3,План_Факт_Дебіторка!$E:$E,KPI!F$7,План_Факт_Дебіторка!$F:$F,KPI!$B25,План_Факт_Дебіторка!$G:$G,KPI!$C25)</f>
        <v>1218571.6693800017</v>
      </c>
      <c r="G25" s="115" cm="1">
        <f t="array" ref="G25">SUMIFS(_xlfn.IFS(KPI!$D25=План_Факт_Дебіторка[[#Headers],[ФактПродажів, грн]],План_Факт_Дебіторка!$M:$M,KPI!$D25=План_Факт_Дебіторка[[#Headers],[Собівартість, грн]],План_Факт_Дебіторка!$L:$L,KPI!$D25=План_Факт_Дебіторка[[#Headers],[Продажі, шт]],План_Факт_Дебіторка!$K:$K),План_Факт_Дебіторка!$A:$A,KPI!$H$3,План_Факт_Дебіторка!$E:$E,KPI!G$7,План_Факт_Дебіторка!$F:$F,KPI!$B25,План_Факт_Дебіторка!$G:$G,KPI!$C25)</f>
        <v>1185047.99749</v>
      </c>
      <c r="H25" s="115" cm="1">
        <f t="array" ref="H25">SUMIFS(_xlfn.IFS(KPI!$D25=План_Факт_Дебіторка[[#Headers],[ФактПродажів, грн]],План_Факт_Дебіторка!$M:$M,KPI!$D25=План_Факт_Дебіторка[[#Headers],[Собівартість, грн]],План_Факт_Дебіторка!$L:$L,KPI!$D25=План_Факт_Дебіторка[[#Headers],[Продажі, шт]],План_Факт_Дебіторка!$K:$K),План_Факт_Дебіторка!$A:$A,KPI!$H$3,План_Факт_Дебіторка!$E:$E,KPI!H$7,План_Факт_Дебіторка!$F:$F,KPI!$B25,План_Факт_Дебіторка!$G:$G,KPI!$C25)</f>
        <v>737891.38720999996</v>
      </c>
      <c r="I25" s="115" cm="1">
        <f t="array" ref="I25">SUMIFS(_xlfn.IFS(KPI!$D25=План_Факт_Дебіторка[[#Headers],[ФактПродажів, грн]],План_Факт_Дебіторка!$M:$M,KPI!$D25=План_Факт_Дебіторка[[#Headers],[Собівартість, грн]],План_Факт_Дебіторка!$L:$L,KPI!$D25=План_Факт_Дебіторка[[#Headers],[Продажі, шт]],План_Факт_Дебіторка!$K:$K),План_Факт_Дебіторка!$A:$A,KPI!$H$3,План_Факт_Дебіторка!$E:$E,KPI!I$7,План_Факт_Дебіторка!$F:$F,KPI!$B25,План_Факт_Дебіторка!$G:$G,KPI!$C25)</f>
        <v>1243245.1401199996</v>
      </c>
      <c r="J25" s="115" cm="1">
        <f t="array" ref="J25">SUMIFS(_xlfn.IFS(KPI!$D25=План_Факт_Дебіторка[[#Headers],[ФактПродажів, грн]],План_Факт_Дебіторка!$M:$M,KPI!$D25=План_Факт_Дебіторка[[#Headers],[Собівартість, грн]],План_Факт_Дебіторка!$L:$L,KPI!$D25=План_Факт_Дебіторка[[#Headers],[Продажі, шт]],План_Факт_Дебіторка!$K:$K),План_Факт_Дебіторка!$A:$A,KPI!$H$3,План_Факт_Дебіторка!$E:$E,KPI!J$7,План_Факт_Дебіторка!$F:$F,KPI!$B25,План_Факт_Дебіторка!$G:$G,KPI!$C25)</f>
        <v>571796.03364999965</v>
      </c>
      <c r="K25" s="115" cm="1">
        <f t="array" ref="K25">SUMIFS(_xlfn.IFS(KPI!$D25=План_Факт_Дебіторка[[#Headers],[ФактПродажів, грн]],План_Факт_Дебіторка!$M:$M,KPI!$D25=План_Факт_Дебіторка[[#Headers],[Собівартість, грн]],План_Факт_Дебіторка!$L:$L,KPI!$D25=План_Факт_Дебіторка[[#Headers],[Продажі, шт]],План_Факт_Дебіторка!$K:$K),План_Факт_Дебіторка!$A:$A,KPI!$H$3,План_Факт_Дебіторка!$E:$E,KPI!K$7,План_Факт_Дебіторка!$F:$F,KPI!$B25,План_Факт_Дебіторка!$G:$G,KPI!$C25)</f>
        <v>1221510.629579999</v>
      </c>
      <c r="L25" s="115" cm="1">
        <f t="array" ref="L25">SUMIFS(_xlfn.IFS(KPI!$D25=План_Факт_Дебіторка[[#Headers],[ФактПродажів, грн]],План_Факт_Дебіторка!$M:$M,KPI!$D25=План_Факт_Дебіторка[[#Headers],[Собівартість, грн]],План_Факт_Дебіторка!$L:$L,KPI!$D25=План_Факт_Дебіторка[[#Headers],[Продажі, шт]],План_Факт_Дебіторка!$K:$K),План_Факт_Дебіторка!$A:$A,KPI!$H$3,План_Факт_Дебіторка!$E:$E,KPI!L$7,План_Факт_Дебіторка!$F:$F,KPI!$B25,План_Факт_Дебіторка!$G:$G,KPI!$C25)</f>
        <v>1193512.2237300007</v>
      </c>
      <c r="M25" s="115" cm="1">
        <f t="array" ref="M25">SUMIFS(_xlfn.IFS(KPI!$D25=План_Факт_Дебіторка[[#Headers],[ФактПродажів, грн]],План_Факт_Дебіторка!$M:$M,KPI!$D25=План_Факт_Дебіторка[[#Headers],[Собівартість, грн]],План_Факт_Дебіторка!$L:$L,KPI!$D25=План_Факт_Дебіторка[[#Headers],[Продажі, шт]],План_Факт_Дебіторка!$K:$K),План_Факт_Дебіторка!$A:$A,KPI!$H$3,План_Факт_Дебіторка!$E:$E,KPI!M$7,План_Факт_Дебіторка!$F:$F,KPI!$B25,План_Факт_Дебіторка!$G:$G,KPI!$C25)</f>
        <v>938425.23537000059</v>
      </c>
      <c r="N25" s="115" cm="1">
        <f t="array" ref="N25">SUMIFS(_xlfn.IFS(KPI!$D25=План_Факт_Дебіторка[[#Headers],[ФактПродажів, грн]],План_Факт_Дебіторка!$M:$M,KPI!$D25=План_Факт_Дебіторка[[#Headers],[Собівартість, грн]],План_Факт_Дебіторка!$L:$L,KPI!$D25=План_Факт_Дебіторка[[#Headers],[Продажі, шт]],План_Факт_Дебіторка!$K:$K),План_Факт_Дебіторка!$A:$A,KPI!$H$3,План_Факт_Дебіторка!$E:$E,KPI!N$7,План_Факт_Дебіторка!$F:$F,KPI!$B25,План_Факт_Дебіторка!$G:$G,KPI!$C25)</f>
        <v>1250034.0565399986</v>
      </c>
      <c r="O25" s="115" cm="1">
        <f t="array" ref="O25">SUMIFS(_xlfn.IFS(KPI!$D25=План_Факт_Дебіторка[[#Headers],[ФактПродажів, грн]],План_Факт_Дебіторка!$M:$M,KPI!$D25=План_Факт_Дебіторка[[#Headers],[Собівартість, грн]],План_Факт_Дебіторка!$L:$L,KPI!$D25=План_Факт_Дебіторка[[#Headers],[Продажі, шт]],План_Факт_Дебіторка!$K:$K),План_Факт_Дебіторка!$A:$A,KPI!$H$3,План_Факт_Дебіторка!$E:$E,KPI!O$7,План_Факт_Дебіторка!$F:$F,KPI!$B25,План_Факт_Дебіторка!$G:$G,KPI!$C25)</f>
        <v>915352.15476999979</v>
      </c>
      <c r="P25" s="116" cm="1">
        <f t="array" ref="P25">SUMIFS(_xlfn.IFS(KPI!$D25=План_Факт_Дебіторка[[#Headers],[ФактПродажів, грн]],План_Факт_Дебіторка!$M:$M,KPI!$D25=План_Факт_Дебіторка[[#Headers],[Собівартість, грн]],План_Факт_Дебіторка!$L:$L,KPI!$D25=План_Факт_Дебіторка[[#Headers],[Продажі, шт]],План_Факт_Дебіторка!$K:$K),План_Факт_Дебіторка!$A:$A,KPI!$H$3,План_Факт_Дебіторка!$E:$E,KPI!P$7,План_Факт_Дебіторка!$F:$F,KPI!$B25,План_Факт_Дебіторка!$G:$G,KPI!$C25)</f>
        <v>1022999.1483299993</v>
      </c>
      <c r="Q25" s="106"/>
      <c r="R25" s="117">
        <f t="shared" ref="R25" si="6">SUM(E25:P25)</f>
        <v>11982732.626139998</v>
      </c>
      <c r="S25" s="68"/>
      <c r="T25" s="117"/>
      <c r="V25" s="30"/>
      <c r="W25" s="30"/>
      <c r="X25" s="30"/>
      <c r="Y25" s="30"/>
      <c r="Z25" s="30"/>
      <c r="AA25" s="30"/>
      <c r="AB25" s="30"/>
      <c r="AC25" s="30"/>
      <c r="AD25" s="30"/>
      <c r="AE25" s="30"/>
      <c r="AF25" s="30"/>
      <c r="AG25" s="30"/>
      <c r="AH25" s="30"/>
      <c r="AI25" s="30"/>
      <c r="AJ25" s="30"/>
      <c r="AK25" s="30"/>
      <c r="AL25" s="30"/>
      <c r="AM25" s="30"/>
      <c r="AN25" s="30"/>
      <c r="AO25" s="30"/>
      <c r="AP25" s="30"/>
    </row>
    <row r="26" spans="2:42" customFormat="1" hidden="1" outlineLevel="2" x14ac:dyDescent="0.25">
      <c r="B26" s="102" t="s">
        <v>42</v>
      </c>
      <c r="C26" s="118" t="s">
        <v>46</v>
      </c>
      <c r="D26" s="119" t="str">
        <f>$D$5</f>
        <v>Викон_План</v>
      </c>
      <c r="E26" s="110" cm="1">
        <f t="array" ref="E26">_xlfn.IFS($D26=Довідник_Списки!$D$3,IFERROR(SUMIFS(План_Факт_Дебіторка!$M:$M,План_Факт_Дебіторка!$A:$A,KPI!$H$3,План_Факт_Дебіторка!$E:$E,KPI!E$7,План_Факт_Дебіторка!$F:$F,KPI!$B25,План_Факт_Дебіторка!$G:$G,KPI!$C25)/SUMIFS(План_Факт_Дебіторка!$N:$N,План_Факт_Дебіторка!$A:$A,KPI!$H$3,План_Факт_Дебіторка!$E:$E,KPI!E$7,План_Факт_Дебіторка!$F:$F,KPI!$B25,План_Факт_Дебіторка!$G:$G,KPI!$C25),0),KPI!$D26=Довідник_Списки!$D$4,IFERROR((SUMIFS(План_Факт_Дебіторка!$M:$M,План_Факт_Дебіторка!$A:$A,KPI!$H$3,План_Факт_Дебіторка!$E:$E,KPI!E$7,План_Факт_Дебіторка!$F:$F,KPI!$B25,План_Факт_Дебіторка!$G:$G,KPI!$C25)-SUMIFS(План_Факт_Дебіторка!$L:$L,План_Факт_Дебіторка!$A:$A,KPI!$H$3,План_Факт_Дебіторка!$E:$E,KPI!E$7,План_Факт_Дебіторка!$F:$F,KPI!$B25,План_Факт_Дебіторка!$G:$G,KPI!$C25))/SUMIFS(План_Факт_Дебіторка!$L:$L,План_Факт_Дебіторка!$A:$A,KPI!$H$3,План_Факт_Дебіторка!$E:$E,KPI!E$7,План_Факт_Дебіторка!$F:$F,KPI!$B25,План_Факт_Дебіторка!$G:$G,KPI!$C25),0),$D26=Довідник_Списки!$D$5,IFERROR(SUMIFS(План_Факт_Дебіторка!$M:$M,План_Факт_Дебіторка!$A:$A,KPI!$H$3,План_Факт_Дебіторка!$E:$E,KPI!E$7,План_Факт_Дебіторка!$F:$F,KPI!$B25,План_Факт_Дебіторка!$G:$G,KPI!$C25)/SUMIFS(План_Факт_Дебіторка!$K:$K,План_Факт_Дебіторка!$A:$A,KPI!$H$3,План_Факт_Дебіторка!$E:$E,KPI!E$7,План_Факт_Дебіторка!$F:$F,KPI!$B25,План_Факт_Дебіторка!$G:$G,KPI!$C25),0))</f>
        <v>1.072513175310009</v>
      </c>
      <c r="F26" s="110" cm="1">
        <f t="array" ref="F26">_xlfn.IFS($D26=Довідник_Списки!$D$3,IFERROR(SUMIFS(План_Факт_Дебіторка!$M:$M,План_Факт_Дебіторка!$A:$A,KPI!$H$3,План_Факт_Дебіторка!$E:$E,KPI!F$7,План_Факт_Дебіторка!$F:$F,KPI!$B25,План_Факт_Дебіторка!$G:$G,KPI!$C25)/SUMIFS(План_Факт_Дебіторка!$N:$N,План_Факт_Дебіторка!$A:$A,KPI!$H$3,План_Факт_Дебіторка!$E:$E,KPI!F$7,План_Факт_Дебіторка!$F:$F,KPI!$B25,План_Факт_Дебіторка!$G:$G,KPI!$C25),0),KPI!$D26=Довідник_Списки!$D$4,IFERROR((SUMIFS(План_Факт_Дебіторка!$M:$M,План_Факт_Дебіторка!$A:$A,KPI!$H$3,План_Факт_Дебіторка!$E:$E,KPI!F$7,План_Факт_Дебіторка!$F:$F,KPI!$B25,План_Факт_Дебіторка!$G:$G,KPI!$C25)-SUMIFS(План_Факт_Дебіторка!$L:$L,План_Факт_Дебіторка!$A:$A,KPI!$H$3,План_Факт_Дебіторка!$E:$E,KPI!F$7,План_Факт_Дебіторка!$F:$F,KPI!$B25,План_Факт_Дебіторка!$G:$G,KPI!$C25))/SUMIFS(План_Факт_Дебіторка!$L:$L,План_Факт_Дебіторка!$A:$A,KPI!$H$3,План_Факт_Дебіторка!$E:$E,KPI!F$7,План_Факт_Дебіторка!$F:$F,KPI!$B25,План_Факт_Дебіторка!$G:$G,KPI!$C25),0),$D26=Довідник_Списки!$D$5,IFERROR(SUMIFS(План_Факт_Дебіторка!$M:$M,План_Факт_Дебіторка!$A:$A,KPI!$H$3,План_Факт_Дебіторка!$E:$E,KPI!F$7,План_Факт_Дебіторка!$F:$F,KPI!$B25,План_Факт_Дебіторка!$G:$G,KPI!$C25)/SUMIFS(План_Факт_Дебіторка!$K:$K,План_Факт_Дебіторка!$A:$A,KPI!$H$3,План_Факт_Дебіторка!$E:$E,KPI!F$7,План_Факт_Дебіторка!$F:$F,KPI!$B25,План_Факт_Дебіторка!$G:$G,KPI!$C25),0))</f>
        <v>1.0025270829946538</v>
      </c>
      <c r="G26" s="110" cm="1">
        <f t="array" ref="G26">_xlfn.IFS($D26=Довідник_Списки!$D$3,IFERROR(SUMIFS(План_Факт_Дебіторка!$M:$M,План_Факт_Дебіторка!$A:$A,KPI!$H$3,План_Факт_Дебіторка!$E:$E,KPI!G$7,План_Факт_Дебіторка!$F:$F,KPI!$B25,План_Факт_Дебіторка!$G:$G,KPI!$C25)/SUMIFS(План_Факт_Дебіторка!$N:$N,План_Факт_Дебіторка!$A:$A,KPI!$H$3,План_Факт_Дебіторка!$E:$E,KPI!G$7,План_Факт_Дебіторка!$F:$F,KPI!$B25,План_Факт_Дебіторка!$G:$G,KPI!$C25),0),KPI!$D26=Довідник_Списки!$D$4,IFERROR((SUMIFS(План_Факт_Дебіторка!$M:$M,План_Факт_Дебіторка!$A:$A,KPI!$H$3,План_Факт_Дебіторка!$E:$E,KPI!G$7,План_Факт_Дебіторка!$F:$F,KPI!$B25,План_Факт_Дебіторка!$G:$G,KPI!$C25)-SUMIFS(План_Факт_Дебіторка!$L:$L,План_Факт_Дебіторка!$A:$A,KPI!$H$3,План_Факт_Дебіторка!$E:$E,KPI!G$7,План_Факт_Дебіторка!$F:$F,KPI!$B25,План_Факт_Дебіторка!$G:$G,KPI!$C25))/SUMIFS(План_Факт_Дебіторка!$L:$L,План_Факт_Дебіторка!$A:$A,KPI!$H$3,План_Факт_Дебіторка!$E:$E,KPI!G$7,План_Факт_Дебіторка!$F:$F,KPI!$B25,План_Факт_Дебіторка!$G:$G,KPI!$C25),0),$D26=Довідник_Списки!$D$5,IFERROR(SUMIFS(План_Факт_Дебіторка!$M:$M,План_Факт_Дебіторка!$A:$A,KPI!$H$3,План_Факт_Дебіторка!$E:$E,KPI!G$7,План_Факт_Дебіторка!$F:$F,KPI!$B25,План_Факт_Дебіторка!$G:$G,KPI!$C25)/SUMIFS(План_Факт_Дебіторка!$K:$K,План_Факт_Дебіторка!$A:$A,KPI!$H$3,План_Факт_Дебіторка!$E:$E,KPI!G$7,План_Факт_Дебіторка!$F:$F,KPI!$B25,План_Факт_Дебіторка!$G:$G,KPI!$C25),0))</f>
        <v>1.0036825590666554</v>
      </c>
      <c r="H26" s="110" cm="1">
        <f t="array" ref="H26">_xlfn.IFS($D26=Довідник_Списки!$D$3,IFERROR(SUMIFS(План_Факт_Дебіторка!$M:$M,План_Факт_Дебіторка!$A:$A,KPI!$H$3,План_Факт_Дебіторка!$E:$E,KPI!H$7,План_Факт_Дебіторка!$F:$F,KPI!$B25,План_Факт_Дебіторка!$G:$G,KPI!$C25)/SUMIFS(План_Факт_Дебіторка!$N:$N,План_Факт_Дебіторка!$A:$A,KPI!$H$3,План_Факт_Дебіторка!$E:$E,KPI!H$7,План_Факт_Дебіторка!$F:$F,KPI!$B25,План_Факт_Дебіторка!$G:$G,KPI!$C25),0),KPI!$D26=Довідник_Списки!$D$4,IFERROR((SUMIFS(План_Факт_Дебіторка!$M:$M,План_Факт_Дебіторка!$A:$A,KPI!$H$3,План_Факт_Дебіторка!$E:$E,KPI!H$7,План_Факт_Дебіторка!$F:$F,KPI!$B25,План_Факт_Дебіторка!$G:$G,KPI!$C25)-SUMIFS(План_Факт_Дебіторка!$L:$L,План_Факт_Дебіторка!$A:$A,KPI!$H$3,План_Факт_Дебіторка!$E:$E,KPI!H$7,План_Факт_Дебіторка!$F:$F,KPI!$B25,План_Факт_Дебіторка!$G:$G,KPI!$C25))/SUMIFS(План_Факт_Дебіторка!$L:$L,План_Факт_Дебіторка!$A:$A,KPI!$H$3,План_Факт_Дебіторка!$E:$E,KPI!H$7,План_Факт_Дебіторка!$F:$F,KPI!$B25,План_Факт_Дебіторка!$G:$G,KPI!$C25),0),$D26=Довідник_Списки!$D$5,IFERROR(SUMIFS(План_Факт_Дебіторка!$M:$M,План_Факт_Дебіторка!$A:$A,KPI!$H$3,План_Факт_Дебіторка!$E:$E,KPI!H$7,План_Факт_Дебіторка!$F:$F,KPI!$B25,План_Факт_Дебіторка!$G:$G,KPI!$C25)/SUMIFS(План_Факт_Дебіторка!$K:$K,План_Факт_Дебіторка!$A:$A,KPI!$H$3,План_Факт_Дебіторка!$E:$E,KPI!H$7,План_Факт_Дебіторка!$F:$F,KPI!$B25,План_Факт_Дебіторка!$G:$G,KPI!$C25),0))</f>
        <v>1.0088752901421929</v>
      </c>
      <c r="I26" s="110" cm="1">
        <f t="array" ref="I26">_xlfn.IFS($D26=Довідник_Списки!$D$3,IFERROR(SUMIFS(План_Факт_Дебіторка!$M:$M,План_Факт_Дебіторка!$A:$A,KPI!$H$3,План_Факт_Дебіторка!$E:$E,KPI!I$7,План_Факт_Дебіторка!$F:$F,KPI!$B25,План_Факт_Дебіторка!$G:$G,KPI!$C25)/SUMIFS(План_Факт_Дебіторка!$N:$N,План_Факт_Дебіторка!$A:$A,KPI!$H$3,План_Факт_Дебіторка!$E:$E,KPI!I$7,План_Факт_Дебіторка!$F:$F,KPI!$B25,План_Факт_Дебіторка!$G:$G,KPI!$C25),0),KPI!$D26=Довідник_Списки!$D$4,IFERROR((SUMIFS(План_Факт_Дебіторка!$M:$M,План_Факт_Дебіторка!$A:$A,KPI!$H$3,План_Факт_Дебіторка!$E:$E,KPI!I$7,План_Факт_Дебіторка!$F:$F,KPI!$B25,План_Факт_Дебіторка!$G:$G,KPI!$C25)-SUMIFS(План_Факт_Дебіторка!$L:$L,План_Факт_Дебіторка!$A:$A,KPI!$H$3,План_Факт_Дебіторка!$E:$E,KPI!I$7,План_Факт_Дебіторка!$F:$F,KPI!$B25,План_Факт_Дебіторка!$G:$G,KPI!$C25))/SUMIFS(План_Факт_Дебіторка!$L:$L,План_Факт_Дебіторка!$A:$A,KPI!$H$3,План_Факт_Дебіторка!$E:$E,KPI!I$7,План_Факт_Дебіторка!$F:$F,KPI!$B25,План_Факт_Дебіторка!$G:$G,KPI!$C25),0),$D26=Довідник_Списки!$D$5,IFERROR(SUMIFS(План_Факт_Дебіторка!$M:$M,План_Факт_Дебіторка!$A:$A,KPI!$H$3,План_Факт_Дебіторка!$E:$E,KPI!I$7,План_Факт_Дебіторка!$F:$F,KPI!$B25,План_Факт_Дебіторка!$G:$G,KPI!$C25)/SUMIFS(План_Факт_Дебіторка!$K:$K,План_Факт_Дебіторка!$A:$A,KPI!$H$3,План_Факт_Дебіторка!$E:$E,KPI!I$7,План_Факт_Дебіторка!$F:$F,KPI!$B25,План_Факт_Дебіторка!$G:$G,KPI!$C25),0))</f>
        <v>0.95722600871573738</v>
      </c>
      <c r="J26" s="110" cm="1">
        <f t="array" ref="J26">_xlfn.IFS($D26=Довідник_Списки!$D$3,IFERROR(SUMIFS(План_Факт_Дебіторка!$M:$M,План_Факт_Дебіторка!$A:$A,KPI!$H$3,План_Факт_Дебіторка!$E:$E,KPI!J$7,План_Факт_Дебіторка!$F:$F,KPI!$B25,План_Факт_Дебіторка!$G:$G,KPI!$C25)/SUMIFS(План_Факт_Дебіторка!$N:$N,План_Факт_Дебіторка!$A:$A,KPI!$H$3,План_Факт_Дебіторка!$E:$E,KPI!J$7,План_Факт_Дебіторка!$F:$F,KPI!$B25,План_Факт_Дебіторка!$G:$G,KPI!$C25),0),KPI!$D26=Довідник_Списки!$D$4,IFERROR((SUMIFS(План_Факт_Дебіторка!$M:$M,План_Факт_Дебіторка!$A:$A,KPI!$H$3,План_Факт_Дебіторка!$E:$E,KPI!J$7,План_Факт_Дебіторка!$F:$F,KPI!$B25,План_Факт_Дебіторка!$G:$G,KPI!$C25)-SUMIFS(План_Факт_Дебіторка!$L:$L,План_Факт_Дебіторка!$A:$A,KPI!$H$3,План_Факт_Дебіторка!$E:$E,KPI!J$7,План_Факт_Дебіторка!$F:$F,KPI!$B25,План_Факт_Дебіторка!$G:$G,KPI!$C25))/SUMIFS(План_Факт_Дебіторка!$L:$L,План_Факт_Дебіторка!$A:$A,KPI!$H$3,План_Факт_Дебіторка!$E:$E,KPI!J$7,План_Факт_Дебіторка!$F:$F,KPI!$B25,План_Факт_Дебіторка!$G:$G,KPI!$C25),0),$D26=Довідник_Списки!$D$5,IFERROR(SUMIFS(План_Факт_Дебіторка!$M:$M,План_Факт_Дебіторка!$A:$A,KPI!$H$3,План_Факт_Дебіторка!$E:$E,KPI!J$7,План_Факт_Дебіторка!$F:$F,KPI!$B25,План_Факт_Дебіторка!$G:$G,KPI!$C25)/SUMIFS(План_Факт_Дебіторка!$K:$K,План_Факт_Дебіторка!$A:$A,KPI!$H$3,План_Факт_Дебіторка!$E:$E,KPI!J$7,План_Факт_Дебіторка!$F:$F,KPI!$B25,План_Факт_Дебіторка!$G:$G,KPI!$C25),0))</f>
        <v>0.97492929863597555</v>
      </c>
      <c r="K26" s="110" cm="1">
        <f t="array" ref="K26">_xlfn.IFS($D26=Довідник_Списки!$D$3,IFERROR(SUMIFS(План_Факт_Дебіторка!$M:$M,План_Факт_Дебіторка!$A:$A,KPI!$H$3,План_Факт_Дебіторка!$E:$E,KPI!K$7,План_Факт_Дебіторка!$F:$F,KPI!$B25,План_Факт_Дебіторка!$G:$G,KPI!$C25)/SUMIFS(План_Факт_Дебіторка!$N:$N,План_Факт_Дебіторка!$A:$A,KPI!$H$3,План_Факт_Дебіторка!$E:$E,KPI!K$7,План_Факт_Дебіторка!$F:$F,KPI!$B25,План_Факт_Дебіторка!$G:$G,KPI!$C25),0),KPI!$D26=Довідник_Списки!$D$4,IFERROR((SUMIFS(План_Факт_Дебіторка!$M:$M,План_Факт_Дебіторка!$A:$A,KPI!$H$3,План_Факт_Дебіторка!$E:$E,KPI!K$7,План_Факт_Дебіторка!$F:$F,KPI!$B25,План_Факт_Дебіторка!$G:$G,KPI!$C25)-SUMIFS(План_Факт_Дебіторка!$L:$L,План_Факт_Дебіторка!$A:$A,KPI!$H$3,План_Факт_Дебіторка!$E:$E,KPI!K$7,План_Факт_Дебіторка!$F:$F,KPI!$B25,План_Факт_Дебіторка!$G:$G,KPI!$C25))/SUMIFS(План_Факт_Дебіторка!$L:$L,План_Факт_Дебіторка!$A:$A,KPI!$H$3,План_Факт_Дебіторка!$E:$E,KPI!K$7,План_Факт_Дебіторка!$F:$F,KPI!$B25,План_Факт_Дебіторка!$G:$G,KPI!$C25),0),$D26=Довідник_Списки!$D$5,IFERROR(SUMIFS(План_Факт_Дебіторка!$M:$M,План_Факт_Дебіторка!$A:$A,KPI!$H$3,План_Факт_Дебіторка!$E:$E,KPI!K$7,План_Факт_Дебіторка!$F:$F,KPI!$B25,План_Факт_Дебіторка!$G:$G,KPI!$C25)/SUMIFS(План_Факт_Дебіторка!$K:$K,План_Факт_Дебіторка!$A:$A,KPI!$H$3,План_Факт_Дебіторка!$E:$E,KPI!K$7,План_Факт_Дебіторка!$F:$F,KPI!$B25,План_Факт_Дебіторка!$G:$G,KPI!$C25),0))</f>
        <v>0.96008066460740316</v>
      </c>
      <c r="L26" s="110" cm="1">
        <f t="array" ref="L26">_xlfn.IFS($D26=Довідник_Списки!$D$3,IFERROR(SUMIFS(План_Факт_Дебіторка!$M:$M,План_Факт_Дебіторка!$A:$A,KPI!$H$3,План_Факт_Дебіторка!$E:$E,KPI!L$7,План_Факт_Дебіторка!$F:$F,KPI!$B25,План_Факт_Дебіторка!$G:$G,KPI!$C25)/SUMIFS(План_Факт_Дебіторка!$N:$N,План_Факт_Дебіторка!$A:$A,KPI!$H$3,План_Факт_Дебіторка!$E:$E,KPI!L$7,План_Факт_Дебіторка!$F:$F,KPI!$B25,План_Факт_Дебіторка!$G:$G,KPI!$C25),0),KPI!$D26=Довідник_Списки!$D$4,IFERROR((SUMIFS(План_Факт_Дебіторка!$M:$M,План_Факт_Дебіторка!$A:$A,KPI!$H$3,План_Факт_Дебіторка!$E:$E,KPI!L$7,План_Факт_Дебіторка!$F:$F,KPI!$B25,План_Факт_Дебіторка!$G:$G,KPI!$C25)-SUMIFS(План_Факт_Дебіторка!$L:$L,План_Факт_Дебіторка!$A:$A,KPI!$H$3,План_Факт_Дебіторка!$E:$E,KPI!L$7,План_Факт_Дебіторка!$F:$F,KPI!$B25,План_Факт_Дебіторка!$G:$G,KPI!$C25))/SUMIFS(План_Факт_Дебіторка!$L:$L,План_Факт_Дебіторка!$A:$A,KPI!$H$3,План_Факт_Дебіторка!$E:$E,KPI!L$7,План_Факт_Дебіторка!$F:$F,KPI!$B25,План_Факт_Дебіторка!$G:$G,KPI!$C25),0),$D26=Довідник_Списки!$D$5,IFERROR(SUMIFS(План_Факт_Дебіторка!$M:$M,План_Факт_Дебіторка!$A:$A,KPI!$H$3,План_Факт_Дебіторка!$E:$E,KPI!L$7,План_Факт_Дебіторка!$F:$F,KPI!$B25,План_Факт_Дебіторка!$G:$G,KPI!$C25)/SUMIFS(План_Факт_Дебіторка!$K:$K,План_Факт_Дебіторка!$A:$A,KPI!$H$3,План_Факт_Дебіторка!$E:$E,KPI!L$7,План_Факт_Дебіторка!$F:$F,KPI!$B25,План_Факт_Дебіторка!$G:$G,KPI!$C25),0))</f>
        <v>0.9810227056797638</v>
      </c>
      <c r="M26" s="110" cm="1">
        <f t="array" ref="M26">_xlfn.IFS($D26=Довідник_Списки!$D$3,IFERROR(SUMIFS(План_Факт_Дебіторка!$M:$M,План_Факт_Дебіторка!$A:$A,KPI!$H$3,План_Факт_Дебіторка!$E:$E,KPI!M$7,План_Факт_Дебіторка!$F:$F,KPI!$B25,План_Факт_Дебіторка!$G:$G,KPI!$C25)/SUMIFS(План_Факт_Дебіторка!$N:$N,План_Факт_Дебіторка!$A:$A,KPI!$H$3,План_Факт_Дебіторка!$E:$E,KPI!M$7,План_Факт_Дебіторка!$F:$F,KPI!$B25,План_Факт_Дебіторка!$G:$G,KPI!$C25),0),KPI!$D26=Довідник_Списки!$D$4,IFERROR((SUMIFS(План_Факт_Дебіторка!$M:$M,План_Факт_Дебіторка!$A:$A,KPI!$H$3,План_Факт_Дебіторка!$E:$E,KPI!M$7,План_Факт_Дебіторка!$F:$F,KPI!$B25,План_Факт_Дебіторка!$G:$G,KPI!$C25)-SUMIFS(План_Факт_Дебіторка!$L:$L,План_Факт_Дебіторка!$A:$A,KPI!$H$3,План_Факт_Дебіторка!$E:$E,KPI!M$7,План_Факт_Дебіторка!$F:$F,KPI!$B25,План_Факт_Дебіторка!$G:$G,KPI!$C25))/SUMIFS(План_Факт_Дебіторка!$L:$L,План_Факт_Дебіторка!$A:$A,KPI!$H$3,План_Факт_Дебіторка!$E:$E,KPI!M$7,План_Факт_Дебіторка!$F:$F,KPI!$B25,План_Факт_Дебіторка!$G:$G,KPI!$C25),0),$D26=Довідник_Списки!$D$5,IFERROR(SUMIFS(План_Факт_Дебіторка!$M:$M,План_Факт_Дебіторка!$A:$A,KPI!$H$3,План_Факт_Дебіторка!$E:$E,KPI!M$7,План_Факт_Дебіторка!$F:$F,KPI!$B25,План_Факт_Дебіторка!$G:$G,KPI!$C25)/SUMIFS(План_Факт_Дебіторка!$K:$K,План_Факт_Дебіторка!$A:$A,KPI!$H$3,План_Факт_Дебіторка!$E:$E,KPI!M$7,План_Факт_Дебіторка!$F:$F,KPI!$B25,План_Факт_Дебіторка!$G:$G,KPI!$C25),0))</f>
        <v>1.0594098389817121</v>
      </c>
      <c r="N26" s="110" cm="1">
        <f t="array" ref="N26">_xlfn.IFS($D26=Довідник_Списки!$D$3,IFERROR(SUMIFS(План_Факт_Дебіторка!$M:$M,План_Факт_Дебіторка!$A:$A,KPI!$H$3,План_Факт_Дебіторка!$E:$E,KPI!N$7,План_Факт_Дебіторка!$F:$F,KPI!$B25,План_Факт_Дебіторка!$G:$G,KPI!$C25)/SUMIFS(План_Факт_Дебіторка!$N:$N,План_Факт_Дебіторка!$A:$A,KPI!$H$3,План_Факт_Дебіторка!$E:$E,KPI!N$7,План_Факт_Дебіторка!$F:$F,KPI!$B25,План_Факт_Дебіторка!$G:$G,KPI!$C25),0),KPI!$D26=Довідник_Списки!$D$4,IFERROR((SUMIFS(План_Факт_Дебіторка!$M:$M,План_Факт_Дебіторка!$A:$A,KPI!$H$3,План_Факт_Дебіторка!$E:$E,KPI!N$7,План_Факт_Дебіторка!$F:$F,KPI!$B25,План_Факт_Дебіторка!$G:$G,KPI!$C25)-SUMIFS(План_Факт_Дебіторка!$L:$L,План_Факт_Дебіторка!$A:$A,KPI!$H$3,План_Факт_Дебіторка!$E:$E,KPI!N$7,План_Факт_Дебіторка!$F:$F,KPI!$B25,План_Факт_Дебіторка!$G:$G,KPI!$C25))/SUMIFS(План_Факт_Дебіторка!$L:$L,План_Факт_Дебіторка!$A:$A,KPI!$H$3,План_Факт_Дебіторка!$E:$E,KPI!N$7,План_Факт_Дебіторка!$F:$F,KPI!$B25,План_Факт_Дебіторка!$G:$G,KPI!$C25),0),$D26=Довідник_Списки!$D$5,IFERROR(SUMIFS(План_Факт_Дебіторка!$M:$M,План_Факт_Дебіторка!$A:$A,KPI!$H$3,План_Факт_Дебіторка!$E:$E,KPI!N$7,План_Факт_Дебіторка!$F:$F,KPI!$B25,План_Факт_Дебіторка!$G:$G,KPI!$C25)/SUMIFS(План_Факт_Дебіторка!$K:$K,План_Факт_Дебіторка!$A:$A,KPI!$H$3,План_Факт_Дебіторка!$E:$E,KPI!N$7,План_Факт_Дебіторка!$F:$F,KPI!$B25,План_Факт_Дебіторка!$G:$G,KPI!$C25),0))</f>
        <v>1.0477194338613685</v>
      </c>
      <c r="O26" s="110" cm="1">
        <f t="array" ref="O26">_xlfn.IFS($D26=Довідник_Списки!$D$3,IFERROR(SUMIFS(План_Факт_Дебіторка!$M:$M,План_Факт_Дебіторка!$A:$A,KPI!$H$3,План_Факт_Дебіторка!$E:$E,KPI!O$7,План_Факт_Дебіторка!$F:$F,KPI!$B25,План_Факт_Дебіторка!$G:$G,KPI!$C25)/SUMIFS(План_Факт_Дебіторка!$N:$N,План_Факт_Дебіторка!$A:$A,KPI!$H$3,План_Факт_Дебіторка!$E:$E,KPI!O$7,План_Факт_Дебіторка!$F:$F,KPI!$B25,План_Факт_Дебіторка!$G:$G,KPI!$C25),0),KPI!$D26=Довідник_Списки!$D$4,IFERROR((SUMIFS(План_Факт_Дебіторка!$M:$M,План_Факт_Дебіторка!$A:$A,KPI!$H$3,План_Факт_Дебіторка!$E:$E,KPI!O$7,План_Факт_Дебіторка!$F:$F,KPI!$B25,План_Факт_Дебіторка!$G:$G,KPI!$C25)-SUMIFS(План_Факт_Дебіторка!$L:$L,План_Факт_Дебіторка!$A:$A,KPI!$H$3,План_Факт_Дебіторка!$E:$E,KPI!O$7,План_Факт_Дебіторка!$F:$F,KPI!$B25,План_Факт_Дебіторка!$G:$G,KPI!$C25))/SUMIFS(План_Факт_Дебіторка!$L:$L,План_Факт_Дебіторка!$A:$A,KPI!$H$3,План_Факт_Дебіторка!$E:$E,KPI!O$7,План_Факт_Дебіторка!$F:$F,KPI!$B25,План_Факт_Дебіторка!$G:$G,KPI!$C25),0),$D26=Довідник_Списки!$D$5,IFERROR(SUMIFS(План_Факт_Дебіторка!$M:$M,План_Факт_Дебіторка!$A:$A,KPI!$H$3,План_Факт_Дебіторка!$E:$E,KPI!O$7,План_Факт_Дебіторка!$F:$F,KPI!$B25,План_Факт_Дебіторка!$G:$G,KPI!$C25)/SUMIFS(План_Факт_Дебіторка!$K:$K,План_Факт_Дебіторка!$A:$A,KPI!$H$3,План_Факт_Дебіторка!$E:$E,KPI!O$7,План_Факт_Дебіторка!$F:$F,KPI!$B25,План_Факт_Дебіторка!$G:$G,KPI!$C25),0))</f>
        <v>0.9521033438423131</v>
      </c>
      <c r="P26" s="111" cm="1">
        <f t="array" ref="P26">_xlfn.IFS($D26=Довідник_Списки!$D$3,IFERROR(SUMIFS(План_Факт_Дебіторка!$M:$M,План_Факт_Дебіторка!$A:$A,KPI!$H$3,План_Факт_Дебіторка!$E:$E,KPI!P$7,План_Факт_Дебіторка!$F:$F,KPI!$B25,План_Факт_Дебіторка!$G:$G,KPI!$C25)/SUMIFS(План_Факт_Дебіторка!$N:$N,План_Факт_Дебіторка!$A:$A,KPI!$H$3,План_Факт_Дебіторка!$E:$E,KPI!P$7,План_Факт_Дебіторка!$F:$F,KPI!$B25,План_Факт_Дебіторка!$G:$G,KPI!$C25),0),KPI!$D26=Довідник_Списки!$D$4,IFERROR((SUMIFS(План_Факт_Дебіторка!$M:$M,План_Факт_Дебіторка!$A:$A,KPI!$H$3,План_Факт_Дебіторка!$E:$E,KPI!P$7,План_Факт_Дебіторка!$F:$F,KPI!$B25,План_Факт_Дебіторка!$G:$G,KPI!$C25)-SUMIFS(План_Факт_Дебіторка!$L:$L,План_Факт_Дебіторка!$A:$A,KPI!$H$3,План_Факт_Дебіторка!$E:$E,KPI!P$7,План_Факт_Дебіторка!$F:$F,KPI!$B25,План_Факт_Дебіторка!$G:$G,KPI!$C25))/SUMIFS(План_Факт_Дебіторка!$L:$L,План_Факт_Дебіторка!$A:$A,KPI!$H$3,План_Факт_Дебіторка!$E:$E,KPI!P$7,План_Факт_Дебіторка!$F:$F,KPI!$B25,План_Факт_Дебіторка!$G:$G,KPI!$C25),0),$D26=Довідник_Списки!$D$5,IFERROR(SUMIFS(План_Факт_Дебіторка!$M:$M,План_Факт_Дебіторка!$A:$A,KPI!$H$3,План_Факт_Дебіторка!$E:$E,KPI!P$7,План_Факт_Дебіторка!$F:$F,KPI!$B25,План_Факт_Дебіторка!$G:$G,KPI!$C25)/SUMIFS(План_Факт_Дебіторка!$K:$K,План_Факт_Дебіторка!$A:$A,KPI!$H$3,План_Факт_Дебіторка!$E:$E,KPI!P$7,План_Факт_Дебіторка!$F:$F,KPI!$B25,План_Факт_Дебіторка!$G:$G,KPI!$C25),0))</f>
        <v>0.97040329001138237</v>
      </c>
      <c r="Q26" s="106"/>
      <c r="R26" s="112" cm="1">
        <f t="array" ref="R26">_xlfn.IFS($D26=Довідник_Списки!$D$3,IFERROR(SUMIFS(План_Факт_Дебіторка!$M:$M,План_Факт_Дебіторка!$A:$A,KPI!$H$3,План_Факт_Дебіторка!$F:$F,KPI!$B25,План_Факт_Дебіторка!$G:$G,KPI!$C25)/SUMIFS(План_Факт_Дебіторка!$N:$N,План_Факт_Дебіторка!$A:$A,KPI!$H$3,План_Факт_Дебіторка!$F:$F,KPI!$B25,План_Факт_Дебіторка!$G:$G,KPI!$C25),0),KPI!$D26=Довідник_Списки!$D$4,IFERROR((SUMIFS(План_Факт_Дебіторка!$M:$M,План_Факт_Дебіторка!$A:$A,KPI!$H$3,План_Факт_Дебіторка!$F:$F,KPI!$B25,План_Факт_Дебіторка!$G:$G,KPI!$C25)-SUMIFS(План_Факт_Дебіторка!$L:$L,План_Факт_Дебіторка!$A:$A,KPI!$H$3,План_Факт_Дебіторка!$F:$F,KPI!$B25,План_Факт_Дебіторка!$G:$G,KPI!$C25))/SUMIFS(План_Факт_Дебіторка!$L:$L,План_Факт_Дебіторка!$A:$A,KPI!$H$3,План_Факт_Дебіторка!$F:$F,KPI!$B25,План_Факт_Дебіторка!$G:$G,KPI!$C25),0),$D26=Довідник_Списки!$D$5,IFERROR(SUMIFS(План_Факт_Дебіторка!$M:$M,План_Факт_Дебіторка!$A:$A,KPI!$H$3,План_Факт_Дебіторка!$F:$F,KPI!$B25,План_Факт_Дебіторка!$G:$G,KPI!$C25)/SUMIFS(План_Факт_Дебіторка!$K:$K,План_Факт_Дебіторка!$A:$A,KPI!$H$3,План_Факт_Дебіторка!$F:$F,KPI!$B25,План_Факт_Дебіторка!$G:$G,KPI!$C25),0))</f>
        <v>0.99459097653034956</v>
      </c>
      <c r="S26" s="68"/>
      <c r="T26" s="112"/>
      <c r="V26" s="30"/>
      <c r="W26" s="30"/>
      <c r="X26" s="30"/>
      <c r="Y26" s="30"/>
      <c r="Z26" s="30"/>
      <c r="AA26" s="30"/>
      <c r="AB26" s="30"/>
      <c r="AC26" s="30"/>
      <c r="AD26" s="30"/>
      <c r="AE26" s="30"/>
      <c r="AF26" s="30"/>
      <c r="AG26" s="30"/>
      <c r="AH26" s="30"/>
      <c r="AI26" s="30"/>
      <c r="AJ26" s="30"/>
      <c r="AK26" s="30"/>
      <c r="AL26" s="30"/>
      <c r="AM26" s="30"/>
      <c r="AN26" s="30"/>
      <c r="AO26" s="30"/>
      <c r="AP26" s="30"/>
    </row>
    <row r="27" spans="2:42" customFormat="1" hidden="1" outlineLevel="2" x14ac:dyDescent="0.25">
      <c r="B27" s="102" t="s">
        <v>42</v>
      </c>
      <c r="C27" s="113" t="s">
        <v>49</v>
      </c>
      <c r="D27" s="114" t="str">
        <f>$D$3</f>
        <v>ФактПродажів, грн</v>
      </c>
      <c r="E27" s="115" cm="1">
        <f t="array" ref="E27">SUMIFS(_xlfn.IFS(KPI!$D27=План_Факт_Дебіторка[[#Headers],[ФактПродажів, грн]],План_Факт_Дебіторка!$M:$M,KPI!$D27=План_Факт_Дебіторка[[#Headers],[Собівартість, грн]],План_Факт_Дебіторка!$L:$L,KPI!$D27=План_Факт_Дебіторка[[#Headers],[Продажі, шт]],План_Факт_Дебіторка!$K:$K),План_Факт_Дебіторка!$A:$A,KPI!$H$3,План_Факт_Дебіторка!$E:$E,KPI!E$7,План_Факт_Дебіторка!$F:$F,KPI!$B27,План_Факт_Дебіторка!$G:$G,KPI!$C27)</f>
        <v>549315.95275000005</v>
      </c>
      <c r="F27" s="115" cm="1">
        <f t="array" ref="F27">SUMIFS(_xlfn.IFS(KPI!$D27=План_Факт_Дебіторка[[#Headers],[ФактПродажів, грн]],План_Факт_Дебіторка!$M:$M,KPI!$D27=План_Факт_Дебіторка[[#Headers],[Собівартість, грн]],План_Факт_Дебіторка!$L:$L,KPI!$D27=План_Факт_Дебіторка[[#Headers],[Продажі, шт]],План_Факт_Дебіторка!$K:$K),План_Факт_Дебіторка!$A:$A,KPI!$H$3,План_Факт_Дебіторка!$E:$E,KPI!F$7,План_Факт_Дебіторка!$F:$F,KPI!$B27,План_Факт_Дебіторка!$G:$G,KPI!$C27)</f>
        <v>423581.73359600006</v>
      </c>
      <c r="G27" s="115" cm="1">
        <f t="array" ref="G27">SUMIFS(_xlfn.IFS(KPI!$D27=План_Факт_Дебіторка[[#Headers],[ФактПродажів, грн]],План_Факт_Дебіторка!$M:$M,KPI!$D27=План_Факт_Дебіторка[[#Headers],[Собівартість, грн]],План_Факт_Дебіторка!$L:$L,KPI!$D27=План_Факт_Дебіторка[[#Headers],[Продажі, шт]],План_Факт_Дебіторка!$K:$K),План_Факт_Дебіторка!$A:$A,KPI!$H$3,План_Факт_Дебіторка!$E:$E,KPI!G$7,План_Факт_Дебіторка!$F:$F,KPI!$B27,План_Факт_Дебіторка!$G:$G,KPI!$C27)</f>
        <v>548883.48667000071</v>
      </c>
      <c r="H27" s="115" cm="1">
        <f t="array" ref="H27">SUMIFS(_xlfn.IFS(KPI!$D27=План_Факт_Дебіторка[[#Headers],[ФактПродажів, грн]],План_Факт_Дебіторка!$M:$M,KPI!$D27=План_Факт_Дебіторка[[#Headers],[Собівартість, грн]],План_Факт_Дебіторка!$L:$L,KPI!$D27=План_Факт_Дебіторка[[#Headers],[Продажі, шт]],План_Факт_Дебіторка!$K:$K),План_Факт_Дебіторка!$A:$A,KPI!$H$3,План_Факт_Дебіторка!$E:$E,KPI!H$7,План_Факт_Дебіторка!$F:$F,KPI!$B27,План_Факт_Дебіторка!$G:$G,KPI!$C27)</f>
        <v>458196.79987500014</v>
      </c>
      <c r="I27" s="115" cm="1">
        <f t="array" ref="I27">SUMIFS(_xlfn.IFS(KPI!$D27=План_Факт_Дебіторка[[#Headers],[ФактПродажів, грн]],План_Факт_Дебіторка!$M:$M,KPI!$D27=План_Факт_Дебіторка[[#Headers],[Собівартість, грн]],План_Факт_Дебіторка!$L:$L,KPI!$D27=План_Факт_Дебіторка[[#Headers],[Продажі, шт]],План_Факт_Дебіторка!$K:$K),План_Факт_Дебіторка!$A:$A,KPI!$H$3,План_Факт_Дебіторка!$E:$E,KPI!I$7,План_Факт_Дебіторка!$F:$F,KPI!$B27,План_Факт_Дебіторка!$G:$G,KPI!$C27)</f>
        <v>592977.89172999968</v>
      </c>
      <c r="J27" s="115" cm="1">
        <f t="array" ref="J27">SUMIFS(_xlfn.IFS(KPI!$D27=План_Факт_Дебіторка[[#Headers],[ФактПродажів, грн]],План_Факт_Дебіторка!$M:$M,KPI!$D27=План_Факт_Дебіторка[[#Headers],[Собівартість, грн]],План_Факт_Дебіторка!$L:$L,KPI!$D27=План_Факт_Дебіторка[[#Headers],[Продажі, шт]],План_Факт_Дебіторка!$K:$K),План_Факт_Дебіторка!$A:$A,KPI!$H$3,План_Факт_Дебіторка!$E:$E,KPI!J$7,План_Факт_Дебіторка!$F:$F,KPI!$B27,План_Факт_Дебіторка!$G:$G,KPI!$C27)</f>
        <v>311453.12187000003</v>
      </c>
      <c r="K27" s="115" cm="1">
        <f t="array" ref="K27">SUMIFS(_xlfn.IFS(KPI!$D27=План_Факт_Дебіторка[[#Headers],[ФактПродажів, грн]],План_Факт_Дебіторка!$M:$M,KPI!$D27=План_Факт_Дебіторка[[#Headers],[Собівартість, грн]],План_Факт_Дебіторка!$L:$L,KPI!$D27=План_Факт_Дебіторка[[#Headers],[Продажі, шт]],План_Факт_Дебіторка!$K:$K),План_Факт_Дебіторка!$A:$A,KPI!$H$3,План_Факт_Дебіторка!$E:$E,KPI!K$7,План_Факт_Дебіторка!$F:$F,KPI!$B27,План_Факт_Дебіторка!$G:$G,KPI!$C27)</f>
        <v>729585.49250999989</v>
      </c>
      <c r="L27" s="115" cm="1">
        <f t="array" ref="L27">SUMIFS(_xlfn.IFS(KPI!$D27=План_Факт_Дебіторка[[#Headers],[ФактПродажів, грн]],План_Факт_Дебіторка!$M:$M,KPI!$D27=План_Факт_Дебіторка[[#Headers],[Собівартість, грн]],План_Факт_Дебіторка!$L:$L,KPI!$D27=План_Факт_Дебіторка[[#Headers],[Продажі, шт]],План_Факт_Дебіторка!$K:$K),План_Факт_Дебіторка!$A:$A,KPI!$H$3,План_Факт_Дебіторка!$E:$E,KPI!L$7,План_Факт_Дебіторка!$F:$F,KPI!$B27,План_Факт_Дебіторка!$G:$G,KPI!$C27)</f>
        <v>307904.31133000017</v>
      </c>
      <c r="M27" s="115" cm="1">
        <f t="array" ref="M27">SUMIFS(_xlfn.IFS(KPI!$D27=План_Факт_Дебіторка[[#Headers],[ФактПродажів, грн]],План_Факт_Дебіторка!$M:$M,KPI!$D27=План_Факт_Дебіторка[[#Headers],[Собівартість, грн]],План_Факт_Дебіторка!$L:$L,KPI!$D27=План_Факт_Дебіторка[[#Headers],[Продажі, шт]],План_Факт_Дебіторка!$K:$K),План_Факт_Дебіторка!$A:$A,KPI!$H$3,План_Факт_Дебіторка!$E:$E,KPI!M$7,План_Факт_Дебіторка!$F:$F,KPI!$B27,План_Факт_Дебіторка!$G:$G,KPI!$C27)</f>
        <v>316878.15432000015</v>
      </c>
      <c r="N27" s="115" cm="1">
        <f t="array" ref="N27">SUMIFS(_xlfn.IFS(KPI!$D27=План_Факт_Дебіторка[[#Headers],[ФактПродажів, грн]],План_Факт_Дебіторка!$M:$M,KPI!$D27=План_Факт_Дебіторка[[#Headers],[Собівартість, грн]],План_Факт_Дебіторка!$L:$L,KPI!$D27=План_Факт_Дебіторка[[#Headers],[Продажі, шт]],План_Факт_Дебіторка!$K:$K),План_Факт_Дебіторка!$A:$A,KPI!$H$3,План_Факт_Дебіторка!$E:$E,KPI!N$7,План_Факт_Дебіторка!$F:$F,KPI!$B27,План_Факт_Дебіторка!$G:$G,KPI!$C27)</f>
        <v>749868.38832999906</v>
      </c>
      <c r="O27" s="115" cm="1">
        <f t="array" ref="O27">SUMIFS(_xlfn.IFS(KPI!$D27=План_Факт_Дебіторка[[#Headers],[ФактПродажів, грн]],План_Факт_Дебіторка!$M:$M,KPI!$D27=План_Факт_Дебіторка[[#Headers],[Собівартість, грн]],План_Факт_Дебіторка!$L:$L,KPI!$D27=План_Факт_Дебіторка[[#Headers],[Продажі, шт]],План_Факт_Дебіторка!$K:$K),План_Факт_Дебіторка!$A:$A,KPI!$H$3,План_Факт_Дебіторка!$E:$E,KPI!O$7,План_Факт_Дебіторка!$F:$F,KPI!$B27,План_Факт_Дебіторка!$G:$G,KPI!$C27)</f>
        <v>282470.00526000001</v>
      </c>
      <c r="P27" s="116" cm="1">
        <f t="array" ref="P27">SUMIFS(_xlfn.IFS(KPI!$D27=План_Факт_Дебіторка[[#Headers],[ФактПродажів, грн]],План_Факт_Дебіторка!$M:$M,KPI!$D27=План_Факт_Дебіторка[[#Headers],[Собівартість, грн]],План_Факт_Дебіторка!$L:$L,KPI!$D27=План_Факт_Дебіторка[[#Headers],[Продажі, шт]],План_Факт_Дебіторка!$K:$K),План_Факт_Дебіторка!$A:$A,KPI!$H$3,План_Факт_Дебіторка!$E:$E,KPI!P$7,План_Факт_Дебіторка!$F:$F,KPI!$B27,План_Факт_Дебіторка!$G:$G,KPI!$C27)</f>
        <v>414304.52293999982</v>
      </c>
      <c r="Q27" s="106"/>
      <c r="R27" s="117">
        <f t="shared" ref="R27" si="7">SUM(E27:P27)</f>
        <v>5685419.8611809993</v>
      </c>
      <c r="S27" s="68"/>
      <c r="T27" s="117"/>
      <c r="V27" s="30"/>
      <c r="W27" s="30"/>
      <c r="X27" s="30"/>
      <c r="Y27" s="30"/>
      <c r="Z27" s="30"/>
      <c r="AA27" s="30"/>
      <c r="AB27" s="30"/>
      <c r="AC27" s="30"/>
      <c r="AD27" s="30"/>
      <c r="AE27" s="30"/>
      <c r="AF27" s="30"/>
      <c r="AG27" s="30"/>
      <c r="AH27" s="30"/>
      <c r="AI27" s="30"/>
      <c r="AJ27" s="30"/>
      <c r="AK27" s="30"/>
      <c r="AL27" s="30"/>
      <c r="AM27" s="30"/>
      <c r="AN27" s="30"/>
      <c r="AO27" s="30"/>
      <c r="AP27" s="30"/>
    </row>
    <row r="28" spans="2:42" customFormat="1" hidden="1" outlineLevel="2" x14ac:dyDescent="0.25">
      <c r="B28" s="102" t="s">
        <v>42</v>
      </c>
      <c r="C28" s="118" t="s">
        <v>49</v>
      </c>
      <c r="D28" s="119" t="str">
        <f>$D$5</f>
        <v>Викон_План</v>
      </c>
      <c r="E28" s="110" cm="1">
        <f t="array" ref="E28">_xlfn.IFS($D28=Довідник_Списки!$D$3,IFERROR(SUMIFS(План_Факт_Дебіторка!$M:$M,План_Факт_Дебіторка!$A:$A,KPI!$H$3,План_Факт_Дебіторка!$E:$E,KPI!E$7,План_Факт_Дебіторка!$F:$F,KPI!$B27,План_Факт_Дебіторка!$G:$G,KPI!$C27)/SUMIFS(План_Факт_Дебіторка!$N:$N,План_Факт_Дебіторка!$A:$A,KPI!$H$3,План_Факт_Дебіторка!$E:$E,KPI!E$7,План_Факт_Дебіторка!$F:$F,KPI!$B27,План_Факт_Дебіторка!$G:$G,KPI!$C27),0),KPI!$D28=Довідник_Списки!$D$4,IFERROR((SUMIFS(План_Факт_Дебіторка!$M:$M,План_Факт_Дебіторка!$A:$A,KPI!$H$3,План_Факт_Дебіторка!$E:$E,KPI!E$7,План_Факт_Дебіторка!$F:$F,KPI!$B27,План_Факт_Дебіторка!$G:$G,KPI!$C27)-SUMIFS(План_Факт_Дебіторка!$L:$L,План_Факт_Дебіторка!$A:$A,KPI!$H$3,План_Факт_Дебіторка!$E:$E,KPI!E$7,План_Факт_Дебіторка!$F:$F,KPI!$B27,План_Факт_Дебіторка!$G:$G,KPI!$C27))/SUMIFS(План_Факт_Дебіторка!$L:$L,План_Факт_Дебіторка!$A:$A,KPI!$H$3,План_Факт_Дебіторка!$E:$E,KPI!E$7,План_Факт_Дебіторка!$F:$F,KPI!$B27,План_Факт_Дебіторка!$G:$G,KPI!$C27),0),$D28=Довідник_Списки!$D$5,IFERROR(SUMIFS(План_Факт_Дебіторка!$M:$M,План_Факт_Дебіторка!$A:$A,KPI!$H$3,План_Факт_Дебіторка!$E:$E,KPI!E$7,План_Факт_Дебіторка!$F:$F,KPI!$B27,План_Факт_Дебіторка!$G:$G,KPI!$C27)/SUMIFS(План_Факт_Дебіторка!$K:$K,План_Факт_Дебіторка!$A:$A,KPI!$H$3,План_Факт_Дебіторка!$E:$E,KPI!E$7,План_Факт_Дебіторка!$F:$F,KPI!$B27,План_Факт_Дебіторка!$G:$G,KPI!$C27),0))</f>
        <v>1.0180058427538918</v>
      </c>
      <c r="F28" s="110" cm="1">
        <f t="array" ref="F28">_xlfn.IFS($D28=Довідник_Списки!$D$3,IFERROR(SUMIFS(План_Факт_Дебіторка!$M:$M,План_Факт_Дебіторка!$A:$A,KPI!$H$3,План_Факт_Дебіторка!$E:$E,KPI!F$7,План_Факт_Дебіторка!$F:$F,KPI!$B27,План_Факт_Дебіторка!$G:$G,KPI!$C27)/SUMIFS(План_Факт_Дебіторка!$N:$N,План_Факт_Дебіторка!$A:$A,KPI!$H$3,План_Факт_Дебіторка!$E:$E,KPI!F$7,План_Факт_Дебіторка!$F:$F,KPI!$B27,План_Факт_Дебіторка!$G:$G,KPI!$C27),0),KPI!$D28=Довідник_Списки!$D$4,IFERROR((SUMIFS(План_Факт_Дебіторка!$M:$M,План_Факт_Дебіторка!$A:$A,KPI!$H$3,План_Факт_Дебіторка!$E:$E,KPI!F$7,План_Факт_Дебіторка!$F:$F,KPI!$B27,План_Факт_Дебіторка!$G:$G,KPI!$C27)-SUMIFS(План_Факт_Дебіторка!$L:$L,План_Факт_Дебіторка!$A:$A,KPI!$H$3,План_Факт_Дебіторка!$E:$E,KPI!F$7,План_Факт_Дебіторка!$F:$F,KPI!$B27,План_Факт_Дебіторка!$G:$G,KPI!$C27))/SUMIFS(План_Факт_Дебіторка!$L:$L,План_Факт_Дебіторка!$A:$A,KPI!$H$3,План_Факт_Дебіторка!$E:$E,KPI!F$7,План_Факт_Дебіторка!$F:$F,KPI!$B27,План_Факт_Дебіторка!$G:$G,KPI!$C27),0),$D28=Довідник_Списки!$D$5,IFERROR(SUMIFS(План_Факт_Дебіторка!$M:$M,План_Факт_Дебіторка!$A:$A,KPI!$H$3,План_Факт_Дебіторка!$E:$E,KPI!F$7,План_Факт_Дебіторка!$F:$F,KPI!$B27,План_Факт_Дебіторка!$G:$G,KPI!$C27)/SUMIFS(План_Факт_Дебіторка!$K:$K,План_Факт_Дебіторка!$A:$A,KPI!$H$3,План_Факт_Дебіторка!$E:$E,KPI!F$7,План_Факт_Дебіторка!$F:$F,KPI!$B27,План_Факт_Дебіторка!$G:$G,KPI!$C27),0))</f>
        <v>0.9518690642606743</v>
      </c>
      <c r="G28" s="110" cm="1">
        <f t="array" ref="G28">_xlfn.IFS($D28=Довідник_Списки!$D$3,IFERROR(SUMIFS(План_Факт_Дебіторка!$M:$M,План_Факт_Дебіторка!$A:$A,KPI!$H$3,План_Факт_Дебіторка!$E:$E,KPI!G$7,План_Факт_Дебіторка!$F:$F,KPI!$B27,План_Факт_Дебіторка!$G:$G,KPI!$C27)/SUMIFS(План_Факт_Дебіторка!$N:$N,План_Факт_Дебіторка!$A:$A,KPI!$H$3,План_Факт_Дебіторка!$E:$E,KPI!G$7,План_Факт_Дебіторка!$F:$F,KPI!$B27,План_Факт_Дебіторка!$G:$G,KPI!$C27),0),KPI!$D28=Довідник_Списки!$D$4,IFERROR((SUMIFS(План_Факт_Дебіторка!$M:$M,План_Факт_Дебіторка!$A:$A,KPI!$H$3,План_Факт_Дебіторка!$E:$E,KPI!G$7,План_Факт_Дебіторка!$F:$F,KPI!$B27,План_Факт_Дебіторка!$G:$G,KPI!$C27)-SUMIFS(План_Факт_Дебіторка!$L:$L,План_Факт_Дебіторка!$A:$A,KPI!$H$3,План_Факт_Дебіторка!$E:$E,KPI!G$7,План_Факт_Дебіторка!$F:$F,KPI!$B27,План_Факт_Дебіторка!$G:$G,KPI!$C27))/SUMIFS(План_Факт_Дебіторка!$L:$L,План_Факт_Дебіторка!$A:$A,KPI!$H$3,План_Факт_Дебіторка!$E:$E,KPI!G$7,План_Факт_Дебіторка!$F:$F,KPI!$B27,План_Факт_Дебіторка!$G:$G,KPI!$C27),0),$D28=Довідник_Списки!$D$5,IFERROR(SUMIFS(План_Факт_Дебіторка!$M:$M,План_Факт_Дебіторка!$A:$A,KPI!$H$3,План_Факт_Дебіторка!$E:$E,KPI!G$7,План_Факт_Дебіторка!$F:$F,KPI!$B27,План_Факт_Дебіторка!$G:$G,KPI!$C27)/SUMIFS(План_Факт_Дебіторка!$K:$K,План_Факт_Дебіторка!$A:$A,KPI!$H$3,План_Факт_Дебіторка!$E:$E,KPI!G$7,План_Факт_Дебіторка!$F:$F,KPI!$B27,План_Факт_Дебіторка!$G:$G,KPI!$C27),0))</f>
        <v>0.99327449632645803</v>
      </c>
      <c r="H28" s="110" cm="1">
        <f t="array" ref="H28">_xlfn.IFS($D28=Довідник_Списки!$D$3,IFERROR(SUMIFS(План_Факт_Дебіторка!$M:$M,План_Факт_Дебіторка!$A:$A,KPI!$H$3,План_Факт_Дебіторка!$E:$E,KPI!H$7,План_Факт_Дебіторка!$F:$F,KPI!$B27,План_Факт_Дебіторка!$G:$G,KPI!$C27)/SUMIFS(План_Факт_Дебіторка!$N:$N,План_Факт_Дебіторка!$A:$A,KPI!$H$3,План_Факт_Дебіторка!$E:$E,KPI!H$7,План_Факт_Дебіторка!$F:$F,KPI!$B27,План_Факт_Дебіторка!$G:$G,KPI!$C27),0),KPI!$D28=Довідник_Списки!$D$4,IFERROR((SUMIFS(План_Факт_Дебіторка!$M:$M,План_Факт_Дебіторка!$A:$A,KPI!$H$3,План_Факт_Дебіторка!$E:$E,KPI!H$7,План_Факт_Дебіторка!$F:$F,KPI!$B27,План_Факт_Дебіторка!$G:$G,KPI!$C27)-SUMIFS(План_Факт_Дебіторка!$L:$L,План_Факт_Дебіторка!$A:$A,KPI!$H$3,План_Факт_Дебіторка!$E:$E,KPI!H$7,План_Факт_Дебіторка!$F:$F,KPI!$B27,План_Факт_Дебіторка!$G:$G,KPI!$C27))/SUMIFS(План_Факт_Дебіторка!$L:$L,План_Факт_Дебіторка!$A:$A,KPI!$H$3,План_Факт_Дебіторка!$E:$E,KPI!H$7,План_Факт_Дебіторка!$F:$F,KPI!$B27,План_Факт_Дебіторка!$G:$G,KPI!$C27),0),$D28=Довідник_Списки!$D$5,IFERROR(SUMIFS(План_Факт_Дебіторка!$M:$M,План_Факт_Дебіторка!$A:$A,KPI!$H$3,План_Факт_Дебіторка!$E:$E,KPI!H$7,План_Факт_Дебіторка!$F:$F,KPI!$B27,План_Факт_Дебіторка!$G:$G,KPI!$C27)/SUMIFS(План_Факт_Дебіторка!$K:$K,План_Факт_Дебіторка!$A:$A,KPI!$H$3,План_Факт_Дебіторка!$E:$E,KPI!H$7,План_Факт_Дебіторка!$F:$F,KPI!$B27,План_Факт_Дебіторка!$G:$G,KPI!$C27),0))</f>
        <v>1.0303503482684959</v>
      </c>
      <c r="I28" s="110" cm="1">
        <f t="array" ref="I28">_xlfn.IFS($D28=Довідник_Списки!$D$3,IFERROR(SUMIFS(План_Факт_Дебіторка!$M:$M,План_Факт_Дебіторка!$A:$A,KPI!$H$3,План_Факт_Дебіторка!$E:$E,KPI!I$7,План_Факт_Дебіторка!$F:$F,KPI!$B27,План_Факт_Дебіторка!$G:$G,KPI!$C27)/SUMIFS(План_Факт_Дебіторка!$N:$N,План_Факт_Дебіторка!$A:$A,KPI!$H$3,План_Факт_Дебіторка!$E:$E,KPI!I$7,План_Факт_Дебіторка!$F:$F,KPI!$B27,План_Факт_Дебіторка!$G:$G,KPI!$C27),0),KPI!$D28=Довідник_Списки!$D$4,IFERROR((SUMIFS(План_Факт_Дебіторка!$M:$M,План_Факт_Дебіторка!$A:$A,KPI!$H$3,План_Факт_Дебіторка!$E:$E,KPI!I$7,План_Факт_Дебіторка!$F:$F,KPI!$B27,План_Факт_Дебіторка!$G:$G,KPI!$C27)-SUMIFS(План_Факт_Дебіторка!$L:$L,План_Факт_Дебіторка!$A:$A,KPI!$H$3,План_Факт_Дебіторка!$E:$E,KPI!I$7,План_Факт_Дебіторка!$F:$F,KPI!$B27,План_Факт_Дебіторка!$G:$G,KPI!$C27))/SUMIFS(План_Факт_Дебіторка!$L:$L,План_Факт_Дебіторка!$A:$A,KPI!$H$3,План_Факт_Дебіторка!$E:$E,KPI!I$7,План_Факт_Дебіторка!$F:$F,KPI!$B27,План_Факт_Дебіторка!$G:$G,KPI!$C27),0),$D28=Довідник_Списки!$D$5,IFERROR(SUMIFS(План_Факт_Дебіторка!$M:$M,План_Факт_Дебіторка!$A:$A,KPI!$H$3,План_Факт_Дебіторка!$E:$E,KPI!I$7,План_Факт_Дебіторка!$F:$F,KPI!$B27,План_Факт_Дебіторка!$G:$G,KPI!$C27)/SUMIFS(План_Факт_Дебіторка!$K:$K,План_Факт_Дебіторка!$A:$A,KPI!$H$3,План_Факт_Дебіторка!$E:$E,KPI!I$7,План_Факт_Дебіторка!$F:$F,KPI!$B27,План_Факт_Дебіторка!$G:$G,KPI!$C27),0))</f>
        <v>1.0016518441385129</v>
      </c>
      <c r="J28" s="110" cm="1">
        <f t="array" ref="J28">_xlfn.IFS($D28=Довідник_Списки!$D$3,IFERROR(SUMIFS(План_Факт_Дебіторка!$M:$M,План_Факт_Дебіторка!$A:$A,KPI!$H$3,План_Факт_Дебіторка!$E:$E,KPI!J$7,План_Факт_Дебіторка!$F:$F,KPI!$B27,План_Факт_Дебіторка!$G:$G,KPI!$C27)/SUMIFS(План_Факт_Дебіторка!$N:$N,План_Факт_Дебіторка!$A:$A,KPI!$H$3,План_Факт_Дебіторка!$E:$E,KPI!J$7,План_Факт_Дебіторка!$F:$F,KPI!$B27,План_Факт_Дебіторка!$G:$G,KPI!$C27),0),KPI!$D28=Довідник_Списки!$D$4,IFERROR((SUMIFS(План_Факт_Дебіторка!$M:$M,План_Факт_Дебіторка!$A:$A,KPI!$H$3,План_Факт_Дебіторка!$E:$E,KPI!J$7,План_Факт_Дебіторка!$F:$F,KPI!$B27,План_Факт_Дебіторка!$G:$G,KPI!$C27)-SUMIFS(План_Факт_Дебіторка!$L:$L,План_Факт_Дебіторка!$A:$A,KPI!$H$3,План_Факт_Дебіторка!$E:$E,KPI!J$7,План_Факт_Дебіторка!$F:$F,KPI!$B27,План_Факт_Дебіторка!$G:$G,KPI!$C27))/SUMIFS(План_Факт_Дебіторка!$L:$L,План_Факт_Дебіторка!$A:$A,KPI!$H$3,План_Факт_Дебіторка!$E:$E,KPI!J$7,План_Факт_Дебіторка!$F:$F,KPI!$B27,План_Факт_Дебіторка!$G:$G,KPI!$C27),0),$D28=Довідник_Списки!$D$5,IFERROR(SUMIFS(План_Факт_Дебіторка!$M:$M,План_Факт_Дебіторка!$A:$A,KPI!$H$3,План_Факт_Дебіторка!$E:$E,KPI!J$7,План_Факт_Дебіторка!$F:$F,KPI!$B27,План_Факт_Дебіторка!$G:$G,KPI!$C27)/SUMIFS(План_Факт_Дебіторка!$K:$K,План_Факт_Дебіторка!$A:$A,KPI!$H$3,План_Факт_Дебіторка!$E:$E,KPI!J$7,План_Факт_Дебіторка!$F:$F,KPI!$B27,План_Факт_Дебіторка!$G:$G,KPI!$C27),0))</f>
        <v>1.0211577766229509</v>
      </c>
      <c r="K28" s="110" cm="1">
        <f t="array" ref="K28">_xlfn.IFS($D28=Довідник_Списки!$D$3,IFERROR(SUMIFS(План_Факт_Дебіторка!$M:$M,План_Факт_Дебіторка!$A:$A,KPI!$H$3,План_Факт_Дебіторка!$E:$E,KPI!K$7,План_Факт_Дебіторка!$F:$F,KPI!$B27,План_Факт_Дебіторка!$G:$G,KPI!$C27)/SUMIFS(План_Факт_Дебіторка!$N:$N,План_Факт_Дебіторка!$A:$A,KPI!$H$3,План_Факт_Дебіторка!$E:$E,KPI!K$7,План_Факт_Дебіторка!$F:$F,KPI!$B27,План_Факт_Дебіторка!$G:$G,KPI!$C27),0),KPI!$D28=Довідник_Списки!$D$4,IFERROR((SUMIFS(План_Факт_Дебіторка!$M:$M,План_Факт_Дебіторка!$A:$A,KPI!$H$3,План_Факт_Дебіторка!$E:$E,KPI!K$7,План_Факт_Дебіторка!$F:$F,KPI!$B27,План_Факт_Дебіторка!$G:$G,KPI!$C27)-SUMIFS(План_Факт_Дебіторка!$L:$L,План_Факт_Дебіторка!$A:$A,KPI!$H$3,План_Факт_Дебіторка!$E:$E,KPI!K$7,План_Факт_Дебіторка!$F:$F,KPI!$B27,План_Факт_Дебіторка!$G:$G,KPI!$C27))/SUMIFS(План_Факт_Дебіторка!$L:$L,План_Факт_Дебіторка!$A:$A,KPI!$H$3,План_Факт_Дебіторка!$E:$E,KPI!K$7,План_Факт_Дебіторка!$F:$F,KPI!$B27,План_Факт_Дебіторка!$G:$G,KPI!$C27),0),$D28=Довідник_Списки!$D$5,IFERROR(SUMIFS(План_Факт_Дебіторка!$M:$M,План_Факт_Дебіторка!$A:$A,KPI!$H$3,План_Факт_Дебіторка!$E:$E,KPI!K$7,План_Факт_Дебіторка!$F:$F,KPI!$B27,План_Факт_Дебіторка!$G:$G,KPI!$C27)/SUMIFS(План_Факт_Дебіторка!$K:$K,План_Факт_Дебіторка!$A:$A,KPI!$H$3,План_Факт_Дебіторка!$E:$E,KPI!K$7,План_Факт_Дебіторка!$F:$F,KPI!$B27,План_Факт_Дебіторка!$G:$G,KPI!$C27),0))</f>
        <v>1.0067413999034081</v>
      </c>
      <c r="L28" s="110" cm="1">
        <f t="array" ref="L28">_xlfn.IFS($D28=Довідник_Списки!$D$3,IFERROR(SUMIFS(План_Факт_Дебіторка!$M:$M,План_Факт_Дебіторка!$A:$A,KPI!$H$3,План_Факт_Дебіторка!$E:$E,KPI!L$7,План_Факт_Дебіторка!$F:$F,KPI!$B27,План_Факт_Дебіторка!$G:$G,KPI!$C27)/SUMIFS(План_Факт_Дебіторка!$N:$N,План_Факт_Дебіторка!$A:$A,KPI!$H$3,План_Факт_Дебіторка!$E:$E,KPI!L$7,План_Факт_Дебіторка!$F:$F,KPI!$B27,План_Факт_Дебіторка!$G:$G,KPI!$C27),0),KPI!$D28=Довідник_Списки!$D$4,IFERROR((SUMIFS(План_Факт_Дебіторка!$M:$M,План_Факт_Дебіторка!$A:$A,KPI!$H$3,План_Факт_Дебіторка!$E:$E,KPI!L$7,План_Факт_Дебіторка!$F:$F,KPI!$B27,План_Факт_Дебіторка!$G:$G,KPI!$C27)-SUMIFS(План_Факт_Дебіторка!$L:$L,План_Факт_Дебіторка!$A:$A,KPI!$H$3,План_Факт_Дебіторка!$E:$E,KPI!L$7,План_Факт_Дебіторка!$F:$F,KPI!$B27,План_Факт_Дебіторка!$G:$G,KPI!$C27))/SUMIFS(План_Факт_Дебіторка!$L:$L,План_Факт_Дебіторка!$A:$A,KPI!$H$3,План_Факт_Дебіторка!$E:$E,KPI!L$7,План_Факт_Дебіторка!$F:$F,KPI!$B27,План_Факт_Дебіторка!$G:$G,KPI!$C27),0),$D28=Довідник_Списки!$D$5,IFERROR(SUMIFS(План_Факт_Дебіторка!$M:$M,План_Факт_Дебіторка!$A:$A,KPI!$H$3,План_Факт_Дебіторка!$E:$E,KPI!L$7,План_Факт_Дебіторка!$F:$F,KPI!$B27,План_Факт_Дебіторка!$G:$G,KPI!$C27)/SUMIFS(План_Факт_Дебіторка!$K:$K,План_Факт_Дебіторка!$A:$A,KPI!$H$3,План_Факт_Дебіторка!$E:$E,KPI!L$7,План_Факт_Дебіторка!$F:$F,KPI!$B27,План_Факт_Дебіторка!$G:$G,KPI!$C27),0))</f>
        <v>1.0360171982839845</v>
      </c>
      <c r="M28" s="110" cm="1">
        <f t="array" ref="M28">_xlfn.IFS($D28=Довідник_Списки!$D$3,IFERROR(SUMIFS(План_Факт_Дебіторка!$M:$M,План_Факт_Дебіторка!$A:$A,KPI!$H$3,План_Факт_Дебіторка!$E:$E,KPI!M$7,План_Факт_Дебіторка!$F:$F,KPI!$B27,План_Факт_Дебіторка!$G:$G,KPI!$C27)/SUMIFS(План_Факт_Дебіторка!$N:$N,План_Факт_Дебіторка!$A:$A,KPI!$H$3,План_Факт_Дебіторка!$E:$E,KPI!M$7,План_Факт_Дебіторка!$F:$F,KPI!$B27,План_Факт_Дебіторка!$G:$G,KPI!$C27),0),KPI!$D28=Довідник_Списки!$D$4,IFERROR((SUMIFS(План_Факт_Дебіторка!$M:$M,План_Факт_Дебіторка!$A:$A,KPI!$H$3,План_Факт_Дебіторка!$E:$E,KPI!M$7,План_Факт_Дебіторка!$F:$F,KPI!$B27,План_Факт_Дебіторка!$G:$G,KPI!$C27)-SUMIFS(План_Факт_Дебіторка!$L:$L,План_Факт_Дебіторка!$A:$A,KPI!$H$3,План_Факт_Дебіторка!$E:$E,KPI!M$7,План_Факт_Дебіторка!$F:$F,KPI!$B27,План_Факт_Дебіторка!$G:$G,KPI!$C27))/SUMIFS(План_Факт_Дебіторка!$L:$L,План_Факт_Дебіторка!$A:$A,KPI!$H$3,План_Факт_Дебіторка!$E:$E,KPI!M$7,План_Факт_Дебіторка!$F:$F,KPI!$B27,План_Факт_Дебіторка!$G:$G,KPI!$C27),0),$D28=Довідник_Списки!$D$5,IFERROR(SUMIFS(План_Факт_Дебіторка!$M:$M,План_Факт_Дебіторка!$A:$A,KPI!$H$3,План_Факт_Дебіторка!$E:$E,KPI!M$7,План_Факт_Дебіторка!$F:$F,KPI!$B27,План_Факт_Дебіторка!$G:$G,KPI!$C27)/SUMIFS(План_Факт_Дебіторка!$K:$K,План_Факт_Дебіторка!$A:$A,KPI!$H$3,План_Факт_Дебіторка!$E:$E,KPI!M$7,План_Факт_Дебіторка!$F:$F,KPI!$B27,План_Факт_Дебіторка!$G:$G,KPI!$C27),0))</f>
        <v>1.0202129887958795</v>
      </c>
      <c r="N28" s="110" cm="1">
        <f t="array" ref="N28">_xlfn.IFS($D28=Довідник_Списки!$D$3,IFERROR(SUMIFS(План_Факт_Дебіторка!$M:$M,План_Факт_Дебіторка!$A:$A,KPI!$H$3,План_Факт_Дебіторка!$E:$E,KPI!N$7,План_Факт_Дебіторка!$F:$F,KPI!$B27,План_Факт_Дебіторка!$G:$G,KPI!$C27)/SUMIFS(План_Факт_Дебіторка!$N:$N,План_Факт_Дебіторка!$A:$A,KPI!$H$3,План_Факт_Дебіторка!$E:$E,KPI!N$7,План_Факт_Дебіторка!$F:$F,KPI!$B27,План_Факт_Дебіторка!$G:$G,KPI!$C27),0),KPI!$D28=Довідник_Списки!$D$4,IFERROR((SUMIFS(План_Факт_Дебіторка!$M:$M,План_Факт_Дебіторка!$A:$A,KPI!$H$3,План_Факт_Дебіторка!$E:$E,KPI!N$7,План_Факт_Дебіторка!$F:$F,KPI!$B27,План_Факт_Дебіторка!$G:$G,KPI!$C27)-SUMIFS(План_Факт_Дебіторка!$L:$L,План_Факт_Дебіторка!$A:$A,KPI!$H$3,План_Факт_Дебіторка!$E:$E,KPI!N$7,План_Факт_Дебіторка!$F:$F,KPI!$B27,План_Факт_Дебіторка!$G:$G,KPI!$C27))/SUMIFS(План_Факт_Дебіторка!$L:$L,План_Факт_Дебіторка!$A:$A,KPI!$H$3,План_Факт_Дебіторка!$E:$E,KPI!N$7,План_Факт_Дебіторка!$F:$F,KPI!$B27,План_Факт_Дебіторка!$G:$G,KPI!$C27),0),$D28=Довідник_Списки!$D$5,IFERROR(SUMIFS(План_Факт_Дебіторка!$M:$M,План_Факт_Дебіторка!$A:$A,KPI!$H$3,План_Факт_Дебіторка!$E:$E,KPI!N$7,План_Факт_Дебіторка!$F:$F,KPI!$B27,План_Факт_Дебіторка!$G:$G,KPI!$C27)/SUMIFS(План_Факт_Дебіторка!$K:$K,План_Факт_Дебіторка!$A:$A,KPI!$H$3,План_Факт_Дебіторка!$E:$E,KPI!N$7,План_Факт_Дебіторка!$F:$F,KPI!$B27,План_Факт_Дебіторка!$G:$G,KPI!$C27),0))</f>
        <v>0.96087697120707205</v>
      </c>
      <c r="O28" s="110" cm="1">
        <f t="array" ref="O28">_xlfn.IFS($D28=Довідник_Списки!$D$3,IFERROR(SUMIFS(План_Факт_Дебіторка!$M:$M,План_Факт_Дебіторка!$A:$A,KPI!$H$3,План_Факт_Дебіторка!$E:$E,KPI!O$7,План_Факт_Дебіторка!$F:$F,KPI!$B27,План_Факт_Дебіторка!$G:$G,KPI!$C27)/SUMIFS(План_Факт_Дебіторка!$N:$N,План_Факт_Дебіторка!$A:$A,KPI!$H$3,План_Факт_Дебіторка!$E:$E,KPI!O$7,План_Факт_Дебіторка!$F:$F,KPI!$B27,План_Факт_Дебіторка!$G:$G,KPI!$C27),0),KPI!$D28=Довідник_Списки!$D$4,IFERROR((SUMIFS(План_Факт_Дебіторка!$M:$M,План_Факт_Дебіторка!$A:$A,KPI!$H$3,План_Факт_Дебіторка!$E:$E,KPI!O$7,План_Факт_Дебіторка!$F:$F,KPI!$B27,План_Факт_Дебіторка!$G:$G,KPI!$C27)-SUMIFS(План_Факт_Дебіторка!$L:$L,План_Факт_Дебіторка!$A:$A,KPI!$H$3,План_Факт_Дебіторка!$E:$E,KPI!O$7,План_Факт_Дебіторка!$F:$F,KPI!$B27,План_Факт_Дебіторка!$G:$G,KPI!$C27))/SUMIFS(План_Факт_Дебіторка!$L:$L,План_Факт_Дебіторка!$A:$A,KPI!$H$3,План_Факт_Дебіторка!$E:$E,KPI!O$7,План_Факт_Дебіторка!$F:$F,KPI!$B27,План_Факт_Дебіторка!$G:$G,KPI!$C27),0),$D28=Довідник_Списки!$D$5,IFERROR(SUMIFS(План_Факт_Дебіторка!$M:$M,План_Факт_Дебіторка!$A:$A,KPI!$H$3,План_Факт_Дебіторка!$E:$E,KPI!O$7,План_Факт_Дебіторка!$F:$F,KPI!$B27,План_Факт_Дебіторка!$G:$G,KPI!$C27)/SUMIFS(План_Факт_Дебіторка!$K:$K,План_Факт_Дебіторка!$A:$A,KPI!$H$3,План_Факт_Дебіторка!$E:$E,KPI!O$7,План_Факт_Дебіторка!$F:$F,KPI!$B27,План_Факт_Дебіторка!$G:$G,KPI!$C27),0))</f>
        <v>0.93875043290129612</v>
      </c>
      <c r="P28" s="111" cm="1">
        <f t="array" ref="P28">_xlfn.IFS($D28=Довідник_Списки!$D$3,IFERROR(SUMIFS(План_Факт_Дебіторка!$M:$M,План_Факт_Дебіторка!$A:$A,KPI!$H$3,План_Факт_Дебіторка!$E:$E,KPI!P$7,План_Факт_Дебіторка!$F:$F,KPI!$B27,План_Факт_Дебіторка!$G:$G,KPI!$C27)/SUMIFS(План_Факт_Дебіторка!$N:$N,План_Факт_Дебіторка!$A:$A,KPI!$H$3,План_Факт_Дебіторка!$E:$E,KPI!P$7,План_Факт_Дебіторка!$F:$F,KPI!$B27,План_Факт_Дебіторка!$G:$G,KPI!$C27),0),KPI!$D28=Довідник_Списки!$D$4,IFERROR((SUMIFS(План_Факт_Дебіторка!$M:$M,План_Факт_Дебіторка!$A:$A,KPI!$H$3,План_Факт_Дебіторка!$E:$E,KPI!P$7,План_Факт_Дебіторка!$F:$F,KPI!$B27,План_Факт_Дебіторка!$G:$G,KPI!$C27)-SUMIFS(План_Факт_Дебіторка!$L:$L,План_Факт_Дебіторка!$A:$A,KPI!$H$3,План_Факт_Дебіторка!$E:$E,KPI!P$7,План_Факт_Дебіторка!$F:$F,KPI!$B27,План_Факт_Дебіторка!$G:$G,KPI!$C27))/SUMIFS(План_Факт_Дебіторка!$L:$L,План_Факт_Дебіторка!$A:$A,KPI!$H$3,План_Факт_Дебіторка!$E:$E,KPI!P$7,План_Факт_Дебіторка!$F:$F,KPI!$B27,План_Факт_Дебіторка!$G:$G,KPI!$C27),0),$D28=Довідник_Списки!$D$5,IFERROR(SUMIFS(План_Факт_Дебіторка!$M:$M,План_Факт_Дебіторка!$A:$A,KPI!$H$3,План_Факт_Дебіторка!$E:$E,KPI!P$7,План_Факт_Дебіторка!$F:$F,KPI!$B27,План_Факт_Дебіторка!$G:$G,KPI!$C27)/SUMIFS(План_Факт_Дебіторка!$K:$K,План_Факт_Дебіторка!$A:$A,KPI!$H$3,План_Факт_Дебіторка!$E:$E,KPI!P$7,План_Факт_Дебіторка!$F:$F,KPI!$B27,План_Факт_Дебіторка!$G:$G,KPI!$C27),0))</f>
        <v>1.0239854743944632</v>
      </c>
      <c r="Q28" s="106"/>
      <c r="R28" s="112" cm="1">
        <f t="array" ref="R28">_xlfn.IFS($D28=Довідник_Списки!$D$3,IFERROR(SUMIFS(План_Факт_Дебіторка!$M:$M,План_Факт_Дебіторка!$A:$A,KPI!$H$3,План_Факт_Дебіторка!$F:$F,KPI!$B27,План_Факт_Дебіторка!$G:$G,KPI!$C27)/SUMIFS(План_Факт_Дебіторка!$N:$N,План_Факт_Дебіторка!$A:$A,KPI!$H$3,План_Факт_Дебіторка!$F:$F,KPI!$B27,План_Факт_Дебіторка!$G:$G,KPI!$C27),0),KPI!$D28=Довідник_Списки!$D$4,IFERROR((SUMIFS(План_Факт_Дебіторка!$M:$M,План_Факт_Дебіторка!$A:$A,KPI!$H$3,План_Факт_Дебіторка!$F:$F,KPI!$B27,План_Факт_Дебіторка!$G:$G,KPI!$C27)-SUMIFS(План_Факт_Дебіторка!$L:$L,План_Факт_Дебіторка!$A:$A,KPI!$H$3,План_Факт_Дебіторка!$F:$F,KPI!$B27,План_Факт_Дебіторка!$G:$G,KPI!$C27))/SUMIFS(План_Факт_Дебіторка!$L:$L,План_Факт_Дебіторка!$A:$A,KPI!$H$3,План_Факт_Дебіторка!$F:$F,KPI!$B27,План_Факт_Дебіторка!$G:$G,KPI!$C27),0),$D28=Довідник_Списки!$D$5,IFERROR(SUMIFS(План_Факт_Дебіторка!$M:$M,План_Факт_Дебіторка!$A:$A,KPI!$H$3,План_Факт_Дебіторка!$F:$F,KPI!$B27,План_Факт_Дебіторка!$G:$G,KPI!$C27)/SUMIFS(План_Факт_Дебіторка!$K:$K,План_Факт_Дебіторка!$A:$A,KPI!$H$3,План_Факт_Дебіторка!$F:$F,KPI!$B27,План_Факт_Дебіторка!$G:$G,KPI!$C27),0))</f>
        <v>0.99791477738244405</v>
      </c>
      <c r="S28" s="68"/>
      <c r="T28" s="112"/>
      <c r="V28" s="30"/>
      <c r="W28" s="30"/>
      <c r="X28" s="30"/>
      <c r="Y28" s="30"/>
      <c r="Z28" s="30"/>
      <c r="AA28" s="30"/>
      <c r="AB28" s="30"/>
      <c r="AC28" s="30"/>
      <c r="AD28" s="30"/>
      <c r="AE28" s="30"/>
      <c r="AF28" s="30"/>
      <c r="AG28" s="30"/>
      <c r="AH28" s="30"/>
      <c r="AI28" s="30"/>
      <c r="AJ28" s="30"/>
      <c r="AK28" s="30"/>
      <c r="AL28" s="30"/>
      <c r="AM28" s="30"/>
      <c r="AN28" s="30"/>
      <c r="AO28" s="30"/>
      <c r="AP28" s="30"/>
    </row>
    <row r="29" spans="2:42" customFormat="1" hidden="1" outlineLevel="2" x14ac:dyDescent="0.25">
      <c r="B29" s="102" t="s">
        <v>42</v>
      </c>
      <c r="C29" s="113" t="s">
        <v>52</v>
      </c>
      <c r="D29" s="114" t="str">
        <f>$D$3</f>
        <v>ФактПродажів, грн</v>
      </c>
      <c r="E29" s="115" cm="1">
        <f t="array" ref="E29">SUMIFS(_xlfn.IFS(KPI!$D29=План_Факт_Дебіторка[[#Headers],[ФактПродажів, грн]],План_Факт_Дебіторка!$M:$M,KPI!$D29=План_Факт_Дебіторка[[#Headers],[Собівартість, грн]],План_Факт_Дебіторка!$L:$L,KPI!$D29=План_Факт_Дебіторка[[#Headers],[Продажі, шт]],План_Факт_Дебіторка!$K:$K),План_Факт_Дебіторка!$A:$A,KPI!$H$3,План_Факт_Дебіторка!$E:$E,KPI!E$7,План_Факт_Дебіторка!$F:$F,KPI!$B29,План_Факт_Дебіторка!$G:$G,KPI!$C29)</f>
        <v>271261.50811000029</v>
      </c>
      <c r="F29" s="115" cm="1">
        <f t="array" ref="F29">SUMIFS(_xlfn.IFS(KPI!$D29=План_Факт_Дебіторка[[#Headers],[ФактПродажів, грн]],План_Факт_Дебіторка!$M:$M,KPI!$D29=План_Факт_Дебіторка[[#Headers],[Собівартість, грн]],План_Факт_Дебіторка!$L:$L,KPI!$D29=План_Факт_Дебіторка[[#Headers],[Продажі, шт]],План_Факт_Дебіторка!$K:$K),План_Факт_Дебіторка!$A:$A,KPI!$H$3,План_Факт_Дебіторка!$E:$E,KPI!F$7,План_Факт_Дебіторка!$F:$F,KPI!$B29,План_Факт_Дебіторка!$G:$G,KPI!$C29)</f>
        <v>401313.19211</v>
      </c>
      <c r="G29" s="115" cm="1">
        <f t="array" ref="G29">SUMIFS(_xlfn.IFS(KPI!$D29=План_Факт_Дебіторка[[#Headers],[ФактПродажів, грн]],План_Факт_Дебіторка!$M:$M,KPI!$D29=План_Факт_Дебіторка[[#Headers],[Собівартість, грн]],План_Факт_Дебіторка!$L:$L,KPI!$D29=План_Факт_Дебіторка[[#Headers],[Продажі, шт]],План_Факт_Дебіторка!$K:$K),План_Факт_Дебіторка!$A:$A,KPI!$H$3,План_Факт_Дебіторка!$E:$E,KPI!G$7,План_Факт_Дебіторка!$F:$F,KPI!$B29,План_Факт_Дебіторка!$G:$G,KPI!$C29)</f>
        <v>395505.74406000058</v>
      </c>
      <c r="H29" s="115" cm="1">
        <f t="array" ref="H29">SUMIFS(_xlfn.IFS(KPI!$D29=План_Факт_Дебіторка[[#Headers],[ФактПродажів, грн]],План_Факт_Дебіторка!$M:$M,KPI!$D29=План_Факт_Дебіторка[[#Headers],[Собівартість, грн]],План_Факт_Дебіторка!$L:$L,KPI!$D29=План_Факт_Дебіторка[[#Headers],[Продажі, шт]],План_Факт_Дебіторка!$K:$K),План_Факт_Дебіторка!$A:$A,KPI!$H$3,План_Факт_Дебіторка!$E:$E,KPI!H$7,План_Факт_Дебіторка!$F:$F,KPI!$B29,План_Факт_Дебіторка!$G:$G,KPI!$C29)</f>
        <v>358633.62746000057</v>
      </c>
      <c r="I29" s="115" cm="1">
        <f t="array" ref="I29">SUMIFS(_xlfn.IFS(KPI!$D29=План_Факт_Дебіторка[[#Headers],[ФактПродажів, грн]],План_Факт_Дебіторка!$M:$M,KPI!$D29=План_Факт_Дебіторка[[#Headers],[Собівартість, грн]],План_Факт_Дебіторка!$L:$L,KPI!$D29=План_Факт_Дебіторка[[#Headers],[Продажі, шт]],План_Факт_Дебіторка!$K:$K),План_Факт_Дебіторка!$A:$A,KPI!$H$3,План_Факт_Дебіторка!$E:$E,KPI!I$7,План_Факт_Дебіторка!$F:$F,KPI!$B29,План_Факт_Дебіторка!$G:$G,KPI!$C29)</f>
        <v>546304.59499000059</v>
      </c>
      <c r="J29" s="115" cm="1">
        <f t="array" ref="J29">SUMIFS(_xlfn.IFS(KPI!$D29=План_Факт_Дебіторка[[#Headers],[ФактПродажів, грн]],План_Факт_Дебіторка!$M:$M,KPI!$D29=План_Факт_Дебіторка[[#Headers],[Собівартість, грн]],План_Факт_Дебіторка!$L:$L,KPI!$D29=План_Факт_Дебіторка[[#Headers],[Продажі, шт]],План_Факт_Дебіторка!$K:$K),План_Факт_Дебіторка!$A:$A,KPI!$H$3,План_Факт_Дебіторка!$E:$E,KPI!J$7,План_Факт_Дебіторка!$F:$F,KPI!$B29,План_Факт_Дебіторка!$G:$G,KPI!$C29)</f>
        <v>319040.46005000046</v>
      </c>
      <c r="K29" s="115" cm="1">
        <f t="array" ref="K29">SUMIFS(_xlfn.IFS(KPI!$D29=План_Факт_Дебіторка[[#Headers],[ФактПродажів, грн]],План_Факт_Дебіторка!$M:$M,KPI!$D29=План_Факт_Дебіторка[[#Headers],[Собівартість, грн]],План_Факт_Дебіторка!$L:$L,KPI!$D29=План_Факт_Дебіторка[[#Headers],[Продажі, шт]],План_Факт_Дебіторка!$K:$K),План_Факт_Дебіторка!$A:$A,KPI!$H$3,План_Факт_Дебіторка!$E:$E,KPI!K$7,План_Факт_Дебіторка!$F:$F,KPI!$B29,План_Факт_Дебіторка!$G:$G,KPI!$C29)</f>
        <v>662189.93177000026</v>
      </c>
      <c r="L29" s="115" cm="1">
        <f t="array" ref="L29">SUMIFS(_xlfn.IFS(KPI!$D29=План_Факт_Дебіторка[[#Headers],[ФактПродажів, грн]],План_Факт_Дебіторка!$M:$M,KPI!$D29=План_Факт_Дебіторка[[#Headers],[Собівартість, грн]],План_Факт_Дебіторка!$L:$L,KPI!$D29=План_Факт_Дебіторка[[#Headers],[Продажі, шт]],План_Факт_Дебіторка!$K:$K),План_Факт_Дебіторка!$A:$A,KPI!$H$3,План_Факт_Дебіторка!$E:$E,KPI!L$7,План_Факт_Дебіторка!$F:$F,KPI!$B29,План_Факт_Дебіторка!$G:$G,KPI!$C29)</f>
        <v>394376.53683000046</v>
      </c>
      <c r="M29" s="115" cm="1">
        <f t="array" ref="M29">SUMIFS(_xlfn.IFS(KPI!$D29=План_Факт_Дебіторка[[#Headers],[ФактПродажів, грн]],План_Факт_Дебіторка!$M:$M,KPI!$D29=План_Факт_Дебіторка[[#Headers],[Собівартість, грн]],План_Факт_Дебіторка!$L:$L,KPI!$D29=План_Факт_Дебіторка[[#Headers],[Продажі, шт]],План_Факт_Дебіторка!$K:$K),План_Факт_Дебіторка!$A:$A,KPI!$H$3,План_Факт_Дебіторка!$E:$E,KPI!M$7,План_Факт_Дебіторка!$F:$F,KPI!$B29,План_Факт_Дебіторка!$G:$G,KPI!$C29)</f>
        <v>340451.66154000023</v>
      </c>
      <c r="N29" s="115" cm="1">
        <f t="array" ref="N29">SUMIFS(_xlfn.IFS(KPI!$D29=План_Факт_Дебіторка[[#Headers],[ФактПродажів, грн]],План_Факт_Дебіторка!$M:$M,KPI!$D29=План_Факт_Дебіторка[[#Headers],[Собівартість, грн]],План_Факт_Дебіторка!$L:$L,KPI!$D29=План_Факт_Дебіторка[[#Headers],[Продажі, шт]],План_Факт_Дебіторка!$K:$K),План_Факт_Дебіторка!$A:$A,KPI!$H$3,План_Факт_Дебіторка!$E:$E,KPI!N$7,План_Факт_Дебіторка!$F:$F,KPI!$B29,План_Факт_Дебіторка!$G:$G,KPI!$C29)</f>
        <v>1232085.8613550011</v>
      </c>
      <c r="O29" s="115" cm="1">
        <f t="array" ref="O29">SUMIFS(_xlfn.IFS(KPI!$D29=План_Факт_Дебіторка[[#Headers],[ФактПродажів, грн]],План_Факт_Дебіторка!$M:$M,KPI!$D29=План_Факт_Дебіторка[[#Headers],[Собівартість, грн]],План_Факт_Дебіторка!$L:$L,KPI!$D29=План_Факт_Дебіторка[[#Headers],[Продажі, шт]],План_Факт_Дебіторка!$K:$K),План_Факт_Дебіторка!$A:$A,KPI!$H$3,План_Факт_Дебіторка!$E:$E,KPI!O$7,План_Факт_Дебіторка!$F:$F,KPI!$B29,План_Факт_Дебіторка!$G:$G,KPI!$C29)</f>
        <v>391120.83310000011</v>
      </c>
      <c r="P29" s="116" cm="1">
        <f t="array" ref="P29">SUMIFS(_xlfn.IFS(KPI!$D29=План_Факт_Дебіторка[[#Headers],[ФактПродажів, грн]],План_Факт_Дебіторка!$M:$M,KPI!$D29=План_Факт_Дебіторка[[#Headers],[Собівартість, грн]],План_Факт_Дебіторка!$L:$L,KPI!$D29=План_Факт_Дебіторка[[#Headers],[Продажі, шт]],План_Факт_Дебіторка!$K:$K),План_Факт_Дебіторка!$A:$A,KPI!$H$3,План_Факт_Дебіторка!$E:$E,KPI!P$7,План_Факт_Дебіторка!$F:$F,KPI!$B29,План_Факт_Дебіторка!$G:$G,KPI!$C29)</f>
        <v>417685.59609000047</v>
      </c>
      <c r="Q29" s="106"/>
      <c r="R29" s="117">
        <f t="shared" ref="R29" si="8">SUM(E29:P29)</f>
        <v>5729969.547465005</v>
      </c>
      <c r="S29" s="68"/>
      <c r="T29" s="117"/>
      <c r="V29" s="30"/>
      <c r="W29" s="30"/>
      <c r="X29" s="30"/>
      <c r="Y29" s="30"/>
      <c r="Z29" s="30"/>
      <c r="AA29" s="30"/>
      <c r="AB29" s="30"/>
      <c r="AC29" s="30"/>
      <c r="AD29" s="30"/>
      <c r="AE29" s="30"/>
      <c r="AF29" s="30"/>
      <c r="AG29" s="30"/>
      <c r="AH29" s="30"/>
      <c r="AI29" s="30"/>
      <c r="AJ29" s="30"/>
      <c r="AK29" s="30"/>
      <c r="AL29" s="30"/>
      <c r="AM29" s="30"/>
      <c r="AN29" s="30"/>
      <c r="AO29" s="30"/>
      <c r="AP29" s="30"/>
    </row>
    <row r="30" spans="2:42" customFormat="1" hidden="1" outlineLevel="2" x14ac:dyDescent="0.25">
      <c r="B30" s="102" t="s">
        <v>42</v>
      </c>
      <c r="C30" s="118" t="s">
        <v>52</v>
      </c>
      <c r="D30" s="119" t="str">
        <f>$D$5</f>
        <v>Викон_План</v>
      </c>
      <c r="E30" s="110" cm="1">
        <f t="array" ref="E30">_xlfn.IFS($D30=Довідник_Списки!$D$3,IFERROR(SUMIFS(План_Факт_Дебіторка!$M:$M,План_Факт_Дебіторка!$A:$A,KPI!$H$3,План_Факт_Дебіторка!$E:$E,KPI!E$7,План_Факт_Дебіторка!$F:$F,KPI!$B29,План_Факт_Дебіторка!$G:$G,KPI!$C29)/SUMIFS(План_Факт_Дебіторка!$N:$N,План_Факт_Дебіторка!$A:$A,KPI!$H$3,План_Факт_Дебіторка!$E:$E,KPI!E$7,План_Факт_Дебіторка!$F:$F,KPI!$B29,План_Факт_Дебіторка!$G:$G,KPI!$C29),0),KPI!$D30=Довідник_Списки!$D$4,IFERROR((SUMIFS(План_Факт_Дебіторка!$M:$M,План_Факт_Дебіторка!$A:$A,KPI!$H$3,План_Факт_Дебіторка!$E:$E,KPI!E$7,План_Факт_Дебіторка!$F:$F,KPI!$B29,План_Факт_Дебіторка!$G:$G,KPI!$C29)-SUMIFS(План_Факт_Дебіторка!$L:$L,План_Факт_Дебіторка!$A:$A,KPI!$H$3,План_Факт_Дебіторка!$E:$E,KPI!E$7,План_Факт_Дебіторка!$F:$F,KPI!$B29,План_Факт_Дебіторка!$G:$G,KPI!$C29))/SUMIFS(План_Факт_Дебіторка!$L:$L,План_Факт_Дебіторка!$A:$A,KPI!$H$3,План_Факт_Дебіторка!$E:$E,KPI!E$7,План_Факт_Дебіторка!$F:$F,KPI!$B29,План_Факт_Дебіторка!$G:$G,KPI!$C29),0),$D30=Довідник_Списки!$D$5,IFERROR(SUMIFS(План_Факт_Дебіторка!$M:$M,План_Факт_Дебіторка!$A:$A,KPI!$H$3,План_Факт_Дебіторка!$E:$E,KPI!E$7,План_Факт_Дебіторка!$F:$F,KPI!$B29,План_Факт_Дебіторка!$G:$G,KPI!$C29)/SUMIFS(План_Факт_Дебіторка!$K:$K,План_Факт_Дебіторка!$A:$A,KPI!$H$3,План_Факт_Дебіторка!$E:$E,KPI!E$7,План_Факт_Дебіторка!$F:$F,KPI!$B29,План_Факт_Дебіторка!$G:$G,KPI!$C29),0))</f>
        <v>1.0129257210978353</v>
      </c>
      <c r="F30" s="110" cm="1">
        <f t="array" ref="F30">_xlfn.IFS($D30=Довідник_Списки!$D$3,IFERROR(SUMIFS(План_Факт_Дебіторка!$M:$M,План_Факт_Дебіторка!$A:$A,KPI!$H$3,План_Факт_Дебіторка!$E:$E,KPI!F$7,План_Факт_Дебіторка!$F:$F,KPI!$B29,План_Факт_Дебіторка!$G:$G,KPI!$C29)/SUMIFS(План_Факт_Дебіторка!$N:$N,План_Факт_Дебіторка!$A:$A,KPI!$H$3,План_Факт_Дебіторка!$E:$E,KPI!F$7,План_Факт_Дебіторка!$F:$F,KPI!$B29,План_Факт_Дебіторка!$G:$G,KPI!$C29),0),KPI!$D30=Довідник_Списки!$D$4,IFERROR((SUMIFS(План_Факт_Дебіторка!$M:$M,План_Факт_Дебіторка!$A:$A,KPI!$H$3,План_Факт_Дебіторка!$E:$E,KPI!F$7,План_Факт_Дебіторка!$F:$F,KPI!$B29,План_Факт_Дебіторка!$G:$G,KPI!$C29)-SUMIFS(План_Факт_Дебіторка!$L:$L,План_Факт_Дебіторка!$A:$A,KPI!$H$3,План_Факт_Дебіторка!$E:$E,KPI!F$7,План_Факт_Дебіторка!$F:$F,KPI!$B29,План_Факт_Дебіторка!$G:$G,KPI!$C29))/SUMIFS(План_Факт_Дебіторка!$L:$L,План_Факт_Дебіторка!$A:$A,KPI!$H$3,План_Факт_Дебіторка!$E:$E,KPI!F$7,План_Факт_Дебіторка!$F:$F,KPI!$B29,План_Факт_Дебіторка!$G:$G,KPI!$C29),0),$D30=Довідник_Списки!$D$5,IFERROR(SUMIFS(План_Факт_Дебіторка!$M:$M,План_Факт_Дебіторка!$A:$A,KPI!$H$3,План_Факт_Дебіторка!$E:$E,KPI!F$7,План_Факт_Дебіторка!$F:$F,KPI!$B29,План_Факт_Дебіторка!$G:$G,KPI!$C29)/SUMIFS(План_Факт_Дебіторка!$K:$K,План_Факт_Дебіторка!$A:$A,KPI!$H$3,План_Факт_Дебіторка!$E:$E,KPI!F$7,План_Факт_Дебіторка!$F:$F,KPI!$B29,План_Факт_Дебіторка!$G:$G,KPI!$C29),0))</f>
        <v>0.94227093709791032</v>
      </c>
      <c r="G30" s="110" cm="1">
        <f t="array" ref="G30">_xlfn.IFS($D30=Довідник_Списки!$D$3,IFERROR(SUMIFS(План_Факт_Дебіторка!$M:$M,План_Факт_Дебіторка!$A:$A,KPI!$H$3,План_Факт_Дебіторка!$E:$E,KPI!G$7,План_Факт_Дебіторка!$F:$F,KPI!$B29,План_Факт_Дебіторка!$G:$G,KPI!$C29)/SUMIFS(План_Факт_Дебіторка!$N:$N,План_Факт_Дебіторка!$A:$A,KPI!$H$3,План_Факт_Дебіторка!$E:$E,KPI!G$7,План_Факт_Дебіторка!$F:$F,KPI!$B29,План_Факт_Дебіторка!$G:$G,KPI!$C29),0),KPI!$D30=Довідник_Списки!$D$4,IFERROR((SUMIFS(План_Факт_Дебіторка!$M:$M,План_Факт_Дебіторка!$A:$A,KPI!$H$3,План_Факт_Дебіторка!$E:$E,KPI!G$7,План_Факт_Дебіторка!$F:$F,KPI!$B29,План_Факт_Дебіторка!$G:$G,KPI!$C29)-SUMIFS(План_Факт_Дебіторка!$L:$L,План_Факт_Дебіторка!$A:$A,KPI!$H$3,План_Факт_Дебіторка!$E:$E,KPI!G$7,План_Факт_Дебіторка!$F:$F,KPI!$B29,План_Факт_Дебіторка!$G:$G,KPI!$C29))/SUMIFS(План_Факт_Дебіторка!$L:$L,План_Факт_Дебіторка!$A:$A,KPI!$H$3,План_Факт_Дебіторка!$E:$E,KPI!G$7,План_Факт_Дебіторка!$F:$F,KPI!$B29,План_Факт_Дебіторка!$G:$G,KPI!$C29),0),$D30=Довідник_Списки!$D$5,IFERROR(SUMIFS(План_Факт_Дебіторка!$M:$M,План_Факт_Дебіторка!$A:$A,KPI!$H$3,План_Факт_Дебіторка!$E:$E,KPI!G$7,План_Факт_Дебіторка!$F:$F,KPI!$B29,План_Факт_Дебіторка!$G:$G,KPI!$C29)/SUMIFS(План_Факт_Дебіторка!$K:$K,План_Факт_Дебіторка!$A:$A,KPI!$H$3,План_Факт_Дебіторка!$E:$E,KPI!G$7,План_Факт_Дебіторка!$F:$F,KPI!$B29,План_Факт_Дебіторка!$G:$G,KPI!$C29),0))</f>
        <v>0.97343279365001378</v>
      </c>
      <c r="H30" s="110" cm="1">
        <f t="array" ref="H30">_xlfn.IFS($D30=Довідник_Списки!$D$3,IFERROR(SUMIFS(План_Факт_Дебіторка!$M:$M,План_Факт_Дебіторка!$A:$A,KPI!$H$3,План_Факт_Дебіторка!$E:$E,KPI!H$7,План_Факт_Дебіторка!$F:$F,KPI!$B29,План_Факт_Дебіторка!$G:$G,KPI!$C29)/SUMIFS(План_Факт_Дебіторка!$N:$N,План_Факт_Дебіторка!$A:$A,KPI!$H$3,План_Факт_Дебіторка!$E:$E,KPI!H$7,План_Факт_Дебіторка!$F:$F,KPI!$B29,План_Факт_Дебіторка!$G:$G,KPI!$C29),0),KPI!$D30=Довідник_Списки!$D$4,IFERROR((SUMIFS(План_Факт_Дебіторка!$M:$M,План_Факт_Дебіторка!$A:$A,KPI!$H$3,План_Факт_Дебіторка!$E:$E,KPI!H$7,План_Факт_Дебіторка!$F:$F,KPI!$B29,План_Факт_Дебіторка!$G:$G,KPI!$C29)-SUMIFS(План_Факт_Дебіторка!$L:$L,План_Факт_Дебіторка!$A:$A,KPI!$H$3,План_Факт_Дебіторка!$E:$E,KPI!H$7,План_Факт_Дебіторка!$F:$F,KPI!$B29,План_Факт_Дебіторка!$G:$G,KPI!$C29))/SUMIFS(План_Факт_Дебіторка!$L:$L,План_Факт_Дебіторка!$A:$A,KPI!$H$3,План_Факт_Дебіторка!$E:$E,KPI!H$7,План_Факт_Дебіторка!$F:$F,KPI!$B29,План_Факт_Дебіторка!$G:$G,KPI!$C29),0),$D30=Довідник_Списки!$D$5,IFERROR(SUMIFS(План_Факт_Дебіторка!$M:$M,План_Факт_Дебіторка!$A:$A,KPI!$H$3,План_Факт_Дебіторка!$E:$E,KPI!H$7,План_Факт_Дебіторка!$F:$F,KPI!$B29,План_Факт_Дебіторка!$G:$G,KPI!$C29)/SUMIFS(План_Факт_Дебіторка!$K:$K,План_Факт_Дебіторка!$A:$A,KPI!$H$3,План_Факт_Дебіторка!$E:$E,KPI!H$7,План_Факт_Дебіторка!$F:$F,KPI!$B29,План_Факт_Дебіторка!$G:$G,KPI!$C29),0))</f>
        <v>0.96251644514224521</v>
      </c>
      <c r="I30" s="110" cm="1">
        <f t="array" ref="I30">_xlfn.IFS($D30=Довідник_Списки!$D$3,IFERROR(SUMIFS(План_Факт_Дебіторка!$M:$M,План_Факт_Дебіторка!$A:$A,KPI!$H$3,План_Факт_Дебіторка!$E:$E,KPI!I$7,План_Факт_Дебіторка!$F:$F,KPI!$B29,План_Факт_Дебіторка!$G:$G,KPI!$C29)/SUMIFS(План_Факт_Дебіторка!$N:$N,План_Факт_Дебіторка!$A:$A,KPI!$H$3,План_Факт_Дебіторка!$E:$E,KPI!I$7,План_Факт_Дебіторка!$F:$F,KPI!$B29,План_Факт_Дебіторка!$G:$G,KPI!$C29),0),KPI!$D30=Довідник_Списки!$D$4,IFERROR((SUMIFS(План_Факт_Дебіторка!$M:$M,План_Факт_Дебіторка!$A:$A,KPI!$H$3,План_Факт_Дебіторка!$E:$E,KPI!I$7,План_Факт_Дебіторка!$F:$F,KPI!$B29,План_Факт_Дебіторка!$G:$G,KPI!$C29)-SUMIFS(План_Факт_Дебіторка!$L:$L,План_Факт_Дебіторка!$A:$A,KPI!$H$3,План_Факт_Дебіторка!$E:$E,KPI!I$7,План_Факт_Дебіторка!$F:$F,KPI!$B29,План_Факт_Дебіторка!$G:$G,KPI!$C29))/SUMIFS(План_Факт_Дебіторка!$L:$L,План_Факт_Дебіторка!$A:$A,KPI!$H$3,План_Факт_Дебіторка!$E:$E,KPI!I$7,План_Факт_Дебіторка!$F:$F,KPI!$B29,План_Факт_Дебіторка!$G:$G,KPI!$C29),0),$D30=Довідник_Списки!$D$5,IFERROR(SUMIFS(План_Факт_Дебіторка!$M:$M,План_Факт_Дебіторка!$A:$A,KPI!$H$3,План_Факт_Дебіторка!$E:$E,KPI!I$7,План_Факт_Дебіторка!$F:$F,KPI!$B29,План_Факт_Дебіторка!$G:$G,KPI!$C29)/SUMIFS(План_Факт_Дебіторка!$K:$K,План_Факт_Дебіторка!$A:$A,KPI!$H$3,План_Факт_Дебіторка!$E:$E,KPI!I$7,План_Факт_Дебіторка!$F:$F,KPI!$B29,План_Факт_Дебіторка!$G:$G,KPI!$C29),0))</f>
        <v>1.0636771709306865</v>
      </c>
      <c r="J30" s="110" cm="1">
        <f t="array" ref="J30">_xlfn.IFS($D30=Довідник_Списки!$D$3,IFERROR(SUMIFS(План_Факт_Дебіторка!$M:$M,План_Факт_Дебіторка!$A:$A,KPI!$H$3,План_Факт_Дебіторка!$E:$E,KPI!J$7,План_Факт_Дебіторка!$F:$F,KPI!$B29,План_Факт_Дебіторка!$G:$G,KPI!$C29)/SUMIFS(План_Факт_Дебіторка!$N:$N,План_Факт_Дебіторка!$A:$A,KPI!$H$3,План_Факт_Дебіторка!$E:$E,KPI!J$7,План_Факт_Дебіторка!$F:$F,KPI!$B29,План_Факт_Дебіторка!$G:$G,KPI!$C29),0),KPI!$D30=Довідник_Списки!$D$4,IFERROR((SUMIFS(План_Факт_Дебіторка!$M:$M,План_Факт_Дебіторка!$A:$A,KPI!$H$3,План_Факт_Дебіторка!$E:$E,KPI!J$7,План_Факт_Дебіторка!$F:$F,KPI!$B29,План_Факт_Дебіторка!$G:$G,KPI!$C29)-SUMIFS(План_Факт_Дебіторка!$L:$L,План_Факт_Дебіторка!$A:$A,KPI!$H$3,План_Факт_Дебіторка!$E:$E,KPI!J$7,План_Факт_Дебіторка!$F:$F,KPI!$B29,План_Факт_Дебіторка!$G:$G,KPI!$C29))/SUMIFS(План_Факт_Дебіторка!$L:$L,План_Факт_Дебіторка!$A:$A,KPI!$H$3,План_Факт_Дебіторка!$E:$E,KPI!J$7,План_Факт_Дебіторка!$F:$F,KPI!$B29,План_Факт_Дебіторка!$G:$G,KPI!$C29),0),$D30=Довідник_Списки!$D$5,IFERROR(SUMIFS(План_Факт_Дебіторка!$M:$M,План_Факт_Дебіторка!$A:$A,KPI!$H$3,План_Факт_Дебіторка!$E:$E,KPI!J$7,План_Факт_Дебіторка!$F:$F,KPI!$B29,План_Факт_Дебіторка!$G:$G,KPI!$C29)/SUMIFS(План_Факт_Дебіторка!$K:$K,План_Факт_Дебіторка!$A:$A,KPI!$H$3,План_Факт_Дебіторка!$E:$E,KPI!J$7,План_Факт_Дебіторка!$F:$F,KPI!$B29,План_Факт_Дебіторка!$G:$G,KPI!$C29),0))</f>
        <v>1.0543306677131541</v>
      </c>
      <c r="K30" s="110" cm="1">
        <f t="array" ref="K30">_xlfn.IFS($D30=Довідник_Списки!$D$3,IFERROR(SUMIFS(План_Факт_Дебіторка!$M:$M,План_Факт_Дебіторка!$A:$A,KPI!$H$3,План_Факт_Дебіторка!$E:$E,KPI!K$7,План_Факт_Дебіторка!$F:$F,KPI!$B29,План_Факт_Дебіторка!$G:$G,KPI!$C29)/SUMIFS(План_Факт_Дебіторка!$N:$N,План_Факт_Дебіторка!$A:$A,KPI!$H$3,План_Факт_Дебіторка!$E:$E,KPI!K$7,План_Факт_Дебіторка!$F:$F,KPI!$B29,План_Факт_Дебіторка!$G:$G,KPI!$C29),0),KPI!$D30=Довідник_Списки!$D$4,IFERROR((SUMIFS(План_Факт_Дебіторка!$M:$M,План_Факт_Дебіторка!$A:$A,KPI!$H$3,План_Факт_Дебіторка!$E:$E,KPI!K$7,План_Факт_Дебіторка!$F:$F,KPI!$B29,План_Факт_Дебіторка!$G:$G,KPI!$C29)-SUMIFS(План_Факт_Дебіторка!$L:$L,План_Факт_Дебіторка!$A:$A,KPI!$H$3,План_Факт_Дебіторка!$E:$E,KPI!K$7,План_Факт_Дебіторка!$F:$F,KPI!$B29,План_Факт_Дебіторка!$G:$G,KPI!$C29))/SUMIFS(План_Факт_Дебіторка!$L:$L,План_Факт_Дебіторка!$A:$A,KPI!$H$3,План_Факт_Дебіторка!$E:$E,KPI!K$7,План_Факт_Дебіторка!$F:$F,KPI!$B29,План_Факт_Дебіторка!$G:$G,KPI!$C29),0),$D30=Довідник_Списки!$D$5,IFERROR(SUMIFS(План_Факт_Дебіторка!$M:$M,План_Факт_Дебіторка!$A:$A,KPI!$H$3,План_Факт_Дебіторка!$E:$E,KPI!K$7,План_Факт_Дебіторка!$F:$F,KPI!$B29,План_Факт_Дебіторка!$G:$G,KPI!$C29)/SUMIFS(План_Факт_Дебіторка!$K:$K,План_Факт_Дебіторка!$A:$A,KPI!$H$3,План_Факт_Дебіторка!$E:$E,KPI!K$7,План_Факт_Дебіторка!$F:$F,KPI!$B29,План_Факт_Дебіторка!$G:$G,KPI!$C29),0))</f>
        <v>0.95279126873381337</v>
      </c>
      <c r="L30" s="110" cm="1">
        <f t="array" ref="L30">_xlfn.IFS($D30=Довідник_Списки!$D$3,IFERROR(SUMIFS(План_Факт_Дебіторка!$M:$M,План_Факт_Дебіторка!$A:$A,KPI!$H$3,План_Факт_Дебіторка!$E:$E,KPI!L$7,План_Факт_Дебіторка!$F:$F,KPI!$B29,План_Факт_Дебіторка!$G:$G,KPI!$C29)/SUMIFS(План_Факт_Дебіторка!$N:$N,План_Факт_Дебіторка!$A:$A,KPI!$H$3,План_Факт_Дебіторка!$E:$E,KPI!L$7,План_Факт_Дебіторка!$F:$F,KPI!$B29,План_Факт_Дебіторка!$G:$G,KPI!$C29),0),KPI!$D30=Довідник_Списки!$D$4,IFERROR((SUMIFS(План_Факт_Дебіторка!$M:$M,План_Факт_Дебіторка!$A:$A,KPI!$H$3,План_Факт_Дебіторка!$E:$E,KPI!L$7,План_Факт_Дебіторка!$F:$F,KPI!$B29,План_Факт_Дебіторка!$G:$G,KPI!$C29)-SUMIFS(План_Факт_Дебіторка!$L:$L,План_Факт_Дебіторка!$A:$A,KPI!$H$3,План_Факт_Дебіторка!$E:$E,KPI!L$7,План_Факт_Дебіторка!$F:$F,KPI!$B29,План_Факт_Дебіторка!$G:$G,KPI!$C29))/SUMIFS(План_Факт_Дебіторка!$L:$L,План_Факт_Дебіторка!$A:$A,KPI!$H$3,План_Факт_Дебіторка!$E:$E,KPI!L$7,План_Факт_Дебіторка!$F:$F,KPI!$B29,План_Факт_Дебіторка!$G:$G,KPI!$C29),0),$D30=Довідник_Списки!$D$5,IFERROR(SUMIFS(План_Факт_Дебіторка!$M:$M,План_Факт_Дебіторка!$A:$A,KPI!$H$3,План_Факт_Дебіторка!$E:$E,KPI!L$7,План_Факт_Дебіторка!$F:$F,KPI!$B29,План_Факт_Дебіторка!$G:$G,KPI!$C29)/SUMIFS(План_Факт_Дебіторка!$K:$K,План_Факт_Дебіторка!$A:$A,KPI!$H$3,План_Факт_Дебіторка!$E:$E,KPI!L$7,План_Факт_Дебіторка!$F:$F,KPI!$B29,План_Факт_Дебіторка!$G:$G,KPI!$C29),0))</f>
        <v>1.0405713372823231</v>
      </c>
      <c r="M30" s="110" cm="1">
        <f t="array" ref="M30">_xlfn.IFS($D30=Довідник_Списки!$D$3,IFERROR(SUMIFS(План_Факт_Дебіторка!$M:$M,План_Факт_Дебіторка!$A:$A,KPI!$H$3,План_Факт_Дебіторка!$E:$E,KPI!M$7,План_Факт_Дебіторка!$F:$F,KPI!$B29,План_Факт_Дебіторка!$G:$G,KPI!$C29)/SUMIFS(План_Факт_Дебіторка!$N:$N,План_Факт_Дебіторка!$A:$A,KPI!$H$3,План_Факт_Дебіторка!$E:$E,KPI!M$7,План_Факт_Дебіторка!$F:$F,KPI!$B29,План_Факт_Дебіторка!$G:$G,KPI!$C29),0),KPI!$D30=Довідник_Списки!$D$4,IFERROR((SUMIFS(План_Факт_Дебіторка!$M:$M,План_Факт_Дебіторка!$A:$A,KPI!$H$3,План_Факт_Дебіторка!$E:$E,KPI!M$7,План_Факт_Дебіторка!$F:$F,KPI!$B29,План_Факт_Дебіторка!$G:$G,KPI!$C29)-SUMIFS(План_Факт_Дебіторка!$L:$L,План_Факт_Дебіторка!$A:$A,KPI!$H$3,План_Факт_Дебіторка!$E:$E,KPI!M$7,План_Факт_Дебіторка!$F:$F,KPI!$B29,План_Факт_Дебіторка!$G:$G,KPI!$C29))/SUMIFS(План_Факт_Дебіторка!$L:$L,План_Факт_Дебіторка!$A:$A,KPI!$H$3,План_Факт_Дебіторка!$E:$E,KPI!M$7,План_Факт_Дебіторка!$F:$F,KPI!$B29,План_Факт_Дебіторка!$G:$G,KPI!$C29),0),$D30=Довідник_Списки!$D$5,IFERROR(SUMIFS(План_Факт_Дебіторка!$M:$M,План_Факт_Дебіторка!$A:$A,KPI!$H$3,План_Факт_Дебіторка!$E:$E,KPI!M$7,План_Факт_Дебіторка!$F:$F,KPI!$B29,План_Факт_Дебіторка!$G:$G,KPI!$C29)/SUMIFS(План_Факт_Дебіторка!$K:$K,План_Факт_Дебіторка!$A:$A,KPI!$H$3,План_Факт_Дебіторка!$E:$E,KPI!M$7,План_Факт_Дебіторка!$F:$F,KPI!$B29,План_Факт_Дебіторка!$G:$G,KPI!$C29),0))</f>
        <v>0.95847877685810878</v>
      </c>
      <c r="N30" s="110" cm="1">
        <f t="array" ref="N30">_xlfn.IFS($D30=Довідник_Списки!$D$3,IFERROR(SUMIFS(План_Факт_Дебіторка!$M:$M,План_Факт_Дебіторка!$A:$A,KPI!$H$3,План_Факт_Дебіторка!$E:$E,KPI!N$7,План_Факт_Дебіторка!$F:$F,KPI!$B29,План_Факт_Дебіторка!$G:$G,KPI!$C29)/SUMIFS(План_Факт_Дебіторка!$N:$N,План_Факт_Дебіторка!$A:$A,KPI!$H$3,План_Факт_Дебіторка!$E:$E,KPI!N$7,План_Факт_Дебіторка!$F:$F,KPI!$B29,План_Факт_Дебіторка!$G:$G,KPI!$C29),0),KPI!$D30=Довідник_Списки!$D$4,IFERROR((SUMIFS(План_Факт_Дебіторка!$M:$M,План_Факт_Дебіторка!$A:$A,KPI!$H$3,План_Факт_Дебіторка!$E:$E,KPI!N$7,План_Факт_Дебіторка!$F:$F,KPI!$B29,План_Факт_Дебіторка!$G:$G,KPI!$C29)-SUMIFS(План_Факт_Дебіторка!$L:$L,План_Факт_Дебіторка!$A:$A,KPI!$H$3,План_Факт_Дебіторка!$E:$E,KPI!N$7,План_Факт_Дебіторка!$F:$F,KPI!$B29,План_Факт_Дебіторка!$G:$G,KPI!$C29))/SUMIFS(План_Факт_Дебіторка!$L:$L,План_Факт_Дебіторка!$A:$A,KPI!$H$3,План_Факт_Дебіторка!$E:$E,KPI!N$7,План_Факт_Дебіторка!$F:$F,KPI!$B29,План_Факт_Дебіторка!$G:$G,KPI!$C29),0),$D30=Довідник_Списки!$D$5,IFERROR(SUMIFS(План_Факт_Дебіторка!$M:$M,План_Факт_Дебіторка!$A:$A,KPI!$H$3,План_Факт_Дебіторка!$E:$E,KPI!N$7,План_Факт_Дебіторка!$F:$F,KPI!$B29,План_Факт_Дебіторка!$G:$G,KPI!$C29)/SUMIFS(План_Факт_Дебіторка!$K:$K,План_Факт_Дебіторка!$A:$A,KPI!$H$3,План_Факт_Дебіторка!$E:$E,KPI!N$7,План_Факт_Дебіторка!$F:$F,KPI!$B29,План_Факт_Дебіторка!$G:$G,KPI!$C29),0))</f>
        <v>0.9524473263412192</v>
      </c>
      <c r="O30" s="110" cm="1">
        <f t="array" ref="O30">_xlfn.IFS($D30=Довідник_Списки!$D$3,IFERROR(SUMIFS(План_Факт_Дебіторка!$M:$M,План_Факт_Дебіторка!$A:$A,KPI!$H$3,План_Факт_Дебіторка!$E:$E,KPI!O$7,План_Факт_Дебіторка!$F:$F,KPI!$B29,План_Факт_Дебіторка!$G:$G,KPI!$C29)/SUMIFS(План_Факт_Дебіторка!$N:$N,План_Факт_Дебіторка!$A:$A,KPI!$H$3,План_Факт_Дебіторка!$E:$E,KPI!O$7,План_Факт_Дебіторка!$F:$F,KPI!$B29,План_Факт_Дебіторка!$G:$G,KPI!$C29),0),KPI!$D30=Довідник_Списки!$D$4,IFERROR((SUMIFS(План_Факт_Дебіторка!$M:$M,План_Факт_Дебіторка!$A:$A,KPI!$H$3,План_Факт_Дебіторка!$E:$E,KPI!O$7,План_Факт_Дебіторка!$F:$F,KPI!$B29,План_Факт_Дебіторка!$G:$G,KPI!$C29)-SUMIFS(План_Факт_Дебіторка!$L:$L,План_Факт_Дебіторка!$A:$A,KPI!$H$3,План_Факт_Дебіторка!$E:$E,KPI!O$7,План_Факт_Дебіторка!$F:$F,KPI!$B29,План_Факт_Дебіторка!$G:$G,KPI!$C29))/SUMIFS(План_Факт_Дебіторка!$L:$L,План_Факт_Дебіторка!$A:$A,KPI!$H$3,План_Факт_Дебіторка!$E:$E,KPI!O$7,План_Факт_Дебіторка!$F:$F,KPI!$B29,План_Факт_Дебіторка!$G:$G,KPI!$C29),0),$D30=Довідник_Списки!$D$5,IFERROR(SUMIFS(План_Факт_Дебіторка!$M:$M,План_Факт_Дебіторка!$A:$A,KPI!$H$3,План_Факт_Дебіторка!$E:$E,KPI!O$7,План_Факт_Дебіторка!$F:$F,KPI!$B29,План_Факт_Дебіторка!$G:$G,KPI!$C29)/SUMIFS(План_Факт_Дебіторка!$K:$K,План_Факт_Дебіторка!$A:$A,KPI!$H$3,План_Факт_Дебіторка!$E:$E,KPI!O$7,План_Факт_Дебіторка!$F:$F,KPI!$B29,План_Факт_Дебіторка!$G:$G,KPI!$C29),0))</f>
        <v>0.99928674782830895</v>
      </c>
      <c r="P30" s="111" cm="1">
        <f t="array" ref="P30">_xlfn.IFS($D30=Довідник_Списки!$D$3,IFERROR(SUMIFS(План_Факт_Дебіторка!$M:$M,План_Факт_Дебіторка!$A:$A,KPI!$H$3,План_Факт_Дебіторка!$E:$E,KPI!P$7,План_Факт_Дебіторка!$F:$F,KPI!$B29,План_Факт_Дебіторка!$G:$G,KPI!$C29)/SUMIFS(План_Факт_Дебіторка!$N:$N,План_Факт_Дебіторка!$A:$A,KPI!$H$3,План_Факт_Дебіторка!$E:$E,KPI!P$7,План_Факт_Дебіторка!$F:$F,KPI!$B29,План_Факт_Дебіторка!$G:$G,KPI!$C29),0),KPI!$D30=Довідник_Списки!$D$4,IFERROR((SUMIFS(План_Факт_Дебіторка!$M:$M,План_Факт_Дебіторка!$A:$A,KPI!$H$3,План_Факт_Дебіторка!$E:$E,KPI!P$7,План_Факт_Дебіторка!$F:$F,KPI!$B29,План_Факт_Дебіторка!$G:$G,KPI!$C29)-SUMIFS(План_Факт_Дебіторка!$L:$L,План_Факт_Дебіторка!$A:$A,KPI!$H$3,План_Факт_Дебіторка!$E:$E,KPI!P$7,План_Факт_Дебіторка!$F:$F,KPI!$B29,План_Факт_Дебіторка!$G:$G,KPI!$C29))/SUMIFS(План_Факт_Дебіторка!$L:$L,План_Факт_Дебіторка!$A:$A,KPI!$H$3,План_Факт_Дебіторка!$E:$E,KPI!P$7,План_Факт_Дебіторка!$F:$F,KPI!$B29,План_Факт_Дебіторка!$G:$G,KPI!$C29),0),$D30=Довідник_Списки!$D$5,IFERROR(SUMIFS(План_Факт_Дебіторка!$M:$M,План_Факт_Дебіторка!$A:$A,KPI!$H$3,План_Факт_Дебіторка!$E:$E,KPI!P$7,План_Факт_Дебіторка!$F:$F,KPI!$B29,План_Факт_Дебіторка!$G:$G,KPI!$C29)/SUMIFS(План_Факт_Дебіторка!$K:$K,План_Факт_Дебіторка!$A:$A,KPI!$H$3,План_Факт_Дебіторка!$E:$E,KPI!P$7,План_Факт_Дебіторка!$F:$F,KPI!$B29,План_Факт_Дебіторка!$G:$G,KPI!$C29),0))</f>
        <v>1.0106111688603931</v>
      </c>
      <c r="Q30" s="106"/>
      <c r="R30" s="112" cm="1">
        <f t="array" ref="R30">_xlfn.IFS($D30=Довідник_Списки!$D$3,IFERROR(SUMIFS(План_Факт_Дебіторка!$M:$M,План_Факт_Дебіторка!$A:$A,KPI!$H$3,План_Факт_Дебіторка!$F:$F,KPI!$B29,План_Факт_Дебіторка!$G:$G,KPI!$C29)/SUMIFS(План_Факт_Дебіторка!$N:$N,План_Факт_Дебіторка!$A:$A,KPI!$H$3,План_Факт_Дебіторка!$F:$F,KPI!$B29,План_Факт_Дебіторка!$G:$G,KPI!$C29),0),KPI!$D30=Довідник_Списки!$D$4,IFERROR((SUMIFS(План_Факт_Дебіторка!$M:$M,План_Факт_Дебіторка!$A:$A,KPI!$H$3,План_Факт_Дебіторка!$F:$F,KPI!$B29,План_Факт_Дебіторка!$G:$G,KPI!$C29)-SUMIFS(План_Факт_Дебіторка!$L:$L,План_Факт_Дебіторка!$A:$A,KPI!$H$3,План_Факт_Дебіторка!$F:$F,KPI!$B29,План_Факт_Дебіторка!$G:$G,KPI!$C29))/SUMIFS(План_Факт_Дебіторка!$L:$L,План_Факт_Дебіторка!$A:$A,KPI!$H$3,План_Факт_Дебіторка!$F:$F,KPI!$B29,План_Факт_Дебіторка!$G:$G,KPI!$C29),0),$D30=Довідник_Списки!$D$5,IFERROR(SUMIFS(План_Факт_Дебіторка!$M:$M,План_Факт_Дебіторка!$A:$A,KPI!$H$3,План_Факт_Дебіторка!$F:$F,KPI!$B29,План_Факт_Дебіторка!$G:$G,KPI!$C29)/SUMIFS(План_Факт_Дебіторка!$K:$K,План_Факт_Дебіторка!$A:$A,KPI!$H$3,План_Факт_Дебіторка!$F:$F,KPI!$B29,План_Факт_Дебіторка!$G:$G,KPI!$C29),0))</f>
        <v>0.98515715273713611</v>
      </c>
      <c r="S30" s="68"/>
      <c r="T30" s="112"/>
      <c r="V30" s="30"/>
      <c r="W30" s="30"/>
      <c r="X30" s="30"/>
      <c r="Y30" s="30"/>
      <c r="Z30" s="30"/>
      <c r="AA30" s="30"/>
      <c r="AB30" s="30"/>
      <c r="AC30" s="30"/>
      <c r="AD30" s="30"/>
      <c r="AE30" s="30"/>
      <c r="AF30" s="30"/>
      <c r="AG30" s="30"/>
      <c r="AH30" s="30"/>
      <c r="AI30" s="30"/>
      <c r="AJ30" s="30"/>
      <c r="AK30" s="30"/>
      <c r="AL30" s="30"/>
      <c r="AM30" s="30"/>
      <c r="AN30" s="30"/>
      <c r="AO30" s="30"/>
      <c r="AP30" s="30"/>
    </row>
    <row r="31" spans="2:42" s="12" customFormat="1" outlineLevel="1" x14ac:dyDescent="0.25">
      <c r="B31" s="89" t="s">
        <v>28</v>
      </c>
      <c r="C31" s="90"/>
      <c r="D31" s="91" t="str">
        <f>$D$3</f>
        <v>ФактПродажів, грн</v>
      </c>
      <c r="E31" s="92">
        <f>SUM(E33,E35)</f>
        <v>1203002.9012700003</v>
      </c>
      <c r="F31" s="92">
        <f t="shared" ref="F31:P31" si="9">SUM(F33,F35)</f>
        <v>1605430.5420099995</v>
      </c>
      <c r="G31" s="92">
        <f t="shared" si="9"/>
        <v>1966421.8768699993</v>
      </c>
      <c r="H31" s="92">
        <f t="shared" si="9"/>
        <v>1512918.3085079996</v>
      </c>
      <c r="I31" s="92">
        <f t="shared" si="9"/>
        <v>2246379.5905870013</v>
      </c>
      <c r="J31" s="92">
        <f t="shared" si="9"/>
        <v>1184796.2862399998</v>
      </c>
      <c r="K31" s="92">
        <f t="shared" si="9"/>
        <v>2215212.9534040028</v>
      </c>
      <c r="L31" s="92">
        <f t="shared" si="9"/>
        <v>1104076.4199590001</v>
      </c>
      <c r="M31" s="92">
        <f t="shared" si="9"/>
        <v>1248501.0524799994</v>
      </c>
      <c r="N31" s="92">
        <f t="shared" si="9"/>
        <v>1489008.4351880003</v>
      </c>
      <c r="O31" s="92">
        <f t="shared" si="9"/>
        <v>1170128.0974399999</v>
      </c>
      <c r="P31" s="93">
        <f t="shared" si="9"/>
        <v>1691682.9496730007</v>
      </c>
      <c r="Q31" s="81"/>
      <c r="R31" s="94">
        <f>SUM(E31:P31)</f>
        <v>18637559.413629003</v>
      </c>
      <c r="S31" s="75"/>
      <c r="T31" s="94"/>
      <c r="V31" s="27"/>
      <c r="W31" s="27"/>
      <c r="X31" s="27"/>
      <c r="Y31" s="27"/>
      <c r="Z31" s="27"/>
      <c r="AA31" s="27"/>
      <c r="AB31" s="27"/>
      <c r="AC31" s="27"/>
      <c r="AD31" s="27"/>
      <c r="AE31" s="27"/>
      <c r="AF31" s="27"/>
      <c r="AG31" s="27"/>
      <c r="AH31" s="27"/>
      <c r="AI31" s="27"/>
      <c r="AJ31" s="27"/>
      <c r="AK31" s="27"/>
      <c r="AL31" s="27"/>
      <c r="AM31" s="27"/>
      <c r="AN31" s="27"/>
      <c r="AO31" s="27"/>
      <c r="AP31" s="27"/>
    </row>
    <row r="32" spans="2:42" s="12" customFormat="1" outlineLevel="1" collapsed="1" x14ac:dyDescent="0.25">
      <c r="B32" s="95" t="s">
        <v>28</v>
      </c>
      <c r="C32" s="120"/>
      <c r="D32" s="97" t="str">
        <f>$D$5</f>
        <v>Викон_План</v>
      </c>
      <c r="E32" s="98" cm="1">
        <f t="array" ref="E32">_xlfn.IFS($D32=Довідник_Списки!$D$3,IFERROR(SUMIFS(План_Факт_Дебіторка!$M:$M,План_Факт_Дебіторка!$A:$A,KPI!$H$3,План_Факт_Дебіторка!$E:$E,KPI!E$7,План_Факт_Дебіторка!$F:$F,KPI!$B31)/SUMIFS(План_Факт_Дебіторка!$N:$N,План_Факт_Дебіторка!$A:$A,KPI!$H$3,План_Факт_Дебіторка!$E:$E,KPI!E$7,План_Факт_Дебіторка!$F:$F,KPI!$B31),0),KPI!$D32=Довідник_Списки!$D$4,IFERROR((SUMIFS(План_Факт_Дебіторка!$M:$M,План_Факт_Дебіторка!$A:$A,KPI!$H$3,План_Факт_Дебіторка!$E:$E,KPI!E$7,План_Факт_Дебіторка!$F:$F,KPI!$B31)-SUMIFS(План_Факт_Дебіторка!$L:$L,План_Факт_Дебіторка!$A:$A,KPI!$H$3,План_Факт_Дебіторка!$E:$E,KPI!E$7,План_Факт_Дебіторка!$F:$F,KPI!$B31))/SUMIFS(План_Факт_Дебіторка!$L:$L,План_Факт_Дебіторка!$A:$A,KPI!$H$3,План_Факт_Дебіторка!$E:$E,KPI!E$7,План_Факт_Дебіторка!$F:$F,KPI!$B31),0),$D32=Довідник_Списки!$D$5,IFERROR(SUMIFS(План_Факт_Дебіторка!$M:$M,План_Факт_Дебіторка!$A:$A,KPI!$H$3,План_Факт_Дебіторка!$E:$E,KPI!E$7,План_Факт_Дебіторка!$F:$F,KPI!$B31)/SUMIFS(План_Факт_Дебіторка!$K:$K,План_Факт_Дебіторка!$A:$A,KPI!$H$3,План_Факт_Дебіторка!$E:$E,KPI!E$7,План_Факт_Дебіторка!$F:$F,KPI!$B31),0))</f>
        <v>1.0009176314751644</v>
      </c>
      <c r="F32" s="98" cm="1">
        <f t="array" ref="F32">_xlfn.IFS($D32=Довідник_Списки!$D$3,IFERROR(SUMIFS(План_Факт_Дебіторка!$M:$M,План_Факт_Дебіторка!$A:$A,KPI!$H$3,План_Факт_Дебіторка!$E:$E,KPI!F$7,План_Факт_Дебіторка!$F:$F,KPI!$B31)/SUMIFS(План_Факт_Дебіторка!$N:$N,План_Факт_Дебіторка!$A:$A,KPI!$H$3,План_Факт_Дебіторка!$E:$E,KPI!F$7,План_Факт_Дебіторка!$F:$F,KPI!$B31),0),KPI!$D32=Довідник_Списки!$D$4,IFERROR((SUMIFS(План_Факт_Дебіторка!$M:$M,План_Факт_Дебіторка!$A:$A,KPI!$H$3,План_Факт_Дебіторка!$E:$E,KPI!F$7,План_Факт_Дебіторка!$F:$F,KPI!$B31)-SUMIFS(План_Факт_Дебіторка!$L:$L,План_Факт_Дебіторка!$A:$A,KPI!$H$3,План_Факт_Дебіторка!$E:$E,KPI!F$7,План_Факт_Дебіторка!$F:$F,KPI!$B31))/SUMIFS(План_Факт_Дебіторка!$L:$L,План_Факт_Дебіторка!$A:$A,KPI!$H$3,План_Факт_Дебіторка!$E:$E,KPI!F$7,План_Факт_Дебіторка!$F:$F,KPI!$B31),0),$D32=Довідник_Списки!$D$5,IFERROR(SUMIFS(План_Факт_Дебіторка!$M:$M,План_Факт_Дебіторка!$A:$A,KPI!$H$3,План_Факт_Дебіторка!$E:$E,KPI!F$7,План_Факт_Дебіторка!$F:$F,KPI!$B31)/SUMIFS(План_Факт_Дебіторка!$K:$K,План_Факт_Дебіторка!$A:$A,KPI!$H$3,План_Факт_Дебіторка!$E:$E,KPI!F$7,План_Факт_Дебіторка!$F:$F,KPI!$B31),0))</f>
        <v>0.97695523763768</v>
      </c>
      <c r="G32" s="98" cm="1">
        <f t="array" ref="G32">_xlfn.IFS($D32=Довідник_Списки!$D$3,IFERROR(SUMIFS(План_Факт_Дебіторка!$M:$M,План_Факт_Дебіторка!$A:$A,KPI!$H$3,План_Факт_Дебіторка!$E:$E,KPI!G$7,План_Факт_Дебіторка!$F:$F,KPI!$B31)/SUMIFS(План_Факт_Дебіторка!$N:$N,План_Факт_Дебіторка!$A:$A,KPI!$H$3,План_Факт_Дебіторка!$E:$E,KPI!G$7,План_Факт_Дебіторка!$F:$F,KPI!$B31),0),KPI!$D32=Довідник_Списки!$D$4,IFERROR((SUMIFS(План_Факт_Дебіторка!$M:$M,План_Факт_Дебіторка!$A:$A,KPI!$H$3,План_Факт_Дебіторка!$E:$E,KPI!G$7,План_Факт_Дебіторка!$F:$F,KPI!$B31)-SUMIFS(План_Факт_Дебіторка!$L:$L,План_Факт_Дебіторка!$A:$A,KPI!$H$3,План_Факт_Дебіторка!$E:$E,KPI!G$7,План_Факт_Дебіторка!$F:$F,KPI!$B31))/SUMIFS(План_Факт_Дебіторка!$L:$L,План_Факт_Дебіторка!$A:$A,KPI!$H$3,План_Факт_Дебіторка!$E:$E,KPI!G$7,План_Факт_Дебіторка!$F:$F,KPI!$B31),0),$D32=Довідник_Списки!$D$5,IFERROR(SUMIFS(План_Факт_Дебіторка!$M:$M,План_Факт_Дебіторка!$A:$A,KPI!$H$3,План_Факт_Дебіторка!$E:$E,KPI!G$7,План_Факт_Дебіторка!$F:$F,KPI!$B31)/SUMIFS(План_Факт_Дебіторка!$K:$K,План_Факт_Дебіторка!$A:$A,KPI!$H$3,План_Факт_Дебіторка!$E:$E,KPI!G$7,План_Факт_Дебіторка!$F:$F,KPI!$B31),0))</f>
        <v>1.0227398329796638</v>
      </c>
      <c r="H32" s="98" cm="1">
        <f t="array" ref="H32">_xlfn.IFS($D32=Довідник_Списки!$D$3,IFERROR(SUMIFS(План_Факт_Дебіторка!$M:$M,План_Факт_Дебіторка!$A:$A,KPI!$H$3,План_Факт_Дебіторка!$E:$E,KPI!H$7,План_Факт_Дебіторка!$F:$F,KPI!$B31)/SUMIFS(План_Факт_Дебіторка!$N:$N,План_Факт_Дебіторка!$A:$A,KPI!$H$3,План_Факт_Дебіторка!$E:$E,KPI!H$7,План_Факт_Дебіторка!$F:$F,KPI!$B31),0),KPI!$D32=Довідник_Списки!$D$4,IFERROR((SUMIFS(План_Факт_Дебіторка!$M:$M,План_Факт_Дебіторка!$A:$A,KPI!$H$3,План_Факт_Дебіторка!$E:$E,KPI!H$7,План_Факт_Дебіторка!$F:$F,KPI!$B31)-SUMIFS(План_Факт_Дебіторка!$L:$L,План_Факт_Дебіторка!$A:$A,KPI!$H$3,План_Факт_Дебіторка!$E:$E,KPI!H$7,План_Факт_Дебіторка!$F:$F,KPI!$B31))/SUMIFS(План_Факт_Дебіторка!$L:$L,План_Факт_Дебіторка!$A:$A,KPI!$H$3,План_Факт_Дебіторка!$E:$E,KPI!H$7,План_Факт_Дебіторка!$F:$F,KPI!$B31),0),$D32=Довідник_Списки!$D$5,IFERROR(SUMIFS(План_Факт_Дебіторка!$M:$M,План_Факт_Дебіторка!$A:$A,KPI!$H$3,План_Факт_Дебіторка!$E:$E,KPI!H$7,План_Факт_Дебіторка!$F:$F,KPI!$B31)/SUMIFS(План_Факт_Дебіторка!$K:$K,План_Факт_Дебіторка!$A:$A,KPI!$H$3,План_Факт_Дебіторка!$E:$E,KPI!H$7,План_Факт_Дебіторка!$F:$F,KPI!$B31),0))</f>
        <v>1.0251513135302883</v>
      </c>
      <c r="I32" s="98" cm="1">
        <f t="array" ref="I32">_xlfn.IFS($D32=Довідник_Списки!$D$3,IFERROR(SUMIFS(План_Факт_Дебіторка!$M:$M,План_Факт_Дебіторка!$A:$A,KPI!$H$3,План_Факт_Дебіторка!$E:$E,KPI!I$7,План_Факт_Дебіторка!$F:$F,KPI!$B31)/SUMIFS(План_Факт_Дебіторка!$N:$N,План_Факт_Дебіторка!$A:$A,KPI!$H$3,План_Факт_Дебіторка!$E:$E,KPI!I$7,План_Факт_Дебіторка!$F:$F,KPI!$B31),0),KPI!$D32=Довідник_Списки!$D$4,IFERROR((SUMIFS(План_Факт_Дебіторка!$M:$M,План_Факт_Дебіторка!$A:$A,KPI!$H$3,План_Факт_Дебіторка!$E:$E,KPI!I$7,План_Факт_Дебіторка!$F:$F,KPI!$B31)-SUMIFS(План_Факт_Дебіторка!$L:$L,План_Факт_Дебіторка!$A:$A,KPI!$H$3,План_Факт_Дебіторка!$E:$E,KPI!I$7,План_Факт_Дебіторка!$F:$F,KPI!$B31))/SUMIFS(План_Факт_Дебіторка!$L:$L,План_Факт_Дебіторка!$A:$A,KPI!$H$3,План_Факт_Дебіторка!$E:$E,KPI!I$7,План_Факт_Дебіторка!$F:$F,KPI!$B31),0),$D32=Довідник_Списки!$D$5,IFERROR(SUMIFS(План_Факт_Дебіторка!$M:$M,План_Факт_Дебіторка!$A:$A,KPI!$H$3,План_Факт_Дебіторка!$E:$E,KPI!I$7,План_Факт_Дебіторка!$F:$F,KPI!$B31)/SUMIFS(План_Факт_Дебіторка!$K:$K,План_Факт_Дебіторка!$A:$A,KPI!$H$3,План_Факт_Дебіторка!$E:$E,KPI!I$7,План_Факт_Дебіторка!$F:$F,KPI!$B31),0))</f>
        <v>0.99208567353575117</v>
      </c>
      <c r="J32" s="98" cm="1">
        <f t="array" ref="J32">_xlfn.IFS($D32=Довідник_Списки!$D$3,IFERROR(SUMIFS(План_Факт_Дебіторка!$M:$M,План_Факт_Дебіторка!$A:$A,KPI!$H$3,План_Факт_Дебіторка!$E:$E,KPI!J$7,План_Факт_Дебіторка!$F:$F,KPI!$B31)/SUMIFS(План_Факт_Дебіторка!$N:$N,План_Факт_Дебіторка!$A:$A,KPI!$H$3,План_Факт_Дебіторка!$E:$E,KPI!J$7,План_Факт_Дебіторка!$F:$F,KPI!$B31),0),KPI!$D32=Довідник_Списки!$D$4,IFERROR((SUMIFS(План_Факт_Дебіторка!$M:$M,План_Факт_Дебіторка!$A:$A,KPI!$H$3,План_Факт_Дебіторка!$E:$E,KPI!J$7,План_Факт_Дебіторка!$F:$F,KPI!$B31)-SUMIFS(План_Факт_Дебіторка!$L:$L,План_Факт_Дебіторка!$A:$A,KPI!$H$3,План_Факт_Дебіторка!$E:$E,KPI!J$7,План_Факт_Дебіторка!$F:$F,KPI!$B31))/SUMIFS(План_Факт_Дебіторка!$L:$L,План_Факт_Дебіторка!$A:$A,KPI!$H$3,План_Факт_Дебіторка!$E:$E,KPI!J$7,План_Факт_Дебіторка!$F:$F,KPI!$B31),0),$D32=Довідник_Списки!$D$5,IFERROR(SUMIFS(План_Факт_Дебіторка!$M:$M,План_Факт_Дебіторка!$A:$A,KPI!$H$3,План_Факт_Дебіторка!$E:$E,KPI!J$7,План_Факт_Дебіторка!$F:$F,KPI!$B31)/SUMIFS(План_Факт_Дебіторка!$K:$K,План_Факт_Дебіторка!$A:$A,KPI!$H$3,План_Факт_Дебіторка!$E:$E,KPI!J$7,План_Факт_Дебіторка!$F:$F,KPI!$B31),0))</f>
        <v>1.0050867714964371</v>
      </c>
      <c r="K32" s="98" cm="1">
        <f t="array" ref="K32">_xlfn.IFS($D32=Довідник_Списки!$D$3,IFERROR(SUMIFS(План_Факт_Дебіторка!$M:$M,План_Факт_Дебіторка!$A:$A,KPI!$H$3,План_Факт_Дебіторка!$E:$E,KPI!K$7,План_Факт_Дебіторка!$F:$F,KPI!$B31)/SUMIFS(План_Факт_Дебіторка!$N:$N,План_Факт_Дебіторка!$A:$A,KPI!$H$3,План_Факт_Дебіторка!$E:$E,KPI!K$7,План_Факт_Дебіторка!$F:$F,KPI!$B31),0),KPI!$D32=Довідник_Списки!$D$4,IFERROR((SUMIFS(План_Факт_Дебіторка!$M:$M,План_Факт_Дебіторка!$A:$A,KPI!$H$3,План_Факт_Дебіторка!$E:$E,KPI!K$7,План_Факт_Дебіторка!$F:$F,KPI!$B31)-SUMIFS(План_Факт_Дебіторка!$L:$L,План_Факт_Дебіторка!$A:$A,KPI!$H$3,План_Факт_Дебіторка!$E:$E,KPI!K$7,План_Факт_Дебіторка!$F:$F,KPI!$B31))/SUMIFS(План_Факт_Дебіторка!$L:$L,План_Факт_Дебіторка!$A:$A,KPI!$H$3,План_Факт_Дебіторка!$E:$E,KPI!K$7,План_Факт_Дебіторка!$F:$F,KPI!$B31),0),$D32=Довідник_Списки!$D$5,IFERROR(SUMIFS(План_Факт_Дебіторка!$M:$M,План_Факт_Дебіторка!$A:$A,KPI!$H$3,План_Факт_Дебіторка!$E:$E,KPI!K$7,План_Факт_Дебіторка!$F:$F,KPI!$B31)/SUMIFS(План_Факт_Дебіторка!$K:$K,План_Факт_Дебіторка!$A:$A,KPI!$H$3,План_Факт_Дебіторка!$E:$E,KPI!K$7,План_Факт_Дебіторка!$F:$F,KPI!$B31),0))</f>
        <v>0.9491871426017664</v>
      </c>
      <c r="L32" s="98" cm="1">
        <f t="array" ref="L32">_xlfn.IFS($D32=Довідник_Списки!$D$3,IFERROR(SUMIFS(План_Факт_Дебіторка!$M:$M,План_Факт_Дебіторка!$A:$A,KPI!$H$3,План_Факт_Дебіторка!$E:$E,KPI!L$7,План_Факт_Дебіторка!$F:$F,KPI!$B31)/SUMIFS(План_Факт_Дебіторка!$N:$N,План_Факт_Дебіторка!$A:$A,KPI!$H$3,План_Факт_Дебіторка!$E:$E,KPI!L$7,План_Факт_Дебіторка!$F:$F,KPI!$B31),0),KPI!$D32=Довідник_Списки!$D$4,IFERROR((SUMIFS(План_Факт_Дебіторка!$M:$M,План_Факт_Дебіторка!$A:$A,KPI!$H$3,План_Факт_Дебіторка!$E:$E,KPI!L$7,План_Факт_Дебіторка!$F:$F,KPI!$B31)-SUMIFS(План_Факт_Дебіторка!$L:$L,План_Факт_Дебіторка!$A:$A,KPI!$H$3,План_Факт_Дебіторка!$E:$E,KPI!L$7,План_Факт_Дебіторка!$F:$F,KPI!$B31))/SUMIFS(План_Факт_Дебіторка!$L:$L,План_Факт_Дебіторка!$A:$A,KPI!$H$3,План_Факт_Дебіторка!$E:$E,KPI!L$7,План_Факт_Дебіторка!$F:$F,KPI!$B31),0),$D32=Довідник_Списки!$D$5,IFERROR(SUMIFS(План_Факт_Дебіторка!$M:$M,План_Факт_Дебіторка!$A:$A,KPI!$H$3,План_Факт_Дебіторка!$E:$E,KPI!L$7,План_Факт_Дебіторка!$F:$F,KPI!$B31)/SUMIFS(План_Факт_Дебіторка!$K:$K,План_Факт_Дебіторка!$A:$A,KPI!$H$3,План_Факт_Дебіторка!$E:$E,KPI!L$7,План_Факт_Дебіторка!$F:$F,KPI!$B31),0))</f>
        <v>1.0114294796253209</v>
      </c>
      <c r="M32" s="98" cm="1">
        <f t="array" ref="M32">_xlfn.IFS($D32=Довідник_Списки!$D$3,IFERROR(SUMIFS(План_Факт_Дебіторка!$M:$M,План_Факт_Дебіторка!$A:$A,KPI!$H$3,План_Факт_Дебіторка!$E:$E,KPI!M$7,План_Факт_Дебіторка!$F:$F,KPI!$B31)/SUMIFS(План_Факт_Дебіторка!$N:$N,План_Факт_Дебіторка!$A:$A,KPI!$H$3,План_Факт_Дебіторка!$E:$E,KPI!M$7,План_Факт_Дебіторка!$F:$F,KPI!$B31),0),KPI!$D32=Довідник_Списки!$D$4,IFERROR((SUMIFS(План_Факт_Дебіторка!$M:$M,План_Факт_Дебіторка!$A:$A,KPI!$H$3,План_Факт_Дебіторка!$E:$E,KPI!M$7,План_Факт_Дебіторка!$F:$F,KPI!$B31)-SUMIFS(План_Факт_Дебіторка!$L:$L,План_Факт_Дебіторка!$A:$A,KPI!$H$3,План_Факт_Дебіторка!$E:$E,KPI!M$7,План_Факт_Дебіторка!$F:$F,KPI!$B31))/SUMIFS(План_Факт_Дебіторка!$L:$L,План_Факт_Дебіторка!$A:$A,KPI!$H$3,План_Факт_Дебіторка!$E:$E,KPI!M$7,План_Факт_Дебіторка!$F:$F,KPI!$B31),0),$D32=Довідник_Списки!$D$5,IFERROR(SUMIFS(План_Факт_Дебіторка!$M:$M,План_Факт_Дебіторка!$A:$A,KPI!$H$3,План_Факт_Дебіторка!$E:$E,KPI!M$7,План_Факт_Дебіторка!$F:$F,KPI!$B31)/SUMIFS(План_Факт_Дебіторка!$K:$K,План_Факт_Дебіторка!$A:$A,KPI!$H$3,План_Факт_Дебіторка!$E:$E,KPI!M$7,План_Факт_Дебіторка!$F:$F,KPI!$B31),0))</f>
        <v>0.99126721117903882</v>
      </c>
      <c r="N32" s="98" cm="1">
        <f t="array" ref="N32">_xlfn.IFS($D32=Довідник_Списки!$D$3,IFERROR(SUMIFS(План_Факт_Дебіторка!$M:$M,План_Факт_Дебіторка!$A:$A,KPI!$H$3,План_Факт_Дебіторка!$E:$E,KPI!N$7,План_Факт_Дебіторка!$F:$F,KPI!$B31)/SUMIFS(План_Факт_Дебіторка!$N:$N,План_Факт_Дебіторка!$A:$A,KPI!$H$3,План_Факт_Дебіторка!$E:$E,KPI!N$7,План_Факт_Дебіторка!$F:$F,KPI!$B31),0),KPI!$D32=Довідник_Списки!$D$4,IFERROR((SUMIFS(План_Факт_Дебіторка!$M:$M,План_Факт_Дебіторка!$A:$A,KPI!$H$3,План_Факт_Дебіторка!$E:$E,KPI!N$7,План_Факт_Дебіторка!$F:$F,KPI!$B31)-SUMIFS(План_Факт_Дебіторка!$L:$L,План_Факт_Дебіторка!$A:$A,KPI!$H$3,План_Факт_Дебіторка!$E:$E,KPI!N$7,План_Факт_Дебіторка!$F:$F,KPI!$B31))/SUMIFS(План_Факт_Дебіторка!$L:$L,План_Факт_Дебіторка!$A:$A,KPI!$H$3,План_Факт_Дебіторка!$E:$E,KPI!N$7,План_Факт_Дебіторка!$F:$F,KPI!$B31),0),$D32=Довідник_Списки!$D$5,IFERROR(SUMIFS(План_Факт_Дебіторка!$M:$M,План_Факт_Дебіторка!$A:$A,KPI!$H$3,План_Факт_Дебіторка!$E:$E,KPI!N$7,План_Факт_Дебіторка!$F:$F,KPI!$B31)/SUMIFS(План_Факт_Дебіторка!$K:$K,План_Факт_Дебіторка!$A:$A,KPI!$H$3,План_Факт_Дебіторка!$E:$E,KPI!N$7,План_Факт_Дебіторка!$F:$F,KPI!$B31),0))</f>
        <v>1.0099080542512211</v>
      </c>
      <c r="O32" s="98" cm="1">
        <f t="array" ref="O32">_xlfn.IFS($D32=Довідник_Списки!$D$3,IFERROR(SUMIFS(План_Факт_Дебіторка!$M:$M,План_Факт_Дебіторка!$A:$A,KPI!$H$3,План_Факт_Дебіторка!$E:$E,KPI!O$7,План_Факт_Дебіторка!$F:$F,KPI!$B31)/SUMIFS(План_Факт_Дебіторка!$N:$N,План_Факт_Дебіторка!$A:$A,KPI!$H$3,План_Факт_Дебіторка!$E:$E,KPI!O$7,План_Факт_Дебіторка!$F:$F,KPI!$B31),0),KPI!$D32=Довідник_Списки!$D$4,IFERROR((SUMIFS(План_Факт_Дебіторка!$M:$M,План_Факт_Дебіторка!$A:$A,KPI!$H$3,План_Факт_Дебіторка!$E:$E,KPI!O$7,План_Факт_Дебіторка!$F:$F,KPI!$B31)-SUMIFS(План_Факт_Дебіторка!$L:$L,План_Факт_Дебіторка!$A:$A,KPI!$H$3,План_Факт_Дебіторка!$E:$E,KPI!O$7,План_Факт_Дебіторка!$F:$F,KPI!$B31))/SUMIFS(План_Факт_Дебіторка!$L:$L,План_Факт_Дебіторка!$A:$A,KPI!$H$3,План_Факт_Дебіторка!$E:$E,KPI!O$7,План_Факт_Дебіторка!$F:$F,KPI!$B31),0),$D32=Довідник_Списки!$D$5,IFERROR(SUMIFS(План_Факт_Дебіторка!$M:$M,План_Факт_Дебіторка!$A:$A,KPI!$H$3,План_Факт_Дебіторка!$E:$E,KPI!O$7,План_Факт_Дебіторка!$F:$F,KPI!$B31)/SUMIFS(План_Факт_Дебіторка!$K:$K,План_Факт_Дебіторка!$A:$A,KPI!$H$3,План_Факт_Дебіторка!$E:$E,KPI!O$7,План_Факт_Дебіторка!$F:$F,KPI!$B31),0))</f>
        <v>1.0421518502315639</v>
      </c>
      <c r="P32" s="121" cm="1">
        <f t="array" ref="P32">_xlfn.IFS($D32=Довідник_Списки!$D$3,IFERROR(SUMIFS(План_Факт_Дебіторка!$M:$M,План_Факт_Дебіторка!$A:$A,KPI!$H$3,План_Факт_Дебіторка!$E:$E,KPI!P$7,План_Факт_Дебіторка!$F:$F,KPI!$B31)/SUMIFS(План_Факт_Дебіторка!$N:$N,План_Факт_Дебіторка!$A:$A,KPI!$H$3,План_Факт_Дебіторка!$E:$E,KPI!P$7,План_Факт_Дебіторка!$F:$F,KPI!$B31),0),KPI!$D32=Довідник_Списки!$D$4,IFERROR((SUMIFS(План_Факт_Дебіторка!$M:$M,План_Факт_Дебіторка!$A:$A,KPI!$H$3,План_Факт_Дебіторка!$E:$E,KPI!P$7,План_Факт_Дебіторка!$F:$F,KPI!$B31)-SUMIFS(План_Факт_Дебіторка!$L:$L,План_Факт_Дебіторка!$A:$A,KPI!$H$3,План_Факт_Дебіторка!$E:$E,KPI!P$7,План_Факт_Дебіторка!$F:$F,KPI!$B31))/SUMIFS(План_Факт_Дебіторка!$L:$L,План_Факт_Дебіторка!$A:$A,KPI!$H$3,План_Факт_Дебіторка!$E:$E,KPI!P$7,План_Факт_Дебіторка!$F:$F,KPI!$B31),0),$D32=Довідник_Списки!$D$5,IFERROR(SUMIFS(План_Факт_Дебіторка!$M:$M,План_Факт_Дебіторка!$A:$A,KPI!$H$3,План_Факт_Дебіторка!$E:$E,KPI!P$7,План_Факт_Дебіторка!$F:$F,KPI!$B31)/SUMIFS(План_Факт_Дебіторка!$K:$K,План_Факт_Дебіторка!$A:$A,KPI!$H$3,План_Факт_Дебіторка!$E:$E,KPI!P$7,План_Факт_Дебіторка!$F:$F,KPI!$B31),0))</f>
        <v>1.0254488389846645</v>
      </c>
      <c r="Q32" s="100"/>
      <c r="R32" s="101" cm="1">
        <f t="array" ref="R32">_xlfn.IFS($D32=Довідник_Списки!$D$3,IFERROR(SUMIFS(План_Факт_Дебіторка!$M:$M,План_Факт_Дебіторка!$A:$A,KPI!$H$3,План_Факт_Дебіторка!$F:$F,KPI!$B31)/SUMIFS(План_Факт_Дебіторка!$N:$N,План_Факт_Дебіторка!$A:$A,KPI!$H$3,План_Факт_Дебіторка!$F:$F,KPI!$B31),0),KPI!$D32=Довідник_Списки!$D$4,IFERROR((SUMIFS(План_Факт_Дебіторка!$M:$M,План_Факт_Дебіторка!$A:$A,KPI!$H$3,План_Факт_Дебіторка!$F:$F,KPI!$B31)-SUMIFS(План_Факт_Дебіторка!$L:$L,План_Факт_Дебіторка!$A:$A,KPI!$H$3,План_Факт_Дебіторка!$F:$F,KPI!$B31))/SUMIFS(План_Факт_Дебіторка!$L:$L,План_Факт_Дебіторка!$A:$A,KPI!$H$3,План_Факт_Дебіторка!$F:$F,KPI!$B31),0),$D32=Довідник_Списки!$D$5,IFERROR(SUMIFS(План_Факт_Дебіторка!$M:$M,План_Факт_Дебіторка!$A:$A,KPI!$H$3,План_Факт_Дебіторка!$F:$F,KPI!$B31)/SUMIFS(План_Факт_Дебіторка!$K:$K,План_Факт_Дебіторка!$A:$A,KPI!$H$3,План_Факт_Дебіторка!$F:$F,KPI!$B31),0))</f>
        <v>1.0010183050083787</v>
      </c>
      <c r="S32" s="75"/>
      <c r="T32" s="101"/>
      <c r="V32" s="27"/>
      <c r="W32" s="27"/>
      <c r="X32" s="27"/>
      <c r="Y32" s="27"/>
      <c r="Z32" s="27"/>
      <c r="AA32" s="27"/>
      <c r="AB32" s="27"/>
      <c r="AC32" s="27"/>
      <c r="AD32" s="27"/>
      <c r="AE32" s="27"/>
      <c r="AF32" s="27"/>
      <c r="AG32" s="27"/>
      <c r="AH32" s="27"/>
      <c r="AI32" s="27"/>
      <c r="AJ32" s="27"/>
      <c r="AK32" s="27"/>
      <c r="AL32" s="27"/>
      <c r="AM32" s="27"/>
      <c r="AN32" s="27"/>
      <c r="AO32" s="27"/>
      <c r="AP32" s="27"/>
    </row>
    <row r="33" spans="2:42" customFormat="1" hidden="1" outlineLevel="2" x14ac:dyDescent="0.25">
      <c r="B33" s="102" t="s">
        <v>28</v>
      </c>
      <c r="C33" s="103" t="s">
        <v>55</v>
      </c>
      <c r="D33" s="103" t="str">
        <f>$D$3</f>
        <v>ФактПродажів, грн</v>
      </c>
      <c r="E33" s="104" cm="1">
        <f t="array" ref="E33">SUMIFS(_xlfn.IFS(KPI!$D33=План_Факт_Дебіторка[[#Headers],[ФактПродажів, грн]],План_Факт_Дебіторка!$M:$M,KPI!$D33=План_Факт_Дебіторка[[#Headers],[Собівартість, грн]],План_Факт_Дебіторка!$L:$L,KPI!$D33=План_Факт_Дебіторка[[#Headers],[Продажі, шт]],План_Факт_Дебіторка!$K:$K),План_Факт_Дебіторка!$A:$A,KPI!$H$3,План_Факт_Дебіторка!$E:$E,KPI!E$7,План_Факт_Дебіторка!$F:$F,KPI!$B33,План_Факт_Дебіторка!$G:$G,KPI!$C33)</f>
        <v>714962.31332000019</v>
      </c>
      <c r="F33" s="104" cm="1">
        <f t="array" ref="F33">SUMIFS(_xlfn.IFS(KPI!$D33=План_Факт_Дебіторка[[#Headers],[ФактПродажів, грн]],План_Факт_Дебіторка!$M:$M,KPI!$D33=План_Факт_Дебіторка[[#Headers],[Собівартість, грн]],План_Факт_Дебіторка!$L:$L,KPI!$D33=План_Факт_Дебіторка[[#Headers],[Продажі, шт]],План_Факт_Дебіторка!$K:$K),План_Факт_Дебіторка!$A:$A,KPI!$H$3,План_Факт_Дебіторка!$E:$E,KPI!F$7,План_Факт_Дебіторка!$F:$F,KPI!$B33,План_Факт_Дебіторка!$G:$G,KPI!$C33)</f>
        <v>911787.59126999951</v>
      </c>
      <c r="G33" s="104" cm="1">
        <f t="array" ref="G33">SUMIFS(_xlfn.IFS(KPI!$D33=План_Факт_Дебіторка[[#Headers],[ФактПродажів, грн]],План_Факт_Дебіторка!$M:$M,KPI!$D33=План_Факт_Дебіторка[[#Headers],[Собівартість, грн]],План_Факт_Дебіторка!$L:$L,KPI!$D33=План_Факт_Дебіторка[[#Headers],[Продажі, шт]],План_Факт_Дебіторка!$K:$K),План_Факт_Дебіторка!$A:$A,KPI!$H$3,План_Факт_Дебіторка!$E:$E,KPI!G$7,План_Факт_Дебіторка!$F:$F,KPI!$B33,План_Факт_Дебіторка!$G:$G,KPI!$C33)</f>
        <v>1361684.1468200004</v>
      </c>
      <c r="H33" s="104" cm="1">
        <f t="array" ref="H33">SUMIFS(_xlfn.IFS(KPI!$D33=План_Факт_Дебіторка[[#Headers],[ФактПродажів, грн]],План_Факт_Дебіторка!$M:$M,KPI!$D33=План_Факт_Дебіторка[[#Headers],[Собівартість, грн]],План_Факт_Дебіторка!$L:$L,KPI!$D33=План_Факт_Дебіторка[[#Headers],[Продажі, шт]],План_Факт_Дебіторка!$K:$K),План_Факт_Дебіторка!$A:$A,KPI!$H$3,План_Факт_Дебіторка!$E:$E,KPI!H$7,План_Факт_Дебіторка!$F:$F,KPI!$B33,План_Факт_Дебіторка!$G:$G,KPI!$C33)</f>
        <v>990185.00771999999</v>
      </c>
      <c r="I33" s="104" cm="1">
        <f t="array" ref="I33">SUMIFS(_xlfn.IFS(KPI!$D33=План_Факт_Дебіторка[[#Headers],[ФактПродажів, грн]],План_Факт_Дебіторка!$M:$M,KPI!$D33=План_Факт_Дебіторка[[#Headers],[Собівартість, грн]],План_Факт_Дебіторка!$L:$L,KPI!$D33=План_Факт_Дебіторка[[#Headers],[Продажі, шт]],План_Факт_Дебіторка!$K:$K),План_Факт_Дебіторка!$A:$A,KPI!$H$3,План_Факт_Дебіторка!$E:$E,KPI!I$7,План_Факт_Дебіторка!$F:$F,KPI!$B33,План_Факт_Дебіторка!$G:$G,KPI!$C33)</f>
        <v>1577832.0344300019</v>
      </c>
      <c r="J33" s="104" cm="1">
        <f t="array" ref="J33">SUMIFS(_xlfn.IFS(KPI!$D33=План_Факт_Дебіторка[[#Headers],[ФактПродажів, грн]],План_Факт_Дебіторка!$M:$M,KPI!$D33=План_Факт_Дебіторка[[#Headers],[Собівартість, грн]],План_Факт_Дебіторка!$L:$L,KPI!$D33=План_Факт_Дебіторка[[#Headers],[Продажі, шт]],План_Факт_Дебіторка!$K:$K),План_Факт_Дебіторка!$A:$A,KPI!$H$3,План_Факт_Дебіторка!$E:$E,KPI!J$7,План_Факт_Дебіторка!$F:$F,KPI!$B33,План_Факт_Дебіторка!$G:$G,KPI!$C33)</f>
        <v>822420.37599999993</v>
      </c>
      <c r="K33" s="104" cm="1">
        <f t="array" ref="K33">SUMIFS(_xlfn.IFS(KPI!$D33=План_Факт_Дебіторка[[#Headers],[ФактПродажів, грн]],План_Факт_Дебіторка!$M:$M,KPI!$D33=План_Факт_Дебіторка[[#Headers],[Собівартість, грн]],План_Факт_Дебіторка!$L:$L,KPI!$D33=План_Факт_Дебіторка[[#Headers],[Продажі, шт]],План_Факт_Дебіторка!$K:$K),План_Факт_Дебіторка!$A:$A,KPI!$H$3,План_Факт_Дебіторка!$E:$E,KPI!K$7,План_Факт_Дебіторка!$F:$F,KPI!$B33,План_Факт_Дебіторка!$G:$G,KPI!$C33)</f>
        <v>1626091.0415300021</v>
      </c>
      <c r="L33" s="104" cm="1">
        <f t="array" ref="L33">SUMIFS(_xlfn.IFS(KPI!$D33=План_Факт_Дебіторка[[#Headers],[ФактПродажів, грн]],План_Факт_Дебіторка!$M:$M,KPI!$D33=План_Факт_Дебіторка[[#Headers],[Собівартість, грн]],План_Факт_Дебіторка!$L:$L,KPI!$D33=План_Факт_Дебіторка[[#Headers],[Продажі, шт]],План_Факт_Дебіторка!$K:$K),План_Факт_Дебіторка!$A:$A,KPI!$H$3,План_Факт_Дебіторка!$E:$E,KPI!L$7,План_Факт_Дебіторка!$F:$F,KPI!$B33,План_Факт_Дебіторка!$G:$G,KPI!$C33)</f>
        <v>713021.64315000037</v>
      </c>
      <c r="M33" s="104" cm="1">
        <f t="array" ref="M33">SUMIFS(_xlfn.IFS(KPI!$D33=План_Факт_Дебіторка[[#Headers],[ФактПродажів, грн]],План_Факт_Дебіторка!$M:$M,KPI!$D33=План_Факт_Дебіторка[[#Headers],[Собівартість, грн]],План_Факт_Дебіторка!$L:$L,KPI!$D33=План_Факт_Дебіторка[[#Headers],[Продажі, шт]],План_Факт_Дебіторка!$K:$K),План_Факт_Дебіторка!$A:$A,KPI!$H$3,План_Факт_Дебіторка!$E:$E,KPI!M$7,План_Факт_Дебіторка!$F:$F,KPI!$B33,План_Факт_Дебіторка!$G:$G,KPI!$C33)</f>
        <v>931167.48247999966</v>
      </c>
      <c r="N33" s="104" cm="1">
        <f t="array" ref="N33">SUMIFS(_xlfn.IFS(KPI!$D33=План_Факт_Дебіторка[[#Headers],[ФактПродажів, грн]],План_Факт_Дебіторка!$M:$M,KPI!$D33=План_Факт_Дебіторка[[#Headers],[Собівартість, грн]],План_Факт_Дебіторка!$L:$L,KPI!$D33=План_Факт_Дебіторка[[#Headers],[Продажі, шт]],План_Факт_Дебіторка!$K:$K),План_Факт_Дебіторка!$A:$A,KPI!$H$3,План_Факт_Дебіторка!$E:$E,KPI!N$7,План_Факт_Дебіторка!$F:$F,KPI!$B33,План_Факт_Дебіторка!$G:$G,KPI!$C33)</f>
        <v>1298102.7103600006</v>
      </c>
      <c r="O33" s="104" cm="1">
        <f t="array" ref="O33">SUMIFS(_xlfn.IFS(KPI!$D33=План_Факт_Дебіторка[[#Headers],[ФактПродажів, грн]],План_Факт_Дебіторка!$M:$M,KPI!$D33=План_Факт_Дебіторка[[#Headers],[Собівартість, грн]],План_Факт_Дебіторка!$L:$L,KPI!$D33=План_Факт_Дебіторка[[#Headers],[Продажі, шт]],План_Факт_Дебіторка!$K:$K),План_Факт_Дебіторка!$A:$A,KPI!$H$3,План_Факт_Дебіторка!$E:$E,KPI!O$7,План_Факт_Дебіторка!$F:$F,KPI!$B33,План_Факт_Дебіторка!$G:$G,KPI!$C33)</f>
        <v>790521.20692000003</v>
      </c>
      <c r="P33" s="105" cm="1">
        <f t="array" ref="P33">SUMIFS(_xlfn.IFS(KPI!$D33=План_Факт_Дебіторка[[#Headers],[ФактПродажів, грн]],План_Факт_Дебіторка!$M:$M,KPI!$D33=План_Факт_Дебіторка[[#Headers],[Собівартість, грн]],План_Факт_Дебіторка!$L:$L,KPI!$D33=План_Факт_Дебіторка[[#Headers],[Продажі, шт]],План_Факт_Дебіторка!$K:$K),План_Факт_Дебіторка!$A:$A,KPI!$H$3,План_Факт_Дебіторка!$E:$E,KPI!P$7,План_Факт_Дебіторка!$F:$F,KPI!$B33,План_Факт_Дебіторка!$G:$G,KPI!$C33)</f>
        <v>1242449.5090100006</v>
      </c>
      <c r="Q33" s="106"/>
      <c r="R33" s="107">
        <f>SUM(E33:P33)</f>
        <v>12980225.063010003</v>
      </c>
      <c r="S33" s="68"/>
      <c r="T33" s="107"/>
      <c r="V33" s="30"/>
      <c r="W33" s="30"/>
      <c r="X33" s="30"/>
      <c r="Y33" s="30"/>
      <c r="Z33" s="30"/>
      <c r="AA33" s="30"/>
      <c r="AB33" s="30"/>
      <c r="AC33" s="30"/>
      <c r="AD33" s="30"/>
      <c r="AE33" s="30"/>
      <c r="AF33" s="30"/>
      <c r="AG33" s="30"/>
      <c r="AH33" s="30"/>
      <c r="AI33" s="30"/>
      <c r="AJ33" s="30"/>
      <c r="AK33" s="30"/>
      <c r="AL33" s="30"/>
      <c r="AM33" s="30"/>
      <c r="AN33" s="30"/>
      <c r="AO33" s="30"/>
      <c r="AP33" s="30"/>
    </row>
    <row r="34" spans="2:42" customFormat="1" hidden="1" outlineLevel="2" x14ac:dyDescent="0.25">
      <c r="B34" s="102" t="s">
        <v>28</v>
      </c>
      <c r="C34" s="108" t="s">
        <v>55</v>
      </c>
      <c r="D34" s="109" t="str">
        <f>$D$5</f>
        <v>Викон_План</v>
      </c>
      <c r="E34" s="110" cm="1">
        <f t="array" ref="E34">_xlfn.IFS($D34=Довідник_Списки!$D$3,IFERROR(SUMIFS(План_Факт_Дебіторка!$M:$M,План_Факт_Дебіторка!$A:$A,KPI!$H$3,План_Факт_Дебіторка!$E:$E,KPI!E$7,План_Факт_Дебіторка!$F:$F,KPI!$B33,План_Факт_Дебіторка!$G:$G,KPI!$C33)/SUMIFS(План_Факт_Дебіторка!$N:$N,План_Факт_Дебіторка!$A:$A,KPI!$H$3,План_Факт_Дебіторка!$E:$E,KPI!E$7,План_Факт_Дебіторка!$F:$F,KPI!$B33,План_Факт_Дебіторка!$G:$G,KPI!$C33),0),KPI!$D34=Довідник_Списки!$D$4,IFERROR((SUMIFS(План_Факт_Дебіторка!$M:$M,План_Факт_Дебіторка!$A:$A,KPI!$H$3,План_Факт_Дебіторка!$E:$E,KPI!E$7,План_Факт_Дебіторка!$F:$F,KPI!$B33,План_Факт_Дебіторка!$G:$G,KPI!$C33)-SUMIFS(План_Факт_Дебіторка!$L:$L,План_Факт_Дебіторка!$A:$A,KPI!$H$3,План_Факт_Дебіторка!$E:$E,KPI!E$7,План_Факт_Дебіторка!$F:$F,KPI!$B33,План_Факт_Дебіторка!$G:$G,KPI!$C33))/SUMIFS(План_Факт_Дебіторка!$L:$L,План_Факт_Дебіторка!$A:$A,KPI!$H$3,План_Факт_Дебіторка!$E:$E,KPI!E$7,План_Факт_Дебіторка!$F:$F,KPI!$B33,План_Факт_Дебіторка!$G:$G,KPI!$C33),0),$D34=Довідник_Списки!$D$5,IFERROR(SUMIFS(План_Факт_Дебіторка!$M:$M,План_Факт_Дебіторка!$A:$A,KPI!$H$3,План_Факт_Дебіторка!$E:$E,KPI!E$7,План_Факт_Дебіторка!$F:$F,KPI!$B33,План_Факт_Дебіторка!$G:$G,KPI!$C33)/SUMIFS(План_Факт_Дебіторка!$K:$K,План_Факт_Дебіторка!$A:$A,KPI!$H$3,План_Факт_Дебіторка!$E:$E,KPI!E$7,План_Факт_Дебіторка!$F:$F,KPI!$B33,План_Факт_Дебіторка!$G:$G,KPI!$C33),0))</f>
        <v>1.002470994559731</v>
      </c>
      <c r="F34" s="110" cm="1">
        <f t="array" ref="F34">_xlfn.IFS($D34=Довідник_Списки!$D$3,IFERROR(SUMIFS(План_Факт_Дебіторка!$M:$M,План_Факт_Дебіторка!$A:$A,KPI!$H$3,План_Факт_Дебіторка!$E:$E,KPI!F$7,План_Факт_Дебіторка!$F:$F,KPI!$B33,План_Факт_Дебіторка!$G:$G,KPI!$C33)/SUMIFS(План_Факт_Дебіторка!$N:$N,План_Факт_Дебіторка!$A:$A,KPI!$H$3,План_Факт_Дебіторка!$E:$E,KPI!F$7,План_Факт_Дебіторка!$F:$F,KPI!$B33,План_Факт_Дебіторка!$G:$G,KPI!$C33),0),KPI!$D34=Довідник_Списки!$D$4,IFERROR((SUMIFS(План_Факт_Дебіторка!$M:$M,План_Факт_Дебіторка!$A:$A,KPI!$H$3,План_Факт_Дебіторка!$E:$E,KPI!F$7,План_Факт_Дебіторка!$F:$F,KPI!$B33,План_Факт_Дебіторка!$G:$G,KPI!$C33)-SUMIFS(План_Факт_Дебіторка!$L:$L,План_Факт_Дебіторка!$A:$A,KPI!$H$3,План_Факт_Дебіторка!$E:$E,KPI!F$7,План_Факт_Дебіторка!$F:$F,KPI!$B33,План_Факт_Дебіторка!$G:$G,KPI!$C33))/SUMIFS(План_Факт_Дебіторка!$L:$L,План_Факт_Дебіторка!$A:$A,KPI!$H$3,План_Факт_Дебіторка!$E:$E,KPI!F$7,План_Факт_Дебіторка!$F:$F,KPI!$B33,План_Факт_Дебіторка!$G:$G,KPI!$C33),0),$D34=Довідник_Списки!$D$5,IFERROR(SUMIFS(План_Факт_Дебіторка!$M:$M,План_Факт_Дебіторка!$A:$A,KPI!$H$3,План_Факт_Дебіторка!$E:$E,KPI!F$7,План_Факт_Дебіторка!$F:$F,KPI!$B33,План_Факт_Дебіторка!$G:$G,KPI!$C33)/SUMIFS(План_Факт_Дебіторка!$K:$K,План_Факт_Дебіторка!$A:$A,KPI!$H$3,План_Факт_Дебіторка!$E:$E,KPI!F$7,План_Факт_Дебіторка!$F:$F,KPI!$B33,План_Факт_Дебіторка!$G:$G,KPI!$C33),0))</f>
        <v>0.96782463779853467</v>
      </c>
      <c r="G34" s="110" cm="1">
        <f t="array" ref="G34">_xlfn.IFS($D34=Довідник_Списки!$D$3,IFERROR(SUMIFS(План_Факт_Дебіторка!$M:$M,План_Факт_Дебіторка!$A:$A,KPI!$H$3,План_Факт_Дебіторка!$E:$E,KPI!G$7,План_Факт_Дебіторка!$F:$F,KPI!$B33,План_Факт_Дебіторка!$G:$G,KPI!$C33)/SUMIFS(План_Факт_Дебіторка!$N:$N,План_Факт_Дебіторка!$A:$A,KPI!$H$3,План_Факт_Дебіторка!$E:$E,KPI!G$7,План_Факт_Дебіторка!$F:$F,KPI!$B33,План_Факт_Дебіторка!$G:$G,KPI!$C33),0),KPI!$D34=Довідник_Списки!$D$4,IFERROR((SUMIFS(План_Факт_Дебіторка!$M:$M,План_Факт_Дебіторка!$A:$A,KPI!$H$3,План_Факт_Дебіторка!$E:$E,KPI!G$7,План_Факт_Дебіторка!$F:$F,KPI!$B33,План_Факт_Дебіторка!$G:$G,KPI!$C33)-SUMIFS(План_Факт_Дебіторка!$L:$L,План_Факт_Дебіторка!$A:$A,KPI!$H$3,План_Факт_Дебіторка!$E:$E,KPI!G$7,План_Факт_Дебіторка!$F:$F,KPI!$B33,План_Факт_Дебіторка!$G:$G,KPI!$C33))/SUMIFS(План_Факт_Дебіторка!$L:$L,План_Факт_Дебіторка!$A:$A,KPI!$H$3,План_Факт_Дебіторка!$E:$E,KPI!G$7,План_Факт_Дебіторка!$F:$F,KPI!$B33,План_Факт_Дебіторка!$G:$G,KPI!$C33),0),$D34=Довідник_Списки!$D$5,IFERROR(SUMIFS(План_Факт_Дебіторка!$M:$M,План_Факт_Дебіторка!$A:$A,KPI!$H$3,План_Факт_Дебіторка!$E:$E,KPI!G$7,План_Факт_Дебіторка!$F:$F,KPI!$B33,План_Факт_Дебіторка!$G:$G,KPI!$C33)/SUMIFS(План_Факт_Дебіторка!$K:$K,План_Факт_Дебіторка!$A:$A,KPI!$H$3,План_Факт_Дебіторка!$E:$E,KPI!G$7,План_Факт_Дебіторка!$F:$F,KPI!$B33,План_Факт_Дебіторка!$G:$G,KPI!$C33),0))</f>
        <v>1.005303910535253</v>
      </c>
      <c r="H34" s="110" cm="1">
        <f t="array" ref="H34">_xlfn.IFS($D34=Довідник_Списки!$D$3,IFERROR(SUMIFS(План_Факт_Дебіторка!$M:$M,План_Факт_Дебіторка!$A:$A,KPI!$H$3,План_Факт_Дебіторка!$E:$E,KPI!H$7,План_Факт_Дебіторка!$F:$F,KPI!$B33,План_Факт_Дебіторка!$G:$G,KPI!$C33)/SUMIFS(План_Факт_Дебіторка!$N:$N,План_Факт_Дебіторка!$A:$A,KPI!$H$3,План_Факт_Дебіторка!$E:$E,KPI!H$7,План_Факт_Дебіторка!$F:$F,KPI!$B33,План_Факт_Дебіторка!$G:$G,KPI!$C33),0),KPI!$D34=Довідник_Списки!$D$4,IFERROR((SUMIFS(План_Факт_Дебіторка!$M:$M,План_Факт_Дебіторка!$A:$A,KPI!$H$3,План_Факт_Дебіторка!$E:$E,KPI!H$7,План_Факт_Дебіторка!$F:$F,KPI!$B33,План_Факт_Дебіторка!$G:$G,KPI!$C33)-SUMIFS(План_Факт_Дебіторка!$L:$L,План_Факт_Дебіторка!$A:$A,KPI!$H$3,План_Факт_Дебіторка!$E:$E,KPI!H$7,План_Факт_Дебіторка!$F:$F,KPI!$B33,План_Факт_Дебіторка!$G:$G,KPI!$C33))/SUMIFS(План_Факт_Дебіторка!$L:$L,План_Факт_Дебіторка!$A:$A,KPI!$H$3,План_Факт_Дебіторка!$E:$E,KPI!H$7,План_Факт_Дебіторка!$F:$F,KPI!$B33,План_Факт_Дебіторка!$G:$G,KPI!$C33),0),$D34=Довідник_Списки!$D$5,IFERROR(SUMIFS(План_Факт_Дебіторка!$M:$M,План_Факт_Дебіторка!$A:$A,KPI!$H$3,План_Факт_Дебіторка!$E:$E,KPI!H$7,План_Факт_Дебіторка!$F:$F,KPI!$B33,План_Факт_Дебіторка!$G:$G,KPI!$C33)/SUMIFS(План_Факт_Дебіторка!$K:$K,План_Факт_Дебіторка!$A:$A,KPI!$H$3,План_Факт_Дебіторка!$E:$E,KPI!H$7,План_Факт_Дебіторка!$F:$F,KPI!$B33,План_Факт_Дебіторка!$G:$G,KPI!$C33),0))</f>
        <v>1.0045500737749822</v>
      </c>
      <c r="I34" s="110" cm="1">
        <f t="array" ref="I34">_xlfn.IFS($D34=Довідник_Списки!$D$3,IFERROR(SUMIFS(План_Факт_Дебіторка!$M:$M,План_Факт_Дебіторка!$A:$A,KPI!$H$3,План_Факт_Дебіторка!$E:$E,KPI!I$7,План_Факт_Дебіторка!$F:$F,KPI!$B33,План_Факт_Дебіторка!$G:$G,KPI!$C33)/SUMIFS(План_Факт_Дебіторка!$N:$N,План_Факт_Дебіторка!$A:$A,KPI!$H$3,План_Факт_Дебіторка!$E:$E,KPI!I$7,План_Факт_Дебіторка!$F:$F,KPI!$B33,План_Факт_Дебіторка!$G:$G,KPI!$C33),0),KPI!$D34=Довідник_Списки!$D$4,IFERROR((SUMIFS(План_Факт_Дебіторка!$M:$M,План_Факт_Дебіторка!$A:$A,KPI!$H$3,План_Факт_Дебіторка!$E:$E,KPI!I$7,План_Факт_Дебіторка!$F:$F,KPI!$B33,План_Факт_Дебіторка!$G:$G,KPI!$C33)-SUMIFS(План_Факт_Дебіторка!$L:$L,План_Факт_Дебіторка!$A:$A,KPI!$H$3,План_Факт_Дебіторка!$E:$E,KPI!I$7,План_Факт_Дебіторка!$F:$F,KPI!$B33,План_Факт_Дебіторка!$G:$G,KPI!$C33))/SUMIFS(План_Факт_Дебіторка!$L:$L,План_Факт_Дебіторка!$A:$A,KPI!$H$3,План_Факт_Дебіторка!$E:$E,KPI!I$7,План_Факт_Дебіторка!$F:$F,KPI!$B33,План_Факт_Дебіторка!$G:$G,KPI!$C33),0),$D34=Довідник_Списки!$D$5,IFERROR(SUMIFS(План_Факт_Дебіторка!$M:$M,План_Факт_Дебіторка!$A:$A,KPI!$H$3,План_Факт_Дебіторка!$E:$E,KPI!I$7,План_Факт_Дебіторка!$F:$F,KPI!$B33,План_Факт_Дебіторка!$G:$G,KPI!$C33)/SUMIFS(План_Факт_Дебіторка!$K:$K,План_Факт_Дебіторка!$A:$A,KPI!$H$3,План_Факт_Дебіторка!$E:$E,KPI!I$7,План_Факт_Дебіторка!$F:$F,KPI!$B33,План_Факт_Дебіторка!$G:$G,KPI!$C33),0))</f>
        <v>0.98942248349532946</v>
      </c>
      <c r="J34" s="110" cm="1">
        <f t="array" ref="J34">_xlfn.IFS($D34=Довідник_Списки!$D$3,IFERROR(SUMIFS(План_Факт_Дебіторка!$M:$M,План_Факт_Дебіторка!$A:$A,KPI!$H$3,План_Факт_Дебіторка!$E:$E,KPI!J$7,План_Факт_Дебіторка!$F:$F,KPI!$B33,План_Факт_Дебіторка!$G:$G,KPI!$C33)/SUMIFS(План_Факт_Дебіторка!$N:$N,План_Факт_Дебіторка!$A:$A,KPI!$H$3,План_Факт_Дебіторка!$E:$E,KPI!J$7,План_Факт_Дебіторка!$F:$F,KPI!$B33,План_Факт_Дебіторка!$G:$G,KPI!$C33),0),KPI!$D34=Довідник_Списки!$D$4,IFERROR((SUMIFS(План_Факт_Дебіторка!$M:$M,План_Факт_Дебіторка!$A:$A,KPI!$H$3,План_Факт_Дебіторка!$E:$E,KPI!J$7,План_Факт_Дебіторка!$F:$F,KPI!$B33,План_Факт_Дебіторка!$G:$G,KPI!$C33)-SUMIFS(План_Факт_Дебіторка!$L:$L,План_Факт_Дебіторка!$A:$A,KPI!$H$3,План_Факт_Дебіторка!$E:$E,KPI!J$7,План_Факт_Дебіторка!$F:$F,KPI!$B33,План_Факт_Дебіторка!$G:$G,KPI!$C33))/SUMIFS(План_Факт_Дебіторка!$L:$L,План_Факт_Дебіторка!$A:$A,KPI!$H$3,План_Факт_Дебіторка!$E:$E,KPI!J$7,План_Факт_Дебіторка!$F:$F,KPI!$B33,План_Факт_Дебіторка!$G:$G,KPI!$C33),0),$D34=Довідник_Списки!$D$5,IFERROR(SUMIFS(План_Факт_Дебіторка!$M:$M,План_Факт_Дебіторка!$A:$A,KPI!$H$3,План_Факт_Дебіторка!$E:$E,KPI!J$7,План_Факт_Дебіторка!$F:$F,KPI!$B33,План_Факт_Дебіторка!$G:$G,KPI!$C33)/SUMIFS(План_Факт_Дебіторка!$K:$K,План_Факт_Дебіторка!$A:$A,KPI!$H$3,План_Факт_Дебіторка!$E:$E,KPI!J$7,План_Факт_Дебіторка!$F:$F,KPI!$B33,План_Факт_Дебіторка!$G:$G,KPI!$C33),0))</f>
        <v>0.97942166964392041</v>
      </c>
      <c r="K34" s="110" cm="1">
        <f t="array" ref="K34">_xlfn.IFS($D34=Довідник_Списки!$D$3,IFERROR(SUMIFS(План_Факт_Дебіторка!$M:$M,План_Факт_Дебіторка!$A:$A,KPI!$H$3,План_Факт_Дебіторка!$E:$E,KPI!K$7,План_Факт_Дебіторка!$F:$F,KPI!$B33,План_Факт_Дебіторка!$G:$G,KPI!$C33)/SUMIFS(План_Факт_Дебіторка!$N:$N,План_Факт_Дебіторка!$A:$A,KPI!$H$3,План_Факт_Дебіторка!$E:$E,KPI!K$7,План_Факт_Дебіторка!$F:$F,KPI!$B33,План_Факт_Дебіторка!$G:$G,KPI!$C33),0),KPI!$D34=Довідник_Списки!$D$4,IFERROR((SUMIFS(План_Факт_Дебіторка!$M:$M,План_Факт_Дебіторка!$A:$A,KPI!$H$3,План_Факт_Дебіторка!$E:$E,KPI!K$7,План_Факт_Дебіторка!$F:$F,KPI!$B33,План_Факт_Дебіторка!$G:$G,KPI!$C33)-SUMIFS(План_Факт_Дебіторка!$L:$L,План_Факт_Дебіторка!$A:$A,KPI!$H$3,План_Факт_Дебіторка!$E:$E,KPI!K$7,План_Факт_Дебіторка!$F:$F,KPI!$B33,План_Факт_Дебіторка!$G:$G,KPI!$C33))/SUMIFS(План_Факт_Дебіторка!$L:$L,План_Факт_Дебіторка!$A:$A,KPI!$H$3,План_Факт_Дебіторка!$E:$E,KPI!K$7,План_Факт_Дебіторка!$F:$F,KPI!$B33,План_Факт_Дебіторка!$G:$G,KPI!$C33),0),$D34=Довідник_Списки!$D$5,IFERROR(SUMIFS(План_Факт_Дебіторка!$M:$M,План_Факт_Дебіторка!$A:$A,KPI!$H$3,План_Факт_Дебіторка!$E:$E,KPI!K$7,План_Факт_Дебіторка!$F:$F,KPI!$B33,План_Факт_Дебіторка!$G:$G,KPI!$C33)/SUMIFS(План_Факт_Дебіторка!$K:$K,План_Факт_Дебіторка!$A:$A,KPI!$H$3,План_Факт_Дебіторка!$E:$E,KPI!K$7,План_Факт_Дебіторка!$F:$F,KPI!$B33,План_Факт_Дебіторка!$G:$G,KPI!$C33),0))</f>
        <v>0.9467778989985457</v>
      </c>
      <c r="L34" s="110" cm="1">
        <f t="array" ref="L34">_xlfn.IFS($D34=Довідник_Списки!$D$3,IFERROR(SUMIFS(План_Факт_Дебіторка!$M:$M,План_Факт_Дебіторка!$A:$A,KPI!$H$3,План_Факт_Дебіторка!$E:$E,KPI!L$7,План_Факт_Дебіторка!$F:$F,KPI!$B33,План_Факт_Дебіторка!$G:$G,KPI!$C33)/SUMIFS(План_Факт_Дебіторка!$N:$N,План_Факт_Дебіторка!$A:$A,KPI!$H$3,План_Факт_Дебіторка!$E:$E,KPI!L$7,План_Факт_Дебіторка!$F:$F,KPI!$B33,План_Факт_Дебіторка!$G:$G,KPI!$C33),0),KPI!$D34=Довідник_Списки!$D$4,IFERROR((SUMIFS(План_Факт_Дебіторка!$M:$M,План_Факт_Дебіторка!$A:$A,KPI!$H$3,План_Факт_Дебіторка!$E:$E,KPI!L$7,План_Факт_Дебіторка!$F:$F,KPI!$B33,План_Факт_Дебіторка!$G:$G,KPI!$C33)-SUMIFS(План_Факт_Дебіторка!$L:$L,План_Факт_Дебіторка!$A:$A,KPI!$H$3,План_Факт_Дебіторка!$E:$E,KPI!L$7,План_Факт_Дебіторка!$F:$F,KPI!$B33,План_Факт_Дебіторка!$G:$G,KPI!$C33))/SUMIFS(План_Факт_Дебіторка!$L:$L,План_Факт_Дебіторка!$A:$A,KPI!$H$3,План_Факт_Дебіторка!$E:$E,KPI!L$7,План_Факт_Дебіторка!$F:$F,KPI!$B33,План_Факт_Дебіторка!$G:$G,KPI!$C33),0),$D34=Довідник_Списки!$D$5,IFERROR(SUMIFS(План_Факт_Дебіторка!$M:$M,План_Факт_Дебіторка!$A:$A,KPI!$H$3,План_Факт_Дебіторка!$E:$E,KPI!L$7,План_Факт_Дебіторка!$F:$F,KPI!$B33,План_Факт_Дебіторка!$G:$G,KPI!$C33)/SUMIFS(План_Факт_Дебіторка!$K:$K,План_Факт_Дебіторка!$A:$A,KPI!$H$3,План_Факт_Дебіторка!$E:$E,KPI!L$7,План_Факт_Дебіторка!$F:$F,KPI!$B33,План_Факт_Дебіторка!$G:$G,KPI!$C33),0))</f>
        <v>0.99389690988291102</v>
      </c>
      <c r="M34" s="110" cm="1">
        <f t="array" ref="M34">_xlfn.IFS($D34=Довідник_Списки!$D$3,IFERROR(SUMIFS(План_Факт_Дебіторка!$M:$M,План_Факт_Дебіторка!$A:$A,KPI!$H$3,План_Факт_Дебіторка!$E:$E,KPI!M$7,План_Факт_Дебіторка!$F:$F,KPI!$B33,План_Факт_Дебіторка!$G:$G,KPI!$C33)/SUMIFS(План_Факт_Дебіторка!$N:$N,План_Факт_Дебіторка!$A:$A,KPI!$H$3,План_Факт_Дебіторка!$E:$E,KPI!M$7,План_Факт_Дебіторка!$F:$F,KPI!$B33,План_Факт_Дебіторка!$G:$G,KPI!$C33),0),KPI!$D34=Довідник_Списки!$D$4,IFERROR((SUMIFS(План_Факт_Дебіторка!$M:$M,План_Факт_Дебіторка!$A:$A,KPI!$H$3,План_Факт_Дебіторка!$E:$E,KPI!M$7,План_Факт_Дебіторка!$F:$F,KPI!$B33,План_Факт_Дебіторка!$G:$G,KPI!$C33)-SUMIFS(План_Факт_Дебіторка!$L:$L,План_Факт_Дебіторка!$A:$A,KPI!$H$3,План_Факт_Дебіторка!$E:$E,KPI!M$7,План_Факт_Дебіторка!$F:$F,KPI!$B33,План_Факт_Дебіторка!$G:$G,KPI!$C33))/SUMIFS(План_Факт_Дебіторка!$L:$L,План_Факт_Дебіторка!$A:$A,KPI!$H$3,План_Факт_Дебіторка!$E:$E,KPI!M$7,План_Факт_Дебіторка!$F:$F,KPI!$B33,План_Факт_Дебіторка!$G:$G,KPI!$C33),0),$D34=Довідник_Списки!$D$5,IFERROR(SUMIFS(План_Факт_Дебіторка!$M:$M,План_Факт_Дебіторка!$A:$A,KPI!$H$3,План_Факт_Дебіторка!$E:$E,KPI!M$7,План_Факт_Дебіторка!$F:$F,KPI!$B33,План_Факт_Дебіторка!$G:$G,KPI!$C33)/SUMIFS(План_Факт_Дебіторка!$K:$K,План_Факт_Дебіторка!$A:$A,KPI!$H$3,План_Факт_Дебіторка!$E:$E,KPI!M$7,План_Факт_Дебіторка!$F:$F,KPI!$B33,План_Факт_Дебіторка!$G:$G,KPI!$C33),0))</f>
        <v>0.97832263341037995</v>
      </c>
      <c r="N34" s="110" cm="1">
        <f t="array" ref="N34">_xlfn.IFS($D34=Довідник_Списки!$D$3,IFERROR(SUMIFS(План_Факт_Дебіторка!$M:$M,План_Факт_Дебіторка!$A:$A,KPI!$H$3,План_Факт_Дебіторка!$E:$E,KPI!N$7,План_Факт_Дебіторка!$F:$F,KPI!$B33,План_Факт_Дебіторка!$G:$G,KPI!$C33)/SUMIFS(План_Факт_Дебіторка!$N:$N,План_Факт_Дебіторка!$A:$A,KPI!$H$3,План_Факт_Дебіторка!$E:$E,KPI!N$7,План_Факт_Дебіторка!$F:$F,KPI!$B33,План_Факт_Дебіторка!$G:$G,KPI!$C33),0),KPI!$D34=Довідник_Списки!$D$4,IFERROR((SUMIFS(План_Факт_Дебіторка!$M:$M,План_Факт_Дебіторка!$A:$A,KPI!$H$3,План_Факт_Дебіторка!$E:$E,KPI!N$7,План_Факт_Дебіторка!$F:$F,KPI!$B33,План_Факт_Дебіторка!$G:$G,KPI!$C33)-SUMIFS(План_Факт_Дебіторка!$L:$L,План_Факт_Дебіторка!$A:$A,KPI!$H$3,План_Факт_Дебіторка!$E:$E,KPI!N$7,План_Факт_Дебіторка!$F:$F,KPI!$B33,План_Факт_Дебіторка!$G:$G,KPI!$C33))/SUMIFS(План_Факт_Дебіторка!$L:$L,План_Факт_Дебіторка!$A:$A,KPI!$H$3,План_Факт_Дебіторка!$E:$E,KPI!N$7,План_Факт_Дебіторка!$F:$F,KPI!$B33,План_Факт_Дебіторка!$G:$G,KPI!$C33),0),$D34=Довідник_Списки!$D$5,IFERROR(SUMIFS(План_Факт_Дебіторка!$M:$M,План_Факт_Дебіторка!$A:$A,KPI!$H$3,План_Факт_Дебіторка!$E:$E,KPI!N$7,План_Факт_Дебіторка!$F:$F,KPI!$B33,План_Факт_Дебіторка!$G:$G,KPI!$C33)/SUMIFS(План_Факт_Дебіторка!$K:$K,План_Факт_Дебіторка!$A:$A,KPI!$H$3,План_Факт_Дебіторка!$E:$E,KPI!N$7,План_Факт_Дебіторка!$F:$F,KPI!$B33,План_Факт_Дебіторка!$G:$G,KPI!$C33),0))</f>
        <v>1.0068275113317309</v>
      </c>
      <c r="O34" s="110" cm="1">
        <f t="array" ref="O34">_xlfn.IFS($D34=Довідник_Списки!$D$3,IFERROR(SUMIFS(План_Факт_Дебіторка!$M:$M,План_Факт_Дебіторка!$A:$A,KPI!$H$3,План_Факт_Дебіторка!$E:$E,KPI!O$7,План_Факт_Дебіторка!$F:$F,KPI!$B33,План_Факт_Дебіторка!$G:$G,KPI!$C33)/SUMIFS(План_Факт_Дебіторка!$N:$N,План_Факт_Дебіторка!$A:$A,KPI!$H$3,План_Факт_Дебіторка!$E:$E,KPI!O$7,План_Факт_Дебіторка!$F:$F,KPI!$B33,План_Факт_Дебіторка!$G:$G,KPI!$C33),0),KPI!$D34=Довідник_Списки!$D$4,IFERROR((SUMIFS(План_Факт_Дебіторка!$M:$M,План_Факт_Дебіторка!$A:$A,KPI!$H$3,План_Факт_Дебіторка!$E:$E,KPI!O$7,План_Факт_Дебіторка!$F:$F,KPI!$B33,План_Факт_Дебіторка!$G:$G,KPI!$C33)-SUMIFS(План_Факт_Дебіторка!$L:$L,План_Факт_Дебіторка!$A:$A,KPI!$H$3,План_Факт_Дебіторка!$E:$E,KPI!O$7,План_Факт_Дебіторка!$F:$F,KPI!$B33,План_Факт_Дебіторка!$G:$G,KPI!$C33))/SUMIFS(План_Факт_Дебіторка!$L:$L,План_Факт_Дебіторка!$A:$A,KPI!$H$3,План_Факт_Дебіторка!$E:$E,KPI!O$7,План_Факт_Дебіторка!$F:$F,KPI!$B33,План_Факт_Дебіторка!$G:$G,KPI!$C33),0),$D34=Довідник_Списки!$D$5,IFERROR(SUMIFS(План_Факт_Дебіторка!$M:$M,План_Факт_Дебіторка!$A:$A,KPI!$H$3,План_Факт_Дебіторка!$E:$E,KPI!O$7,План_Факт_Дебіторка!$F:$F,KPI!$B33,План_Факт_Дебіторка!$G:$G,KPI!$C33)/SUMIFS(План_Факт_Дебіторка!$K:$K,План_Факт_Дебіторка!$A:$A,KPI!$H$3,План_Факт_Дебіторка!$E:$E,KPI!O$7,План_Факт_Дебіторка!$F:$F,KPI!$B33,План_Факт_Дебіторка!$G:$G,KPI!$C33),0))</f>
        <v>1.0442816471862615</v>
      </c>
      <c r="P34" s="111" cm="1">
        <f t="array" ref="P34">_xlfn.IFS($D34=Довідник_Списки!$D$3,IFERROR(SUMIFS(План_Факт_Дебіторка!$M:$M,План_Факт_Дебіторка!$A:$A,KPI!$H$3,План_Факт_Дебіторка!$E:$E,KPI!P$7,План_Факт_Дебіторка!$F:$F,KPI!$B33,План_Факт_Дебіторка!$G:$G,KPI!$C33)/SUMIFS(План_Факт_Дебіторка!$N:$N,План_Факт_Дебіторка!$A:$A,KPI!$H$3,План_Факт_Дебіторка!$E:$E,KPI!P$7,План_Факт_Дебіторка!$F:$F,KPI!$B33,План_Факт_Дебіторка!$G:$G,KPI!$C33),0),KPI!$D34=Довідник_Списки!$D$4,IFERROR((SUMIFS(План_Факт_Дебіторка!$M:$M,План_Факт_Дебіторка!$A:$A,KPI!$H$3,План_Факт_Дебіторка!$E:$E,KPI!P$7,План_Факт_Дебіторка!$F:$F,KPI!$B33,План_Факт_Дебіторка!$G:$G,KPI!$C33)-SUMIFS(План_Факт_Дебіторка!$L:$L,План_Факт_Дебіторка!$A:$A,KPI!$H$3,План_Факт_Дебіторка!$E:$E,KPI!P$7,План_Факт_Дебіторка!$F:$F,KPI!$B33,План_Факт_Дебіторка!$G:$G,KPI!$C33))/SUMIFS(План_Факт_Дебіторка!$L:$L,План_Факт_Дебіторка!$A:$A,KPI!$H$3,План_Факт_Дебіторка!$E:$E,KPI!P$7,План_Факт_Дебіторка!$F:$F,KPI!$B33,План_Факт_Дебіторка!$G:$G,KPI!$C33),0),$D34=Довідник_Списки!$D$5,IFERROR(SUMIFS(План_Факт_Дебіторка!$M:$M,План_Факт_Дебіторка!$A:$A,KPI!$H$3,План_Факт_Дебіторка!$E:$E,KPI!P$7,План_Факт_Дебіторка!$F:$F,KPI!$B33,План_Факт_Дебіторка!$G:$G,KPI!$C33)/SUMIFS(План_Факт_Дебіторка!$K:$K,План_Факт_Дебіторка!$A:$A,KPI!$H$3,План_Факт_Дебіторка!$E:$E,KPI!P$7,План_Факт_Дебіторка!$F:$F,KPI!$B33,План_Факт_Дебіторка!$G:$G,KPI!$C33),0))</f>
        <v>1.0321062543694972</v>
      </c>
      <c r="Q34" s="106"/>
      <c r="R34" s="112" cm="1">
        <f t="array" ref="R34">_xlfn.IFS($D34=Довідник_Списки!$D$3,IFERROR(SUMIFS(План_Факт_Дебіторка!$M:$M,План_Факт_Дебіторка!$A:$A,KPI!$H$3,План_Факт_Дебіторка!$F:$F,KPI!$B33,План_Факт_Дебіторка!$G:$G,KPI!$C33)/SUMIFS(План_Факт_Дебіторка!$N:$N,План_Факт_Дебіторка!$A:$A,KPI!$H$3,План_Факт_Дебіторка!$F:$F,KPI!$B33,План_Факт_Дебіторка!$G:$G,KPI!$C33),0),KPI!$D34=Довідник_Списки!$D$4,IFERROR((SUMIFS(План_Факт_Дебіторка!$M:$M,План_Факт_Дебіторка!$A:$A,KPI!$H$3,План_Факт_Дебіторка!$F:$F,KPI!$B33,План_Факт_Дебіторка!$G:$G,KPI!$C33)-SUMIFS(План_Факт_Дебіторка!$L:$L,План_Факт_Дебіторка!$A:$A,KPI!$H$3,План_Факт_Дебіторка!$F:$F,KPI!$B33,План_Факт_Дебіторка!$G:$G,KPI!$C33))/SUMIFS(План_Факт_Дебіторка!$L:$L,План_Факт_Дебіторка!$A:$A,KPI!$H$3,План_Факт_Дебіторка!$F:$F,KPI!$B33,План_Факт_Дебіторка!$G:$G,KPI!$C33),0),$D34=Довідник_Списки!$D$5,IFERROR(SUMIFS(План_Факт_Дебіторка!$M:$M,План_Факт_Дебіторка!$A:$A,KPI!$H$3,План_Факт_Дебіторка!$F:$F,KPI!$B33,План_Факт_Дебіторка!$G:$G,KPI!$C33)/SUMIFS(План_Факт_Дебіторка!$K:$K,План_Факт_Дебіторка!$A:$A,KPI!$H$3,План_Факт_Дебіторка!$F:$F,KPI!$B33,План_Факт_Дебіторка!$G:$G,KPI!$C33),0))</f>
        <v>0.99338203701087535</v>
      </c>
      <c r="S34" s="68"/>
      <c r="T34" s="112"/>
      <c r="V34" s="30"/>
      <c r="W34" s="30"/>
      <c r="X34" s="30"/>
      <c r="Y34" s="30"/>
      <c r="Z34" s="30"/>
      <c r="AA34" s="30"/>
      <c r="AB34" s="30"/>
      <c r="AC34" s="30"/>
      <c r="AD34" s="30"/>
      <c r="AE34" s="30"/>
      <c r="AF34" s="30"/>
      <c r="AG34" s="30"/>
      <c r="AH34" s="30"/>
      <c r="AI34" s="30"/>
      <c r="AJ34" s="30"/>
      <c r="AK34" s="30"/>
      <c r="AL34" s="30"/>
      <c r="AM34" s="30"/>
      <c r="AN34" s="30"/>
      <c r="AO34" s="30"/>
      <c r="AP34" s="30"/>
    </row>
    <row r="35" spans="2:42" customFormat="1" hidden="1" outlineLevel="2" x14ac:dyDescent="0.25">
      <c r="B35" s="102" t="s">
        <v>28</v>
      </c>
      <c r="C35" s="113" t="s">
        <v>29</v>
      </c>
      <c r="D35" s="114" t="str">
        <f>$D$3</f>
        <v>ФактПродажів, грн</v>
      </c>
      <c r="E35" s="115" cm="1">
        <f t="array" ref="E35">SUMIFS(_xlfn.IFS(KPI!$D35=План_Факт_Дебіторка[[#Headers],[ФактПродажів, грн]],План_Факт_Дебіторка!$M:$M,KPI!$D35=План_Факт_Дебіторка[[#Headers],[Собівартість, грн]],План_Факт_Дебіторка!$L:$L,KPI!$D35=План_Факт_Дебіторка[[#Headers],[Продажі, шт]],План_Факт_Дебіторка!$K:$K),План_Факт_Дебіторка!$A:$A,KPI!$H$3,План_Факт_Дебіторка!$E:$E,KPI!E$7,План_Факт_Дебіторка!$F:$F,KPI!$B35,План_Факт_Дебіторка!$G:$G,KPI!$C35)</f>
        <v>488040.58795000002</v>
      </c>
      <c r="F35" s="115" cm="1">
        <f t="array" ref="F35">SUMIFS(_xlfn.IFS(KPI!$D35=План_Факт_Дебіторка[[#Headers],[ФактПродажів, грн]],План_Факт_Дебіторка!$M:$M,KPI!$D35=План_Факт_Дебіторка[[#Headers],[Собівартість, грн]],План_Факт_Дебіторка!$L:$L,KPI!$D35=План_Факт_Дебіторка[[#Headers],[Продажі, шт]],План_Факт_Дебіторка!$K:$K),План_Факт_Дебіторка!$A:$A,KPI!$H$3,План_Факт_Дебіторка!$E:$E,KPI!F$7,План_Факт_Дебіторка!$F:$F,KPI!$B35,План_Факт_Дебіторка!$G:$G,KPI!$C35)</f>
        <v>693642.95074000012</v>
      </c>
      <c r="G35" s="115" cm="1">
        <f t="array" ref="G35">SUMIFS(_xlfn.IFS(KPI!$D35=План_Факт_Дебіторка[[#Headers],[ФактПродажів, грн]],План_Факт_Дебіторка!$M:$M,KPI!$D35=План_Факт_Дебіторка[[#Headers],[Собівартість, грн]],План_Факт_Дебіторка!$L:$L,KPI!$D35=План_Факт_Дебіторка[[#Headers],[Продажі, шт]],План_Факт_Дебіторка!$K:$K),План_Факт_Дебіторка!$A:$A,KPI!$H$3,План_Факт_Дебіторка!$E:$E,KPI!G$7,План_Факт_Дебіторка!$F:$F,KPI!$B35,План_Факт_Дебіторка!$G:$G,KPI!$C35)</f>
        <v>604737.73004999897</v>
      </c>
      <c r="H35" s="115" cm="1">
        <f t="array" ref="H35">SUMIFS(_xlfn.IFS(KPI!$D35=План_Факт_Дебіторка[[#Headers],[ФактПродажів, грн]],План_Факт_Дебіторка!$M:$M,KPI!$D35=План_Факт_Дебіторка[[#Headers],[Собівартість, грн]],План_Факт_Дебіторка!$L:$L,KPI!$D35=План_Факт_Дебіторка[[#Headers],[Продажі, шт]],План_Факт_Дебіторка!$K:$K),План_Факт_Дебіторка!$A:$A,KPI!$H$3,План_Факт_Дебіторка!$E:$E,KPI!H$7,План_Факт_Дебіторка!$F:$F,KPI!$B35,План_Факт_Дебіторка!$G:$G,KPI!$C35)</f>
        <v>522733.30078799964</v>
      </c>
      <c r="I35" s="115" cm="1">
        <f t="array" ref="I35">SUMIFS(_xlfn.IFS(KPI!$D35=План_Факт_Дебіторка[[#Headers],[ФактПродажів, грн]],План_Факт_Дебіторка!$M:$M,KPI!$D35=План_Факт_Дебіторка[[#Headers],[Собівартість, грн]],План_Факт_Дебіторка!$L:$L,KPI!$D35=План_Факт_Дебіторка[[#Headers],[Продажі, шт]],План_Факт_Дебіторка!$K:$K),План_Факт_Дебіторка!$A:$A,KPI!$H$3,План_Факт_Дебіторка!$E:$E,KPI!I$7,План_Факт_Дебіторка!$F:$F,KPI!$B35,План_Факт_Дебіторка!$G:$G,KPI!$C35)</f>
        <v>668547.55615699955</v>
      </c>
      <c r="J35" s="115" cm="1">
        <f t="array" ref="J35">SUMIFS(_xlfn.IFS(KPI!$D35=План_Факт_Дебіторка[[#Headers],[ФактПродажів, грн]],План_Факт_Дебіторка!$M:$M,KPI!$D35=План_Факт_Дебіторка[[#Headers],[Собівартість, грн]],План_Факт_Дебіторка!$L:$L,KPI!$D35=План_Факт_Дебіторка[[#Headers],[Продажі, шт]],План_Факт_Дебіторка!$K:$K),План_Факт_Дебіторка!$A:$A,KPI!$H$3,План_Факт_Дебіторка!$E:$E,KPI!J$7,План_Факт_Дебіторка!$F:$F,KPI!$B35,План_Факт_Дебіторка!$G:$G,KPI!$C35)</f>
        <v>362375.91024</v>
      </c>
      <c r="K35" s="115" cm="1">
        <f t="array" ref="K35">SUMIFS(_xlfn.IFS(KPI!$D35=План_Факт_Дебіторка[[#Headers],[ФактПродажів, грн]],План_Факт_Дебіторка!$M:$M,KPI!$D35=План_Факт_Дебіторка[[#Headers],[Собівартість, грн]],План_Факт_Дебіторка!$L:$L,KPI!$D35=План_Факт_Дебіторка[[#Headers],[Продажі, шт]],План_Факт_Дебіторка!$K:$K),План_Факт_Дебіторка!$A:$A,KPI!$H$3,План_Факт_Дебіторка!$E:$E,KPI!K$7,План_Факт_Дебіторка!$F:$F,KPI!$B35,План_Факт_Дебіторка!$G:$G,KPI!$C35)</f>
        <v>589121.91187400045</v>
      </c>
      <c r="L35" s="115" cm="1">
        <f t="array" ref="L35">SUMIFS(_xlfn.IFS(KPI!$D35=План_Факт_Дебіторка[[#Headers],[ФактПродажів, грн]],План_Факт_Дебіторка!$M:$M,KPI!$D35=План_Факт_Дебіторка[[#Headers],[Собівартість, грн]],План_Факт_Дебіторка!$L:$L,KPI!$D35=План_Факт_Дебіторка[[#Headers],[Продажі, шт]],План_Факт_Дебіторка!$K:$K),План_Факт_Дебіторка!$A:$A,KPI!$H$3,План_Факт_Дебіторка!$E:$E,KPI!L$7,План_Факт_Дебіторка!$F:$F,KPI!$B35,План_Факт_Дебіторка!$G:$G,KPI!$C35)</f>
        <v>391054.77680899965</v>
      </c>
      <c r="M35" s="115" cm="1">
        <f t="array" ref="M35">SUMIFS(_xlfn.IFS(KPI!$D35=План_Факт_Дебіторка[[#Headers],[ФактПродажів, грн]],План_Факт_Дебіторка!$M:$M,KPI!$D35=План_Факт_Дебіторка[[#Headers],[Собівартість, грн]],План_Факт_Дебіторка!$L:$L,KPI!$D35=План_Факт_Дебіторка[[#Headers],[Продажі, шт]],План_Факт_Дебіторка!$K:$K),План_Факт_Дебіторка!$A:$A,KPI!$H$3,План_Факт_Дебіторка!$E:$E,KPI!M$7,План_Факт_Дебіторка!$F:$F,KPI!$B35,План_Факт_Дебіторка!$G:$G,KPI!$C35)</f>
        <v>317333.56999999972</v>
      </c>
      <c r="N35" s="115" cm="1">
        <f t="array" ref="N35">SUMIFS(_xlfn.IFS(KPI!$D35=План_Факт_Дебіторка[[#Headers],[ФактПродажів, грн]],План_Факт_Дебіторка!$M:$M,KPI!$D35=План_Факт_Дебіторка[[#Headers],[Собівартість, грн]],План_Факт_Дебіторка!$L:$L,KPI!$D35=План_Факт_Дебіторка[[#Headers],[Продажі, шт]],План_Факт_Дебіторка!$K:$K),План_Факт_Дебіторка!$A:$A,KPI!$H$3,План_Факт_Дебіторка!$E:$E,KPI!N$7,План_Факт_Дебіторка!$F:$F,KPI!$B35,План_Факт_Дебіторка!$G:$G,KPI!$C35)</f>
        <v>190905.7248279998</v>
      </c>
      <c r="O35" s="115" cm="1">
        <f t="array" ref="O35">SUMIFS(_xlfn.IFS(KPI!$D35=План_Факт_Дебіторка[[#Headers],[ФактПродажів, грн]],План_Факт_Дебіторка!$M:$M,KPI!$D35=План_Факт_Дебіторка[[#Headers],[Собівартість, грн]],План_Факт_Дебіторка!$L:$L,KPI!$D35=План_Факт_Дебіторка[[#Headers],[Продажі, шт]],План_Факт_Дебіторка!$K:$K),План_Факт_Дебіторка!$A:$A,KPI!$H$3,План_Факт_Дебіторка!$E:$E,KPI!O$7,План_Факт_Дебіторка!$F:$F,KPI!$B35,План_Факт_Дебіторка!$G:$G,KPI!$C35)</f>
        <v>379606.8905199999</v>
      </c>
      <c r="P35" s="116" cm="1">
        <f t="array" ref="P35">SUMIFS(_xlfn.IFS(KPI!$D35=План_Факт_Дебіторка[[#Headers],[ФактПродажів, грн]],План_Факт_Дебіторка!$M:$M,KPI!$D35=План_Факт_Дебіторка[[#Headers],[Собівартість, грн]],План_Факт_Дебіторка!$L:$L,KPI!$D35=План_Факт_Дебіторка[[#Headers],[Продажі, шт]],План_Факт_Дебіторка!$K:$K),План_Факт_Дебіторка!$A:$A,KPI!$H$3,План_Факт_Дебіторка!$E:$E,KPI!P$7,План_Факт_Дебіторка!$F:$F,KPI!$B35,План_Факт_Дебіторка!$G:$G,KPI!$C35)</f>
        <v>449233.44066300022</v>
      </c>
      <c r="Q35" s="106"/>
      <c r="R35" s="117">
        <f t="shared" ref="R35" si="10">SUM(E35:P35)</f>
        <v>5657334.3506189985</v>
      </c>
      <c r="S35" s="68"/>
      <c r="T35" s="117"/>
      <c r="V35" s="30"/>
      <c r="W35" s="30"/>
      <c r="X35" s="30"/>
      <c r="Y35" s="30"/>
      <c r="Z35" s="30"/>
      <c r="AA35" s="30"/>
      <c r="AB35" s="30"/>
      <c r="AC35" s="30"/>
      <c r="AD35" s="30"/>
      <c r="AE35" s="30"/>
      <c r="AF35" s="30"/>
      <c r="AG35" s="30"/>
      <c r="AH35" s="30"/>
      <c r="AI35" s="30"/>
      <c r="AJ35" s="30"/>
      <c r="AK35" s="30"/>
      <c r="AL35" s="30"/>
      <c r="AM35" s="30"/>
      <c r="AN35" s="30"/>
      <c r="AO35" s="30"/>
      <c r="AP35" s="30"/>
    </row>
    <row r="36" spans="2:42" customFormat="1" hidden="1" outlineLevel="2" x14ac:dyDescent="0.25">
      <c r="B36" s="102" t="s">
        <v>28</v>
      </c>
      <c r="C36" s="118" t="s">
        <v>29</v>
      </c>
      <c r="D36" s="119" t="str">
        <f>$D$5</f>
        <v>Викон_План</v>
      </c>
      <c r="E36" s="110" cm="1">
        <f t="array" ref="E36">_xlfn.IFS($D36=Довідник_Списки!$D$3,IFERROR(SUMIFS(План_Факт_Дебіторка!$M:$M,План_Факт_Дебіторка!$A:$A,KPI!$H$3,План_Факт_Дебіторка!$E:$E,KPI!E$7,План_Факт_Дебіторка!$F:$F,KPI!$B35,План_Факт_Дебіторка!$G:$G,KPI!$C35)/SUMIFS(План_Факт_Дебіторка!$N:$N,План_Факт_Дебіторка!$A:$A,KPI!$H$3,План_Факт_Дебіторка!$E:$E,KPI!E$7,План_Факт_Дебіторка!$F:$F,KPI!$B35,План_Факт_Дебіторка!$G:$G,KPI!$C35),0),KPI!$D36=Довідник_Списки!$D$4,IFERROR((SUMIFS(План_Факт_Дебіторка!$M:$M,План_Факт_Дебіторка!$A:$A,KPI!$H$3,План_Факт_Дебіторка!$E:$E,KPI!E$7,План_Факт_Дебіторка!$F:$F,KPI!$B35,План_Факт_Дебіторка!$G:$G,KPI!$C35)-SUMIFS(План_Факт_Дебіторка!$L:$L,План_Факт_Дебіторка!$A:$A,KPI!$H$3,План_Факт_Дебіторка!$E:$E,KPI!E$7,План_Факт_Дебіторка!$F:$F,KPI!$B35,План_Факт_Дебіторка!$G:$G,KPI!$C35))/SUMIFS(План_Факт_Дебіторка!$L:$L,План_Факт_Дебіторка!$A:$A,KPI!$H$3,План_Факт_Дебіторка!$E:$E,KPI!E$7,План_Факт_Дебіторка!$F:$F,KPI!$B35,План_Факт_Дебіторка!$G:$G,KPI!$C35),0),$D36=Довідник_Списки!$D$5,IFERROR(SUMIFS(План_Факт_Дебіторка!$M:$M,План_Факт_Дебіторка!$A:$A,KPI!$H$3,План_Факт_Дебіторка!$E:$E,KPI!E$7,План_Факт_Дебіторка!$F:$F,KPI!$B35,План_Факт_Дебіторка!$G:$G,KPI!$C35)/SUMIFS(План_Факт_Дебіторка!$K:$K,План_Факт_Дебіторка!$A:$A,KPI!$H$3,План_Факт_Дебіторка!$E:$E,KPI!E$7,План_Факт_Дебіторка!$F:$F,KPI!$B35,План_Факт_Дебіторка!$G:$G,KPI!$C35),0))</f>
        <v>0.99865068129731949</v>
      </c>
      <c r="F36" s="110" cm="1">
        <f t="array" ref="F36">_xlfn.IFS($D36=Довідник_Списки!$D$3,IFERROR(SUMIFS(План_Факт_Дебіторка!$M:$M,План_Факт_Дебіторка!$A:$A,KPI!$H$3,План_Факт_Дебіторка!$E:$E,KPI!F$7,План_Факт_Дебіторка!$F:$F,KPI!$B35,План_Факт_Дебіторка!$G:$G,KPI!$C35)/SUMIFS(План_Факт_Дебіторка!$N:$N,План_Факт_Дебіторка!$A:$A,KPI!$H$3,План_Факт_Дебіторка!$E:$E,KPI!F$7,План_Факт_Дебіторка!$F:$F,KPI!$B35,План_Факт_Дебіторка!$G:$G,KPI!$C35),0),KPI!$D36=Довідник_Списки!$D$4,IFERROR((SUMIFS(План_Факт_Дебіторка!$M:$M,План_Факт_Дебіторка!$A:$A,KPI!$H$3,План_Факт_Дебіторка!$E:$E,KPI!F$7,План_Факт_Дебіторка!$F:$F,KPI!$B35,План_Факт_Дебіторка!$G:$G,KPI!$C35)-SUMIFS(План_Факт_Дебіторка!$L:$L,План_Факт_Дебіторка!$A:$A,KPI!$H$3,План_Факт_Дебіторка!$E:$E,KPI!F$7,План_Факт_Дебіторка!$F:$F,KPI!$B35,План_Факт_Дебіторка!$G:$G,KPI!$C35))/SUMIFS(План_Факт_Дебіторка!$L:$L,План_Факт_Дебіторка!$A:$A,KPI!$H$3,План_Факт_Дебіторка!$E:$E,KPI!F$7,План_Факт_Дебіторка!$F:$F,KPI!$B35,План_Факт_Дебіторка!$G:$G,KPI!$C35),0),$D36=Довідник_Списки!$D$5,IFERROR(SUMIFS(План_Факт_Дебіторка!$M:$M,План_Факт_Дебіторка!$A:$A,KPI!$H$3,План_Факт_Дебіторка!$E:$E,KPI!F$7,План_Факт_Дебіторка!$F:$F,KPI!$B35,План_Факт_Дебіторка!$G:$G,KPI!$C35)/SUMIFS(План_Факт_Дебіторка!$K:$K,План_Факт_Дебіторка!$A:$A,KPI!$H$3,План_Факт_Дебіторка!$E:$E,KPI!F$7,План_Факт_Дебіторка!$F:$F,KPI!$B35,План_Факт_Дебіторка!$G:$G,KPI!$C35),0))</f>
        <v>0.98922269073017699</v>
      </c>
      <c r="G36" s="110" cm="1">
        <f t="array" ref="G36">_xlfn.IFS($D36=Довідник_Списки!$D$3,IFERROR(SUMIFS(План_Факт_Дебіторка!$M:$M,План_Факт_Дебіторка!$A:$A,KPI!$H$3,План_Факт_Дебіторка!$E:$E,KPI!G$7,План_Факт_Дебіторка!$F:$F,KPI!$B35,План_Факт_Дебіторка!$G:$G,KPI!$C35)/SUMIFS(План_Факт_Дебіторка!$N:$N,План_Факт_Дебіторка!$A:$A,KPI!$H$3,План_Факт_Дебіторка!$E:$E,KPI!G$7,План_Факт_Дебіторка!$F:$F,KPI!$B35,План_Факт_Дебіторка!$G:$G,KPI!$C35),0),KPI!$D36=Довідник_Списки!$D$4,IFERROR((SUMIFS(План_Факт_Дебіторка!$M:$M,План_Факт_Дебіторка!$A:$A,KPI!$H$3,План_Факт_Дебіторка!$E:$E,KPI!G$7,План_Факт_Дебіторка!$F:$F,KPI!$B35,План_Факт_Дебіторка!$G:$G,KPI!$C35)-SUMIFS(План_Факт_Дебіторка!$L:$L,План_Факт_Дебіторка!$A:$A,KPI!$H$3,План_Факт_Дебіторка!$E:$E,KPI!G$7,План_Факт_Дебіторка!$F:$F,KPI!$B35,План_Факт_Дебіторка!$G:$G,KPI!$C35))/SUMIFS(План_Факт_Дебіторка!$L:$L,План_Факт_Дебіторка!$A:$A,KPI!$H$3,План_Факт_Дебіторка!$E:$E,KPI!G$7,План_Факт_Дебіторка!$F:$F,KPI!$B35,План_Факт_Дебіторка!$G:$G,KPI!$C35),0),$D36=Довідник_Списки!$D$5,IFERROR(SUMIFS(План_Факт_Дебіторка!$M:$M,План_Факт_Дебіторка!$A:$A,KPI!$H$3,План_Факт_Дебіторка!$E:$E,KPI!G$7,План_Факт_Дебіторка!$F:$F,KPI!$B35,План_Факт_Дебіторка!$G:$G,KPI!$C35)/SUMIFS(План_Факт_Дебіторка!$K:$K,План_Факт_Дебіторка!$A:$A,KPI!$H$3,План_Факт_Дебіторка!$E:$E,KPI!G$7,План_Факт_Дебіторка!$F:$F,KPI!$B35,План_Факт_Дебіторка!$G:$G,KPI!$C35),0))</f>
        <v>1.0643043471488893</v>
      </c>
      <c r="H36" s="110" cm="1">
        <f t="array" ref="H36">_xlfn.IFS($D36=Довідник_Списки!$D$3,IFERROR(SUMIFS(План_Факт_Дебіторка!$M:$M,План_Факт_Дебіторка!$A:$A,KPI!$H$3,План_Факт_Дебіторка!$E:$E,KPI!H$7,План_Факт_Дебіторка!$F:$F,KPI!$B35,План_Факт_Дебіторка!$G:$G,KPI!$C35)/SUMIFS(План_Факт_Дебіторка!$N:$N,План_Факт_Дебіторка!$A:$A,KPI!$H$3,План_Факт_Дебіторка!$E:$E,KPI!H$7,План_Факт_Дебіторка!$F:$F,KPI!$B35,План_Факт_Дебіторка!$G:$G,KPI!$C35),0),KPI!$D36=Довідник_Списки!$D$4,IFERROR((SUMIFS(План_Факт_Дебіторка!$M:$M,План_Факт_Дебіторка!$A:$A,KPI!$H$3,План_Факт_Дебіторка!$E:$E,KPI!H$7,План_Факт_Дебіторка!$F:$F,KPI!$B35,План_Факт_Дебіторка!$G:$G,KPI!$C35)-SUMIFS(План_Факт_Дебіторка!$L:$L,План_Факт_Дебіторка!$A:$A,KPI!$H$3,План_Факт_Дебіторка!$E:$E,KPI!H$7,План_Факт_Дебіторка!$F:$F,KPI!$B35,План_Факт_Дебіторка!$G:$G,KPI!$C35))/SUMIFS(План_Факт_Дебіторка!$L:$L,План_Факт_Дебіторка!$A:$A,KPI!$H$3,План_Факт_Дебіторка!$E:$E,KPI!H$7,План_Факт_Дебіторка!$F:$F,KPI!$B35,План_Факт_Дебіторка!$G:$G,KPI!$C35),0),$D36=Довідник_Списки!$D$5,IFERROR(SUMIFS(План_Факт_Дебіторка!$M:$M,План_Факт_Дебіторка!$A:$A,KPI!$H$3,План_Факт_Дебіторка!$E:$E,KPI!H$7,План_Факт_Дебіторка!$F:$F,KPI!$B35,План_Факт_Дебіторка!$G:$G,KPI!$C35)/SUMIFS(План_Факт_Дебіторка!$K:$K,План_Факт_Дебіторка!$A:$A,KPI!$H$3,План_Факт_Дебіторка!$E:$E,KPI!H$7,План_Факт_Дебіторка!$F:$F,KPI!$B35,План_Факт_Дебіторка!$G:$G,KPI!$C35),0))</f>
        <v>1.066584984264435</v>
      </c>
      <c r="I36" s="110" cm="1">
        <f t="array" ref="I36">_xlfn.IFS($D36=Довідник_Списки!$D$3,IFERROR(SUMIFS(План_Факт_Дебіторка!$M:$M,План_Факт_Дебіторка!$A:$A,KPI!$H$3,План_Факт_Дебіторка!$E:$E,KPI!I$7,План_Факт_Дебіторка!$F:$F,KPI!$B35,План_Факт_Дебіторка!$G:$G,KPI!$C35)/SUMIFS(План_Факт_Дебіторка!$N:$N,План_Факт_Дебіторка!$A:$A,KPI!$H$3,План_Факт_Дебіторка!$E:$E,KPI!I$7,План_Факт_Дебіторка!$F:$F,KPI!$B35,План_Факт_Дебіторка!$G:$G,KPI!$C35),0),KPI!$D36=Довідник_Списки!$D$4,IFERROR((SUMIFS(План_Факт_Дебіторка!$M:$M,План_Факт_Дебіторка!$A:$A,KPI!$H$3,План_Факт_Дебіторка!$E:$E,KPI!I$7,План_Факт_Дебіторка!$F:$F,KPI!$B35,План_Факт_Дебіторка!$G:$G,KPI!$C35)-SUMIFS(План_Факт_Дебіторка!$L:$L,План_Факт_Дебіторка!$A:$A,KPI!$H$3,План_Факт_Дебіторка!$E:$E,KPI!I$7,План_Факт_Дебіторка!$F:$F,KPI!$B35,План_Факт_Дебіторка!$G:$G,KPI!$C35))/SUMIFS(План_Факт_Дебіторка!$L:$L,План_Факт_Дебіторка!$A:$A,KPI!$H$3,План_Факт_Дебіторка!$E:$E,KPI!I$7,План_Факт_Дебіторка!$F:$F,KPI!$B35,План_Факт_Дебіторка!$G:$G,KPI!$C35),0),$D36=Довідник_Списки!$D$5,IFERROR(SUMIFS(План_Факт_Дебіторка!$M:$M,План_Факт_Дебіторка!$A:$A,KPI!$H$3,План_Факт_Дебіторка!$E:$E,KPI!I$7,План_Факт_Дебіторка!$F:$F,KPI!$B35,План_Факт_Дебіторка!$G:$G,KPI!$C35)/SUMIFS(План_Факт_Дебіторка!$K:$K,План_Факт_Дебіторка!$A:$A,KPI!$H$3,План_Факт_Дебіторка!$E:$E,KPI!I$7,План_Факт_Дебіторка!$F:$F,KPI!$B35,План_Факт_Дебіторка!$G:$G,KPI!$C35),0))</f>
        <v>0.99842824993578183</v>
      </c>
      <c r="J36" s="110" cm="1">
        <f t="array" ref="J36">_xlfn.IFS($D36=Довідник_Списки!$D$3,IFERROR(SUMIFS(План_Факт_Дебіторка!$M:$M,План_Факт_Дебіторка!$A:$A,KPI!$H$3,План_Факт_Дебіторка!$E:$E,KPI!J$7,План_Факт_Дебіторка!$F:$F,KPI!$B35,План_Факт_Дебіторка!$G:$G,KPI!$C35)/SUMIFS(План_Факт_Дебіторка!$N:$N,План_Факт_Дебіторка!$A:$A,KPI!$H$3,План_Факт_Дебіторка!$E:$E,KPI!J$7,План_Факт_Дебіторка!$F:$F,KPI!$B35,План_Факт_Дебіторка!$G:$G,KPI!$C35),0),KPI!$D36=Довідник_Списки!$D$4,IFERROR((SUMIFS(План_Факт_Дебіторка!$M:$M,План_Факт_Дебіторка!$A:$A,KPI!$H$3,План_Факт_Дебіторка!$E:$E,KPI!J$7,План_Факт_Дебіторка!$F:$F,KPI!$B35,План_Факт_Дебіторка!$G:$G,KPI!$C35)-SUMIFS(План_Факт_Дебіторка!$L:$L,План_Факт_Дебіторка!$A:$A,KPI!$H$3,План_Факт_Дебіторка!$E:$E,KPI!J$7,План_Факт_Дебіторка!$F:$F,KPI!$B35,План_Факт_Дебіторка!$G:$G,KPI!$C35))/SUMIFS(План_Факт_Дебіторка!$L:$L,План_Факт_Дебіторка!$A:$A,KPI!$H$3,План_Факт_Дебіторка!$E:$E,KPI!J$7,План_Факт_Дебіторка!$F:$F,KPI!$B35,План_Факт_Дебіторка!$G:$G,KPI!$C35),0),$D36=Довідник_Списки!$D$5,IFERROR(SUMIFS(План_Факт_Дебіторка!$M:$M,План_Факт_Дебіторка!$A:$A,KPI!$H$3,План_Факт_Дебіторка!$E:$E,KPI!J$7,План_Факт_Дебіторка!$F:$F,KPI!$B35,План_Факт_Дебіторка!$G:$G,KPI!$C35)/SUMIFS(План_Факт_Дебіторка!$K:$K,План_Факт_Дебіторка!$A:$A,KPI!$H$3,План_Факт_Дебіторка!$E:$E,KPI!J$7,План_Факт_Дебіторка!$F:$F,KPI!$B35,План_Факт_Дебіторка!$G:$G,KPI!$C35),0))</f>
        <v>1.0686402543202596</v>
      </c>
      <c r="K36" s="110" cm="1">
        <f t="array" ref="K36">_xlfn.IFS($D36=Довідник_Списки!$D$3,IFERROR(SUMIFS(План_Факт_Дебіторка!$M:$M,План_Факт_Дебіторка!$A:$A,KPI!$H$3,План_Факт_Дебіторка!$E:$E,KPI!K$7,План_Факт_Дебіторка!$F:$F,KPI!$B35,План_Факт_Дебіторка!$G:$G,KPI!$C35)/SUMIFS(План_Факт_Дебіторка!$N:$N,План_Факт_Дебіторка!$A:$A,KPI!$H$3,План_Факт_Дебіторка!$E:$E,KPI!K$7,План_Факт_Дебіторка!$F:$F,KPI!$B35,План_Факт_Дебіторка!$G:$G,KPI!$C35),0),KPI!$D36=Довідник_Списки!$D$4,IFERROR((SUMIFS(План_Факт_Дебіторка!$M:$M,План_Факт_Дебіторка!$A:$A,KPI!$H$3,План_Факт_Дебіторка!$E:$E,KPI!K$7,План_Факт_Дебіторка!$F:$F,KPI!$B35,План_Факт_Дебіторка!$G:$G,KPI!$C35)-SUMIFS(План_Факт_Дебіторка!$L:$L,План_Факт_Дебіторка!$A:$A,KPI!$H$3,План_Факт_Дебіторка!$E:$E,KPI!K$7,План_Факт_Дебіторка!$F:$F,KPI!$B35,План_Факт_Дебіторка!$G:$G,KPI!$C35))/SUMIFS(План_Факт_Дебіторка!$L:$L,План_Факт_Дебіторка!$A:$A,KPI!$H$3,План_Факт_Дебіторка!$E:$E,KPI!K$7,План_Факт_Дебіторка!$F:$F,KPI!$B35,План_Факт_Дебіторка!$G:$G,KPI!$C35),0),$D36=Довідник_Списки!$D$5,IFERROR(SUMIFS(План_Факт_Дебіторка!$M:$M,План_Факт_Дебіторка!$A:$A,KPI!$H$3,План_Факт_Дебіторка!$E:$E,KPI!K$7,План_Факт_Дебіторка!$F:$F,KPI!$B35,План_Факт_Дебіторка!$G:$G,KPI!$C35)/SUMIFS(План_Факт_Дебіторка!$K:$K,План_Факт_Дебіторка!$A:$A,KPI!$H$3,План_Факт_Дебіторка!$E:$E,KPI!K$7,План_Факт_Дебіторка!$F:$F,KPI!$B35,План_Факт_Дебіторка!$G:$G,KPI!$C35),0))</f>
        <v>0.9559012037546657</v>
      </c>
      <c r="L36" s="110" cm="1">
        <f t="array" ref="L36">_xlfn.IFS($D36=Довідник_Списки!$D$3,IFERROR(SUMIFS(План_Факт_Дебіторка!$M:$M,План_Факт_Дебіторка!$A:$A,KPI!$H$3,План_Факт_Дебіторка!$E:$E,KPI!L$7,План_Факт_Дебіторка!$F:$F,KPI!$B35,План_Факт_Дебіторка!$G:$G,KPI!$C35)/SUMIFS(План_Факт_Дебіторка!$N:$N,План_Факт_Дебіторка!$A:$A,KPI!$H$3,План_Факт_Дебіторка!$E:$E,KPI!L$7,План_Факт_Дебіторка!$F:$F,KPI!$B35,План_Факт_Дебіторка!$G:$G,KPI!$C35),0),KPI!$D36=Довідник_Списки!$D$4,IFERROR((SUMIFS(План_Факт_Дебіторка!$M:$M,План_Факт_Дебіторка!$A:$A,KPI!$H$3,План_Факт_Дебіторка!$E:$E,KPI!L$7,План_Факт_Дебіторка!$F:$F,KPI!$B35,План_Факт_Дебіторка!$G:$G,KPI!$C35)-SUMIFS(План_Факт_Дебіторка!$L:$L,План_Факт_Дебіторка!$A:$A,KPI!$H$3,План_Факт_Дебіторка!$E:$E,KPI!L$7,План_Факт_Дебіторка!$F:$F,KPI!$B35,План_Факт_Дебіторка!$G:$G,KPI!$C35))/SUMIFS(План_Факт_Дебіторка!$L:$L,План_Факт_Дебіторка!$A:$A,KPI!$H$3,План_Факт_Дебіторка!$E:$E,KPI!L$7,План_Факт_Дебіторка!$F:$F,KPI!$B35,План_Факт_Дебіторка!$G:$G,KPI!$C35),0),$D36=Довідник_Списки!$D$5,IFERROR(SUMIFS(План_Факт_Дебіторка!$M:$M,План_Факт_Дебіторка!$A:$A,KPI!$H$3,План_Факт_Дебіторка!$E:$E,KPI!L$7,План_Факт_Дебіторка!$F:$F,KPI!$B35,План_Факт_Дебіторка!$G:$G,KPI!$C35)/SUMIFS(План_Факт_Дебіторка!$K:$K,План_Факт_Дебіторка!$A:$A,KPI!$H$3,План_Факт_Дебіторка!$E:$E,KPI!L$7,План_Факт_Дебіторка!$F:$F,KPI!$B35,План_Факт_Дебіторка!$G:$G,KPI!$C35),0))</f>
        <v>1.0450421614350605</v>
      </c>
      <c r="M36" s="110" cm="1">
        <f t="array" ref="M36">_xlfn.IFS($D36=Довідник_Списки!$D$3,IFERROR(SUMIFS(План_Факт_Дебіторка!$M:$M,План_Факт_Дебіторка!$A:$A,KPI!$H$3,План_Факт_Дебіторка!$E:$E,KPI!M$7,План_Факт_Дебіторка!$F:$F,KPI!$B35,План_Факт_Дебіторка!$G:$G,KPI!$C35)/SUMIFS(План_Факт_Дебіторка!$N:$N,План_Факт_Дебіторка!$A:$A,KPI!$H$3,План_Факт_Дебіторка!$E:$E,KPI!M$7,План_Факт_Дебіторка!$F:$F,KPI!$B35,План_Факт_Дебіторка!$G:$G,KPI!$C35),0),KPI!$D36=Довідник_Списки!$D$4,IFERROR((SUMIFS(План_Факт_Дебіторка!$M:$M,План_Факт_Дебіторка!$A:$A,KPI!$H$3,План_Факт_Дебіторка!$E:$E,KPI!M$7,План_Факт_Дебіторка!$F:$F,KPI!$B35,План_Факт_Дебіторка!$G:$G,KPI!$C35)-SUMIFS(План_Факт_Дебіторка!$L:$L,План_Факт_Дебіторка!$A:$A,KPI!$H$3,План_Факт_Дебіторка!$E:$E,KPI!M$7,План_Факт_Дебіторка!$F:$F,KPI!$B35,План_Факт_Дебіторка!$G:$G,KPI!$C35))/SUMIFS(План_Факт_Дебіторка!$L:$L,План_Факт_Дебіторка!$A:$A,KPI!$H$3,План_Факт_Дебіторка!$E:$E,KPI!M$7,План_Факт_Дебіторка!$F:$F,KPI!$B35,План_Факт_Дебіторка!$G:$G,KPI!$C35),0),$D36=Довідник_Списки!$D$5,IFERROR(SUMIFS(План_Факт_Дебіторка!$M:$M,План_Факт_Дебіторка!$A:$A,KPI!$H$3,План_Факт_Дебіторка!$E:$E,KPI!M$7,План_Факт_Дебіторка!$F:$F,KPI!$B35,План_Факт_Дебіторка!$G:$G,KPI!$C35)/SUMIFS(План_Факт_Дебіторка!$K:$K,План_Факт_Дебіторка!$A:$A,KPI!$H$3,План_Факт_Дебіторка!$E:$E,KPI!M$7,План_Факт_Дебіторка!$F:$F,KPI!$B35,План_Факт_Дебіторка!$G:$G,KPI!$C35),0))</f>
        <v>1.0313083197920043</v>
      </c>
      <c r="N36" s="110" cm="1">
        <f t="array" ref="N36">_xlfn.IFS($D36=Довідник_Списки!$D$3,IFERROR(SUMIFS(План_Факт_Дебіторка!$M:$M,План_Факт_Дебіторка!$A:$A,KPI!$H$3,План_Факт_Дебіторка!$E:$E,KPI!N$7,План_Факт_Дебіторка!$F:$F,KPI!$B35,План_Факт_Дебіторка!$G:$G,KPI!$C35)/SUMIFS(План_Факт_Дебіторка!$N:$N,План_Факт_Дебіторка!$A:$A,KPI!$H$3,План_Факт_Дебіторка!$E:$E,KPI!N$7,План_Факт_Дебіторка!$F:$F,KPI!$B35,План_Факт_Дебіторка!$G:$G,KPI!$C35),0),KPI!$D36=Довідник_Списки!$D$4,IFERROR((SUMIFS(План_Факт_Дебіторка!$M:$M,План_Факт_Дебіторка!$A:$A,KPI!$H$3,План_Факт_Дебіторка!$E:$E,KPI!N$7,План_Факт_Дебіторка!$F:$F,KPI!$B35,План_Факт_Дебіторка!$G:$G,KPI!$C35)-SUMIFS(План_Факт_Дебіторка!$L:$L,План_Факт_Дебіторка!$A:$A,KPI!$H$3,План_Факт_Дебіторка!$E:$E,KPI!N$7,План_Факт_Дебіторка!$F:$F,KPI!$B35,План_Факт_Дебіторка!$G:$G,KPI!$C35))/SUMIFS(План_Факт_Дебіторка!$L:$L,План_Факт_Дебіторка!$A:$A,KPI!$H$3,План_Факт_Дебіторка!$E:$E,KPI!N$7,План_Факт_Дебіторка!$F:$F,KPI!$B35,План_Факт_Дебіторка!$G:$G,KPI!$C35),0),$D36=Довідник_Списки!$D$5,IFERROR(SUMIFS(План_Факт_Дебіторка!$M:$M,План_Факт_Дебіторка!$A:$A,KPI!$H$3,План_Факт_Дебіторка!$E:$E,KPI!N$7,План_Факт_Дебіторка!$F:$F,KPI!$B35,План_Факт_Дебіторка!$G:$G,KPI!$C35)/SUMIFS(План_Факт_Дебіторка!$K:$K,План_Факт_Дебіторка!$A:$A,KPI!$H$3,План_Факт_Дебіторка!$E:$E,KPI!N$7,План_Факт_Дебіторка!$F:$F,KPI!$B35,План_Факт_Дебіторка!$G:$G,KPI!$C35),0))</f>
        <v>1.031365342128578</v>
      </c>
      <c r="O36" s="110" cm="1">
        <f t="array" ref="O36">_xlfn.IFS($D36=Довідник_Списки!$D$3,IFERROR(SUMIFS(План_Факт_Дебіторка!$M:$M,План_Факт_Дебіторка!$A:$A,KPI!$H$3,План_Факт_Дебіторка!$E:$E,KPI!O$7,План_Факт_Дебіторка!$F:$F,KPI!$B35,План_Факт_Дебіторка!$G:$G,KPI!$C35)/SUMIFS(План_Факт_Дебіторка!$N:$N,План_Факт_Дебіторка!$A:$A,KPI!$H$3,План_Факт_Дебіторка!$E:$E,KPI!O$7,План_Факт_Дебіторка!$F:$F,KPI!$B35,План_Факт_Дебіторка!$G:$G,KPI!$C35),0),KPI!$D36=Довідник_Списки!$D$4,IFERROR((SUMIFS(План_Факт_Дебіторка!$M:$M,План_Факт_Дебіторка!$A:$A,KPI!$H$3,План_Факт_Дебіторка!$E:$E,KPI!O$7,План_Факт_Дебіторка!$F:$F,KPI!$B35,План_Факт_Дебіторка!$G:$G,KPI!$C35)-SUMIFS(План_Факт_Дебіторка!$L:$L,План_Факт_Дебіторка!$A:$A,KPI!$H$3,План_Факт_Дебіторка!$E:$E,KPI!O$7,План_Факт_Дебіторка!$F:$F,KPI!$B35,План_Факт_Дебіторка!$G:$G,KPI!$C35))/SUMIFS(План_Факт_Дебіторка!$L:$L,План_Факт_Дебіторка!$A:$A,KPI!$H$3,План_Факт_Дебіторка!$E:$E,KPI!O$7,План_Факт_Дебіторка!$F:$F,KPI!$B35,План_Факт_Дебіторка!$G:$G,KPI!$C35),0),$D36=Довідник_Списки!$D$5,IFERROR(SUMIFS(План_Факт_Дебіторка!$M:$M,План_Факт_Дебіторка!$A:$A,KPI!$H$3,План_Факт_Дебіторка!$E:$E,KPI!O$7,План_Факт_Дебіторка!$F:$F,KPI!$B35,План_Факт_Дебіторка!$G:$G,KPI!$C35)/SUMIFS(План_Факт_Дебіторка!$K:$K,План_Факт_Дебіторка!$A:$A,KPI!$H$3,План_Факт_Дебіторка!$E:$E,KPI!O$7,План_Факт_Дебіторка!$F:$F,KPI!$B35,План_Факт_Дебіторка!$G:$G,KPI!$C35),0))</f>
        <v>1.0377443699289226</v>
      </c>
      <c r="P36" s="111" cm="1">
        <f t="array" ref="P36">_xlfn.IFS($D36=Довідник_Списки!$D$3,IFERROR(SUMIFS(План_Факт_Дебіторка!$M:$M,План_Факт_Дебіторка!$A:$A,KPI!$H$3,План_Факт_Дебіторка!$E:$E,KPI!P$7,План_Факт_Дебіторка!$F:$F,KPI!$B35,План_Факт_Дебіторка!$G:$G,KPI!$C35)/SUMIFS(План_Факт_Дебіторка!$N:$N,План_Факт_Дебіторка!$A:$A,KPI!$H$3,План_Факт_Дебіторка!$E:$E,KPI!P$7,План_Факт_Дебіторка!$F:$F,KPI!$B35,План_Факт_Дебіторка!$G:$G,KPI!$C35),0),KPI!$D36=Довідник_Списки!$D$4,IFERROR((SUMIFS(План_Факт_Дебіторка!$M:$M,План_Факт_Дебіторка!$A:$A,KPI!$H$3,План_Факт_Дебіторка!$E:$E,KPI!P$7,План_Факт_Дебіторка!$F:$F,KPI!$B35,План_Факт_Дебіторка!$G:$G,KPI!$C35)-SUMIFS(План_Факт_Дебіторка!$L:$L,План_Факт_Дебіторка!$A:$A,KPI!$H$3,План_Факт_Дебіторка!$E:$E,KPI!P$7,План_Факт_Дебіторка!$F:$F,KPI!$B35,План_Факт_Дебіторка!$G:$G,KPI!$C35))/SUMIFS(План_Факт_Дебіторка!$L:$L,План_Факт_Дебіторка!$A:$A,KPI!$H$3,План_Факт_Дебіторка!$E:$E,KPI!P$7,План_Факт_Дебіторка!$F:$F,KPI!$B35,План_Факт_Дебіторка!$G:$G,KPI!$C35),0),$D36=Довідник_Списки!$D$5,IFERROR(SUMIFS(План_Факт_Дебіторка!$M:$M,План_Факт_Дебіторка!$A:$A,KPI!$H$3,План_Факт_Дебіторка!$E:$E,KPI!P$7,План_Факт_Дебіторка!$F:$F,KPI!$B35,План_Факт_Дебіторка!$G:$G,KPI!$C35)/SUMIFS(План_Факт_Дебіторка!$K:$K,План_Факт_Дебіторка!$A:$A,KPI!$H$3,План_Факт_Дебіторка!$E:$E,KPI!P$7,План_Факт_Дебіторка!$F:$F,KPI!$B35,План_Факт_Дебіторка!$G:$G,KPI!$C35),0))</f>
        <v>1.007475758383046</v>
      </c>
      <c r="Q36" s="106"/>
      <c r="R36" s="112" cm="1">
        <f t="array" ref="R36">_xlfn.IFS($D36=Довідник_Списки!$D$3,IFERROR(SUMIFS(План_Факт_Дебіторка!$M:$M,План_Факт_Дебіторка!$A:$A,KPI!$H$3,План_Факт_Дебіторка!$F:$F,KPI!$B35,План_Факт_Дебіторка!$G:$G,KPI!$C35)/SUMIFS(План_Факт_Дебіторка!$N:$N,План_Факт_Дебіторка!$A:$A,KPI!$H$3,План_Факт_Дебіторка!$F:$F,KPI!$B35,План_Факт_Дебіторка!$G:$G,KPI!$C35),0),KPI!$D36=Довідник_Списки!$D$4,IFERROR((SUMIFS(План_Факт_Дебіторка!$M:$M,План_Факт_Дебіторка!$A:$A,KPI!$H$3,План_Факт_Дебіторка!$F:$F,KPI!$B35,План_Факт_Дебіторка!$G:$G,KPI!$C35)-SUMIFS(План_Факт_Дебіторка!$L:$L,План_Факт_Дебіторка!$A:$A,KPI!$H$3,План_Факт_Дебіторка!$F:$F,KPI!$B35,План_Факт_Дебіторка!$G:$G,KPI!$C35))/SUMIFS(План_Факт_Дебіторка!$L:$L,План_Факт_Дебіторка!$A:$A,KPI!$H$3,План_Факт_Дебіторка!$F:$F,KPI!$B35,План_Факт_Дебіторка!$G:$G,KPI!$C35),0),$D36=Довідник_Списки!$D$5,IFERROR(SUMIFS(План_Факт_Дебіторка!$M:$M,План_Факт_Дебіторка!$A:$A,KPI!$H$3,План_Факт_Дебіторка!$F:$F,KPI!$B35,План_Факт_Дебіторка!$G:$G,KPI!$C35)/SUMIFS(План_Факт_Дебіторка!$K:$K,План_Факт_Дебіторка!$A:$A,KPI!$H$3,План_Факт_Дебіторка!$F:$F,KPI!$B35,План_Факт_Дебіторка!$G:$G,KPI!$C35),0))</f>
        <v>1.0189906789781873</v>
      </c>
      <c r="S36" s="68"/>
      <c r="T36" s="112"/>
      <c r="V36" s="30"/>
      <c r="W36" s="30"/>
      <c r="X36" s="30"/>
      <c r="Y36" s="30"/>
      <c r="Z36" s="30"/>
      <c r="AA36" s="30"/>
      <c r="AB36" s="30"/>
      <c r="AC36" s="30"/>
      <c r="AD36" s="30"/>
      <c r="AE36" s="30"/>
      <c r="AF36" s="30"/>
      <c r="AG36" s="30"/>
      <c r="AH36" s="30"/>
      <c r="AI36" s="30"/>
      <c r="AJ36" s="30"/>
      <c r="AK36" s="30"/>
      <c r="AL36" s="30"/>
      <c r="AM36" s="30"/>
      <c r="AN36" s="30"/>
      <c r="AO36" s="30"/>
      <c r="AP36" s="30"/>
    </row>
    <row r="37" spans="2:42" s="12" customFormat="1" outlineLevel="1" x14ac:dyDescent="0.25">
      <c r="B37" s="89" t="s">
        <v>58</v>
      </c>
      <c r="C37" s="90"/>
      <c r="D37" s="91" t="str">
        <f>$D$3</f>
        <v>ФактПродажів, грн</v>
      </c>
      <c r="E37" s="92">
        <f>SUM(E39,E41)</f>
        <v>785722.63737999997</v>
      </c>
      <c r="F37" s="92">
        <f t="shared" ref="F37:P37" si="11">SUM(F39,F41)</f>
        <v>1214122.5360000005</v>
      </c>
      <c r="G37" s="92">
        <f t="shared" si="11"/>
        <v>1916177.3982699998</v>
      </c>
      <c r="H37" s="92">
        <f t="shared" si="11"/>
        <v>1019302.8418499993</v>
      </c>
      <c r="I37" s="92">
        <f t="shared" si="11"/>
        <v>2010502.761940002</v>
      </c>
      <c r="J37" s="92">
        <f t="shared" si="11"/>
        <v>876046.15999999957</v>
      </c>
      <c r="K37" s="92">
        <f t="shared" si="11"/>
        <v>1940299.6378199998</v>
      </c>
      <c r="L37" s="92">
        <f t="shared" si="11"/>
        <v>843180.46160999942</v>
      </c>
      <c r="M37" s="92">
        <f t="shared" si="11"/>
        <v>1091463.609990001</v>
      </c>
      <c r="N37" s="92">
        <f t="shared" si="11"/>
        <v>2036441.9500599985</v>
      </c>
      <c r="O37" s="92">
        <f t="shared" si="11"/>
        <v>657653.94989999966</v>
      </c>
      <c r="P37" s="93">
        <f t="shared" si="11"/>
        <v>993583.58495999966</v>
      </c>
      <c r="Q37" s="81"/>
      <c r="R37" s="94">
        <f>SUM(E37:P37)</f>
        <v>15384497.529779997</v>
      </c>
      <c r="S37" s="75"/>
      <c r="T37" s="94"/>
      <c r="V37" s="27"/>
      <c r="W37" s="27"/>
      <c r="X37" s="27"/>
      <c r="Y37" s="27"/>
      <c r="Z37" s="27"/>
      <c r="AA37" s="27"/>
      <c r="AB37" s="27"/>
      <c r="AC37" s="27"/>
      <c r="AD37" s="27"/>
      <c r="AE37" s="27"/>
      <c r="AF37" s="27"/>
      <c r="AG37" s="27"/>
      <c r="AH37" s="27"/>
      <c r="AI37" s="27"/>
      <c r="AJ37" s="27"/>
      <c r="AK37" s="27"/>
      <c r="AL37" s="27"/>
      <c r="AM37" s="27"/>
      <c r="AN37" s="27"/>
      <c r="AO37" s="27"/>
      <c r="AP37" s="27"/>
    </row>
    <row r="38" spans="2:42" s="12" customFormat="1" outlineLevel="1" collapsed="1" x14ac:dyDescent="0.25">
      <c r="B38" s="95" t="s">
        <v>58</v>
      </c>
      <c r="C38" s="120"/>
      <c r="D38" s="97" t="str">
        <f>$D$5</f>
        <v>Викон_План</v>
      </c>
      <c r="E38" s="98" cm="1">
        <f t="array" ref="E38">_xlfn.IFS($D38=Довідник_Списки!$D$3,IFERROR(SUMIFS(План_Факт_Дебіторка!$M:$M,План_Факт_Дебіторка!$A:$A,KPI!$H$3,План_Факт_Дебіторка!$E:$E,KPI!E$7,План_Факт_Дебіторка!$F:$F,KPI!$B37)/SUMIFS(План_Факт_Дебіторка!$N:$N,План_Факт_Дебіторка!$A:$A,KPI!$H$3,План_Факт_Дебіторка!$E:$E,KPI!E$7,План_Факт_Дебіторка!$F:$F,KPI!$B37),0),KPI!$D38=Довідник_Списки!$D$4,IFERROR((SUMIFS(План_Факт_Дебіторка!$M:$M,План_Факт_Дебіторка!$A:$A,KPI!$H$3,План_Факт_Дебіторка!$E:$E,KPI!E$7,План_Факт_Дебіторка!$F:$F,KPI!$B37)-SUMIFS(План_Факт_Дебіторка!$L:$L,План_Факт_Дебіторка!$A:$A,KPI!$H$3,План_Факт_Дебіторка!$E:$E,KPI!E$7,План_Факт_Дебіторка!$F:$F,KPI!$B37))/SUMIFS(План_Факт_Дебіторка!$L:$L,План_Факт_Дебіторка!$A:$A,KPI!$H$3,План_Факт_Дебіторка!$E:$E,KPI!E$7,План_Факт_Дебіторка!$F:$F,KPI!$B37),0),$D38=Довідник_Списки!$D$5,IFERROR(SUMIFS(План_Факт_Дебіторка!$M:$M,План_Факт_Дебіторка!$A:$A,KPI!$H$3,План_Факт_Дебіторка!$E:$E,KPI!E$7,План_Факт_Дебіторка!$F:$F,KPI!$B37)/SUMIFS(План_Факт_Дебіторка!$K:$K,План_Факт_Дебіторка!$A:$A,KPI!$H$3,План_Факт_Дебіторка!$E:$E,KPI!E$7,План_Факт_Дебіторка!$F:$F,KPI!$B37),0))</f>
        <v>0.99119797827677558</v>
      </c>
      <c r="F38" s="98" cm="1">
        <f t="array" ref="F38">_xlfn.IFS($D38=Довідник_Списки!$D$3,IFERROR(SUMIFS(План_Факт_Дебіторка!$M:$M,План_Факт_Дебіторка!$A:$A,KPI!$H$3,План_Факт_Дебіторка!$E:$E,KPI!F$7,План_Факт_Дебіторка!$F:$F,KPI!$B37)/SUMIFS(План_Факт_Дебіторка!$N:$N,План_Факт_Дебіторка!$A:$A,KPI!$H$3,План_Факт_Дебіторка!$E:$E,KPI!F$7,План_Факт_Дебіторка!$F:$F,KPI!$B37),0),KPI!$D38=Довідник_Списки!$D$4,IFERROR((SUMIFS(План_Факт_Дебіторка!$M:$M,План_Факт_Дебіторка!$A:$A,KPI!$H$3,План_Факт_Дебіторка!$E:$E,KPI!F$7,План_Факт_Дебіторка!$F:$F,KPI!$B37)-SUMIFS(План_Факт_Дебіторка!$L:$L,План_Факт_Дебіторка!$A:$A,KPI!$H$3,План_Факт_Дебіторка!$E:$E,KPI!F$7,План_Факт_Дебіторка!$F:$F,KPI!$B37))/SUMIFS(План_Факт_Дебіторка!$L:$L,План_Факт_Дебіторка!$A:$A,KPI!$H$3,План_Факт_Дебіторка!$E:$E,KPI!F$7,План_Факт_Дебіторка!$F:$F,KPI!$B37),0),$D38=Довідник_Списки!$D$5,IFERROR(SUMIFS(План_Факт_Дебіторка!$M:$M,План_Факт_Дебіторка!$A:$A,KPI!$H$3,План_Факт_Дебіторка!$E:$E,KPI!F$7,План_Факт_Дебіторка!$F:$F,KPI!$B37)/SUMIFS(План_Факт_Дебіторка!$K:$K,План_Факт_Дебіторка!$A:$A,KPI!$H$3,План_Факт_Дебіторка!$E:$E,KPI!F$7,План_Факт_Дебіторка!$F:$F,KPI!$B37),0))</f>
        <v>0.98805544921875044</v>
      </c>
      <c r="G38" s="98" cm="1">
        <f t="array" ref="G38">_xlfn.IFS($D38=Довідник_Списки!$D$3,IFERROR(SUMIFS(План_Факт_Дебіторка!$M:$M,План_Факт_Дебіторка!$A:$A,KPI!$H$3,План_Факт_Дебіторка!$E:$E,KPI!G$7,План_Факт_Дебіторка!$F:$F,KPI!$B37)/SUMIFS(План_Факт_Дебіторка!$N:$N,План_Факт_Дебіторка!$A:$A,KPI!$H$3,План_Факт_Дебіторка!$E:$E,KPI!G$7,План_Факт_Дебіторка!$F:$F,KPI!$B37),0),KPI!$D38=Довідник_Списки!$D$4,IFERROR((SUMIFS(План_Факт_Дебіторка!$M:$M,План_Факт_Дебіторка!$A:$A,KPI!$H$3,План_Факт_Дебіторка!$E:$E,KPI!G$7,План_Факт_Дебіторка!$F:$F,KPI!$B37)-SUMIFS(План_Факт_Дебіторка!$L:$L,План_Факт_Дебіторка!$A:$A,KPI!$H$3,План_Факт_Дебіторка!$E:$E,KPI!G$7,План_Факт_Дебіторка!$F:$F,KPI!$B37))/SUMIFS(План_Факт_Дебіторка!$L:$L,План_Факт_Дебіторка!$A:$A,KPI!$H$3,План_Факт_Дебіторка!$E:$E,KPI!G$7,План_Факт_Дебіторка!$F:$F,KPI!$B37),0),$D38=Довідник_Списки!$D$5,IFERROR(SUMIFS(План_Факт_Дебіторка!$M:$M,План_Факт_Дебіторка!$A:$A,KPI!$H$3,План_Факт_Дебіторка!$E:$E,KPI!G$7,План_Факт_Дебіторка!$F:$F,KPI!$B37)/SUMIFS(План_Факт_Дебіторка!$K:$K,План_Факт_Дебіторка!$A:$A,KPI!$H$3,План_Факт_Дебіторка!$E:$E,KPI!G$7,План_Факт_Дебіторка!$F:$F,KPI!$B37),0))</f>
        <v>1.0353238590177218</v>
      </c>
      <c r="H38" s="98" cm="1">
        <f t="array" ref="H38">_xlfn.IFS($D38=Довідник_Списки!$D$3,IFERROR(SUMIFS(План_Факт_Дебіторка!$M:$M,План_Факт_Дебіторка!$A:$A,KPI!$H$3,План_Факт_Дебіторка!$E:$E,KPI!H$7,План_Факт_Дебіторка!$F:$F,KPI!$B37)/SUMIFS(План_Факт_Дебіторка!$N:$N,План_Факт_Дебіторка!$A:$A,KPI!$H$3,План_Факт_Дебіторка!$E:$E,KPI!H$7,План_Факт_Дебіторка!$F:$F,KPI!$B37),0),KPI!$D38=Довідник_Списки!$D$4,IFERROR((SUMIFS(План_Факт_Дебіторка!$M:$M,План_Факт_Дебіторка!$A:$A,KPI!$H$3,План_Факт_Дебіторка!$E:$E,KPI!H$7,План_Факт_Дебіторка!$F:$F,KPI!$B37)-SUMIFS(План_Факт_Дебіторка!$L:$L,План_Факт_Дебіторка!$A:$A,KPI!$H$3,План_Факт_Дебіторка!$E:$E,KPI!H$7,План_Факт_Дебіторка!$F:$F,KPI!$B37))/SUMIFS(План_Факт_Дебіторка!$L:$L,План_Факт_Дебіторка!$A:$A,KPI!$H$3,План_Факт_Дебіторка!$E:$E,KPI!H$7,План_Факт_Дебіторка!$F:$F,KPI!$B37),0),$D38=Довідник_Списки!$D$5,IFERROR(SUMIFS(План_Факт_Дебіторка!$M:$M,План_Факт_Дебіторка!$A:$A,KPI!$H$3,План_Факт_Дебіторка!$E:$E,KPI!H$7,План_Факт_Дебіторка!$F:$F,KPI!$B37)/SUMIFS(План_Факт_Дебіторка!$K:$K,План_Факт_Дебіторка!$A:$A,KPI!$H$3,План_Факт_Дебіторка!$E:$E,KPI!H$7,План_Факт_Дебіторка!$F:$F,KPI!$B37),0))</f>
        <v>0.99706822053213273</v>
      </c>
      <c r="I38" s="98" cm="1">
        <f t="array" ref="I38">_xlfn.IFS($D38=Довідник_Списки!$D$3,IFERROR(SUMIFS(План_Факт_Дебіторка!$M:$M,План_Факт_Дебіторка!$A:$A,KPI!$H$3,План_Факт_Дебіторка!$E:$E,KPI!I$7,План_Факт_Дебіторка!$F:$F,KPI!$B37)/SUMIFS(План_Факт_Дебіторка!$N:$N,План_Факт_Дебіторка!$A:$A,KPI!$H$3,План_Факт_Дебіторка!$E:$E,KPI!I$7,План_Факт_Дебіторка!$F:$F,KPI!$B37),0),KPI!$D38=Довідник_Списки!$D$4,IFERROR((SUMIFS(План_Факт_Дебіторка!$M:$M,План_Факт_Дебіторка!$A:$A,KPI!$H$3,План_Факт_Дебіторка!$E:$E,KPI!I$7,План_Факт_Дебіторка!$F:$F,KPI!$B37)-SUMIFS(План_Факт_Дебіторка!$L:$L,План_Факт_Дебіторка!$A:$A,KPI!$H$3,План_Факт_Дебіторка!$E:$E,KPI!I$7,План_Факт_Дебіторка!$F:$F,KPI!$B37))/SUMIFS(План_Факт_Дебіторка!$L:$L,План_Факт_Дебіторка!$A:$A,KPI!$H$3,План_Факт_Дебіторка!$E:$E,KPI!I$7,План_Факт_Дебіторка!$F:$F,KPI!$B37),0),$D38=Довідник_Списки!$D$5,IFERROR(SUMIFS(План_Факт_Дебіторка!$M:$M,План_Факт_Дебіторка!$A:$A,KPI!$H$3,План_Факт_Дебіторка!$E:$E,KPI!I$7,План_Факт_Дебіторка!$F:$F,KPI!$B37)/SUMIFS(План_Факт_Дебіторка!$K:$K,План_Факт_Дебіторка!$A:$A,KPI!$H$3,План_Факт_Дебіторка!$E:$E,KPI!I$7,План_Факт_Дебіторка!$F:$F,KPI!$B37),0))</f>
        <v>1.0087315046610816</v>
      </c>
      <c r="J38" s="98" cm="1">
        <f t="array" ref="J38">_xlfn.IFS($D38=Довідник_Списки!$D$3,IFERROR(SUMIFS(План_Факт_Дебіторка!$M:$M,План_Факт_Дебіторка!$A:$A,KPI!$H$3,План_Факт_Дебіторка!$E:$E,KPI!J$7,План_Факт_Дебіторка!$F:$F,KPI!$B37)/SUMIFS(План_Факт_Дебіторка!$N:$N,План_Факт_Дебіторка!$A:$A,KPI!$H$3,План_Факт_Дебіторка!$E:$E,KPI!J$7,План_Факт_Дебіторка!$F:$F,KPI!$B37),0),KPI!$D38=Довідник_Списки!$D$4,IFERROR((SUMIFS(План_Факт_Дебіторка!$M:$M,План_Факт_Дебіторка!$A:$A,KPI!$H$3,План_Факт_Дебіторка!$E:$E,KPI!J$7,План_Факт_Дебіторка!$F:$F,KPI!$B37)-SUMIFS(План_Факт_Дебіторка!$L:$L,План_Факт_Дебіторка!$A:$A,KPI!$H$3,План_Факт_Дебіторка!$E:$E,KPI!J$7,План_Факт_Дебіторка!$F:$F,KPI!$B37))/SUMIFS(План_Факт_Дебіторка!$L:$L,План_Факт_Дебіторка!$A:$A,KPI!$H$3,План_Факт_Дебіторка!$E:$E,KPI!J$7,План_Факт_Дебіторка!$F:$F,KPI!$B37),0),$D38=Довідник_Списки!$D$5,IFERROR(SUMIFS(План_Факт_Дебіторка!$M:$M,План_Факт_Дебіторка!$A:$A,KPI!$H$3,План_Факт_Дебіторка!$E:$E,KPI!J$7,План_Факт_Дебіторка!$F:$F,KPI!$B37)/SUMIFS(План_Факт_Дебіторка!$K:$K,План_Факт_Дебіторка!$A:$A,KPI!$H$3,План_Факт_Дебіторка!$E:$E,KPI!J$7,План_Факт_Дебіторка!$F:$F,KPI!$B37),0))</f>
        <v>1.0059090136640254</v>
      </c>
      <c r="K38" s="98" cm="1">
        <f t="array" ref="K38">_xlfn.IFS($D38=Довідник_Списки!$D$3,IFERROR(SUMIFS(План_Факт_Дебіторка!$M:$M,План_Факт_Дебіторка!$A:$A,KPI!$H$3,План_Факт_Дебіторка!$E:$E,KPI!K$7,План_Факт_Дебіторка!$F:$F,KPI!$B37)/SUMIFS(План_Факт_Дебіторка!$N:$N,План_Факт_Дебіторка!$A:$A,KPI!$H$3,План_Факт_Дебіторка!$E:$E,KPI!K$7,План_Факт_Дебіторка!$F:$F,KPI!$B37),0),KPI!$D38=Довідник_Списки!$D$4,IFERROR((SUMIFS(План_Факт_Дебіторка!$M:$M,План_Факт_Дебіторка!$A:$A,KPI!$H$3,План_Факт_Дебіторка!$E:$E,KPI!K$7,План_Факт_Дебіторка!$F:$F,KPI!$B37)-SUMIFS(План_Факт_Дебіторка!$L:$L,План_Факт_Дебіторка!$A:$A,KPI!$H$3,План_Факт_Дебіторка!$E:$E,KPI!K$7,План_Факт_Дебіторка!$F:$F,KPI!$B37))/SUMIFS(План_Факт_Дебіторка!$L:$L,План_Факт_Дебіторка!$A:$A,KPI!$H$3,План_Факт_Дебіторка!$E:$E,KPI!K$7,План_Факт_Дебіторка!$F:$F,KPI!$B37),0),$D38=Довідник_Списки!$D$5,IFERROR(SUMIFS(План_Факт_Дебіторка!$M:$M,План_Факт_Дебіторка!$A:$A,KPI!$H$3,План_Факт_Дебіторка!$E:$E,KPI!K$7,План_Факт_Дебіторка!$F:$F,KPI!$B37)/SUMIFS(План_Факт_Дебіторка!$K:$K,План_Факт_Дебіторка!$A:$A,KPI!$H$3,План_Факт_Дебіторка!$E:$E,KPI!K$7,План_Факт_Дебіторка!$F:$F,KPI!$B37),0))</f>
        <v>0.96956807806316214</v>
      </c>
      <c r="L38" s="98" cm="1">
        <f t="array" ref="L38">_xlfn.IFS($D38=Довідник_Списки!$D$3,IFERROR(SUMIFS(План_Факт_Дебіторка!$M:$M,План_Факт_Дебіторка!$A:$A,KPI!$H$3,План_Факт_Дебіторка!$E:$E,KPI!L$7,План_Факт_Дебіторка!$F:$F,KPI!$B37)/SUMIFS(План_Факт_Дебіторка!$N:$N,План_Факт_Дебіторка!$A:$A,KPI!$H$3,План_Факт_Дебіторка!$E:$E,KPI!L$7,План_Факт_Дебіторка!$F:$F,KPI!$B37),0),KPI!$D38=Довідник_Списки!$D$4,IFERROR((SUMIFS(План_Факт_Дебіторка!$M:$M,План_Факт_Дебіторка!$A:$A,KPI!$H$3,План_Факт_Дебіторка!$E:$E,KPI!L$7,План_Факт_Дебіторка!$F:$F,KPI!$B37)-SUMIFS(План_Факт_Дебіторка!$L:$L,План_Факт_Дебіторка!$A:$A,KPI!$H$3,План_Факт_Дебіторка!$E:$E,KPI!L$7,План_Факт_Дебіторка!$F:$F,KPI!$B37))/SUMIFS(План_Факт_Дебіторка!$L:$L,План_Факт_Дебіторка!$A:$A,KPI!$H$3,План_Факт_Дебіторка!$E:$E,KPI!L$7,План_Факт_Дебіторка!$F:$F,KPI!$B37),0),$D38=Довідник_Списки!$D$5,IFERROR(SUMIFS(План_Факт_Дебіторка!$M:$M,План_Факт_Дебіторка!$A:$A,KPI!$H$3,План_Факт_Дебіторка!$E:$E,KPI!L$7,План_Факт_Дебіторка!$F:$F,KPI!$B37)/SUMIFS(План_Факт_Дебіторка!$K:$K,План_Факт_Дебіторка!$A:$A,KPI!$H$3,План_Факт_Дебіторка!$E:$E,KPI!L$7,План_Факт_Дебіторка!$F:$F,KPI!$B37),0))</f>
        <v>1.0083478373714416</v>
      </c>
      <c r="M38" s="98" cm="1">
        <f t="array" ref="M38">_xlfn.IFS($D38=Довідник_Списки!$D$3,IFERROR(SUMIFS(План_Факт_Дебіторка!$M:$M,План_Факт_Дебіторка!$A:$A,KPI!$H$3,План_Факт_Дебіторка!$E:$E,KPI!M$7,План_Факт_Дебіторка!$F:$F,KPI!$B37)/SUMIFS(План_Факт_Дебіторка!$N:$N,План_Факт_Дебіторка!$A:$A,KPI!$H$3,План_Факт_Дебіторка!$E:$E,KPI!M$7,План_Факт_Дебіторка!$F:$F,KPI!$B37),0),KPI!$D38=Довідник_Списки!$D$4,IFERROR((SUMIFS(План_Факт_Дебіторка!$M:$M,План_Факт_Дебіторка!$A:$A,KPI!$H$3,План_Факт_Дебіторка!$E:$E,KPI!M$7,План_Факт_Дебіторка!$F:$F,KPI!$B37)-SUMIFS(План_Факт_Дебіторка!$L:$L,План_Факт_Дебіторка!$A:$A,KPI!$H$3,План_Факт_Дебіторка!$E:$E,KPI!M$7,План_Факт_Дебіторка!$F:$F,KPI!$B37))/SUMIFS(План_Факт_Дебіторка!$L:$L,План_Факт_Дебіторка!$A:$A,KPI!$H$3,План_Факт_Дебіторка!$E:$E,KPI!M$7,План_Факт_Дебіторка!$F:$F,KPI!$B37),0),$D38=Довідник_Списки!$D$5,IFERROR(SUMIFS(План_Факт_Дебіторка!$M:$M,План_Факт_Дебіторка!$A:$A,KPI!$H$3,План_Факт_Дебіторка!$E:$E,KPI!M$7,План_Факт_Дебіторка!$F:$F,KPI!$B37)/SUMIFS(План_Факт_Дебіторка!$K:$K,План_Факт_Дебіторка!$A:$A,KPI!$H$3,План_Факт_Дебіторка!$E:$E,KPI!M$7,План_Факт_Дебіторка!$F:$F,KPI!$B37),0))</f>
        <v>1.0091194618990391</v>
      </c>
      <c r="N38" s="98" cm="1">
        <f t="array" ref="N38">_xlfn.IFS($D38=Довідник_Списки!$D$3,IFERROR(SUMIFS(План_Факт_Дебіторка!$M:$M,План_Факт_Дебіторка!$A:$A,KPI!$H$3,План_Факт_Дебіторка!$E:$E,KPI!N$7,План_Факт_Дебіторка!$F:$F,KPI!$B37)/SUMIFS(План_Факт_Дебіторка!$N:$N,План_Факт_Дебіторка!$A:$A,KPI!$H$3,План_Факт_Дебіторка!$E:$E,KPI!N$7,План_Факт_Дебіторка!$F:$F,KPI!$B37),0),KPI!$D38=Довідник_Списки!$D$4,IFERROR((SUMIFS(План_Факт_Дебіторка!$M:$M,План_Факт_Дебіторка!$A:$A,KPI!$H$3,План_Факт_Дебіторка!$E:$E,KPI!N$7,План_Факт_Дебіторка!$F:$F,KPI!$B37)-SUMIFS(План_Факт_Дебіторка!$L:$L,План_Факт_Дебіторка!$A:$A,KPI!$H$3,План_Факт_Дебіторка!$E:$E,KPI!N$7,План_Факт_Дебіторка!$F:$F,KPI!$B37))/SUMIFS(План_Факт_Дебіторка!$L:$L,План_Факт_Дебіторка!$A:$A,KPI!$H$3,План_Факт_Дебіторка!$E:$E,KPI!N$7,План_Факт_Дебіторка!$F:$F,KPI!$B37),0),$D38=Довідник_Списки!$D$5,IFERROR(SUMIFS(План_Факт_Дебіторка!$M:$M,План_Факт_Дебіторка!$A:$A,KPI!$H$3,План_Факт_Дебіторка!$E:$E,KPI!N$7,План_Факт_Дебіторка!$F:$F,KPI!$B37)/SUMIFS(План_Факт_Дебіторка!$K:$K,План_Факт_Дебіторка!$A:$A,KPI!$H$3,План_Факт_Дебіторка!$E:$E,KPI!N$7,План_Факт_Дебіторка!$F:$F,KPI!$B37),0))</f>
        <v>0.99874543897008272</v>
      </c>
      <c r="O38" s="98" cm="1">
        <f t="array" ref="O38">_xlfn.IFS($D38=Довідник_Списки!$D$3,IFERROR(SUMIFS(План_Факт_Дебіторка!$M:$M,План_Факт_Дебіторка!$A:$A,KPI!$H$3,План_Факт_Дебіторка!$E:$E,KPI!O$7,План_Факт_Дебіторка!$F:$F,KPI!$B37)/SUMIFS(План_Факт_Дебіторка!$N:$N,План_Факт_Дебіторка!$A:$A,KPI!$H$3,План_Факт_Дебіторка!$E:$E,KPI!O$7,План_Факт_Дебіторка!$F:$F,KPI!$B37),0),KPI!$D38=Довідник_Списки!$D$4,IFERROR((SUMIFS(План_Факт_Дебіторка!$M:$M,План_Факт_Дебіторка!$A:$A,KPI!$H$3,План_Факт_Дебіторка!$E:$E,KPI!O$7,План_Факт_Дебіторка!$F:$F,KPI!$B37)-SUMIFS(План_Факт_Дебіторка!$L:$L,План_Факт_Дебіторка!$A:$A,KPI!$H$3,План_Факт_Дебіторка!$E:$E,KPI!O$7,План_Факт_Дебіторка!$F:$F,KPI!$B37))/SUMIFS(План_Факт_Дебіторка!$L:$L,План_Факт_Дебіторка!$A:$A,KPI!$H$3,План_Факт_Дебіторка!$E:$E,KPI!O$7,План_Факт_Дебіторка!$F:$F,KPI!$B37),0),$D38=Довідник_Списки!$D$5,IFERROR(SUMIFS(План_Факт_Дебіторка!$M:$M,План_Факт_Дебіторка!$A:$A,KPI!$H$3,План_Факт_Дебіторка!$E:$E,KPI!O$7,План_Факт_Дебіторка!$F:$F,KPI!$B37)/SUMIFS(План_Факт_Дебіторка!$K:$K,План_Факт_Дебіторка!$A:$A,KPI!$H$3,План_Факт_Дебіторка!$E:$E,KPI!O$7,План_Факт_Дебіторка!$F:$F,KPI!$B37),0))</f>
        <v>0.98954852527836257</v>
      </c>
      <c r="P38" s="121" cm="1">
        <f t="array" ref="P38">_xlfn.IFS($D38=Довідник_Списки!$D$3,IFERROR(SUMIFS(План_Факт_Дебіторка!$M:$M,План_Факт_Дебіторка!$A:$A,KPI!$H$3,План_Факт_Дебіторка!$E:$E,KPI!P$7,План_Факт_Дебіторка!$F:$F,KPI!$B37)/SUMIFS(План_Факт_Дебіторка!$N:$N,План_Факт_Дебіторка!$A:$A,KPI!$H$3,План_Факт_Дебіторка!$E:$E,KPI!P$7,План_Факт_Дебіторка!$F:$F,KPI!$B37),0),KPI!$D38=Довідник_Списки!$D$4,IFERROR((SUMIFS(План_Факт_Дебіторка!$M:$M,План_Факт_Дебіторка!$A:$A,KPI!$H$3,План_Факт_Дебіторка!$E:$E,KPI!P$7,План_Факт_Дебіторка!$F:$F,KPI!$B37)-SUMIFS(План_Факт_Дебіторка!$L:$L,План_Факт_Дебіторка!$A:$A,KPI!$H$3,План_Факт_Дебіторка!$E:$E,KPI!P$7,План_Факт_Дебіторка!$F:$F,KPI!$B37))/SUMIFS(План_Факт_Дебіторка!$L:$L,План_Факт_Дебіторка!$A:$A,KPI!$H$3,План_Факт_Дебіторка!$E:$E,KPI!P$7,План_Факт_Дебіторка!$F:$F,KPI!$B37),0),$D38=Довідник_Списки!$D$5,IFERROR(SUMIFS(План_Факт_Дебіторка!$M:$M,План_Факт_Дебіторка!$A:$A,KPI!$H$3,План_Факт_Дебіторка!$E:$E,KPI!P$7,План_Факт_Дебіторка!$F:$F,KPI!$B37)/SUMIFS(План_Факт_Дебіторка!$K:$K,План_Факт_Дебіторка!$A:$A,KPI!$H$3,План_Факт_Дебіторка!$E:$E,KPI!P$7,План_Факт_Дебіторка!$F:$F,KPI!$B37),0))</f>
        <v>1.0052444202347224</v>
      </c>
      <c r="Q38" s="100"/>
      <c r="R38" s="101" cm="1">
        <f t="array" ref="R38">_xlfn.IFS($D38=Довідник_Списки!$D$3,IFERROR(SUMIFS(План_Факт_Дебіторка!$M:$M,План_Факт_Дебіторка!$A:$A,KPI!$H$3,План_Факт_Дебіторка!$F:$F,KPI!$B37)/SUMIFS(План_Факт_Дебіторка!$N:$N,План_Факт_Дебіторка!$A:$A,KPI!$H$3,План_Факт_Дебіторка!$F:$F,KPI!$B37),0),KPI!$D38=Довідник_Списки!$D$4,IFERROR((SUMIFS(План_Факт_Дебіторка!$M:$M,План_Факт_Дебіторка!$A:$A,KPI!$H$3,План_Факт_Дебіторка!$F:$F,KPI!$B37)-SUMIFS(План_Факт_Дебіторка!$L:$L,План_Факт_Дебіторка!$A:$A,KPI!$H$3,План_Факт_Дебіторка!$F:$F,KPI!$B37))/SUMIFS(План_Факт_Дебіторка!$L:$L,План_Факт_Дебіторка!$A:$A,KPI!$H$3,План_Факт_Дебіторка!$F:$F,KPI!$B37),0),$D38=Довідник_Списки!$D$5,IFERROR(SUMIFS(План_Факт_Дебіторка!$M:$M,План_Факт_Дебіторка!$A:$A,KPI!$H$3,План_Факт_Дебіторка!$F:$F,KPI!$B37)/SUMIFS(План_Факт_Дебіторка!$K:$K,План_Факт_Дебіторка!$A:$A,KPI!$H$3,План_Факт_Дебіторка!$F:$F,KPI!$B37),0))</f>
        <v>1.0009692854583074</v>
      </c>
      <c r="S38" s="75"/>
      <c r="T38" s="101"/>
      <c r="V38" s="27"/>
      <c r="W38" s="27"/>
      <c r="X38" s="27"/>
      <c r="Y38" s="27"/>
      <c r="Z38" s="27"/>
      <c r="AA38" s="27"/>
      <c r="AB38" s="27"/>
      <c r="AC38" s="27"/>
      <c r="AD38" s="27"/>
      <c r="AE38" s="27"/>
      <c r="AF38" s="27"/>
      <c r="AG38" s="27"/>
      <c r="AH38" s="27"/>
      <c r="AI38" s="27"/>
      <c r="AJ38" s="27"/>
      <c r="AK38" s="27"/>
      <c r="AL38" s="27"/>
      <c r="AM38" s="27"/>
      <c r="AN38" s="27"/>
      <c r="AO38" s="27"/>
      <c r="AP38" s="27"/>
    </row>
    <row r="39" spans="2:42" customFormat="1" hidden="1" outlineLevel="2" x14ac:dyDescent="0.25">
      <c r="B39" s="102" t="s">
        <v>58</v>
      </c>
      <c r="C39" s="103" t="s">
        <v>59</v>
      </c>
      <c r="D39" s="103" t="str">
        <f>$D$3</f>
        <v>ФактПродажів, грн</v>
      </c>
      <c r="E39" s="104" cm="1">
        <f t="array" ref="E39">SUMIFS(_xlfn.IFS(KPI!$D39=План_Факт_Дебіторка[[#Headers],[ФактПродажів, грн]],План_Факт_Дебіторка!$M:$M,KPI!$D39=План_Факт_Дебіторка[[#Headers],[Собівартість, грн]],План_Факт_Дебіторка!$L:$L,KPI!$D39=План_Факт_Дебіторка[[#Headers],[Продажі, шт]],План_Факт_Дебіторка!$K:$K),План_Факт_Дебіторка!$A:$A,KPI!$H$3,План_Факт_Дебіторка!$E:$E,KPI!E$7,План_Факт_Дебіторка!$F:$F,KPI!$B39,План_Факт_Дебіторка!$G:$G,KPI!$C39)</f>
        <v>471381.03737999999</v>
      </c>
      <c r="F39" s="104" cm="1">
        <f t="array" ref="F39">SUMIFS(_xlfn.IFS(KPI!$D39=План_Факт_Дебіторка[[#Headers],[ФактПродажів, грн]],План_Факт_Дебіторка!$M:$M,KPI!$D39=План_Факт_Дебіторка[[#Headers],[Собівартість, грн]],План_Факт_Дебіторка!$L:$L,KPI!$D39=План_Факт_Дебіторка[[#Headers],[Продажі, шт]],План_Факт_Дебіторка!$K:$K),План_Факт_Дебіторка!$A:$A,KPI!$H$3,План_Факт_Дебіторка!$E:$E,KPI!F$7,План_Факт_Дебіторка!$F:$F,KPI!$B39,План_Факт_Дебіторка!$G:$G,KPI!$C39)</f>
        <v>774755.94600000069</v>
      </c>
      <c r="G39" s="104" cm="1">
        <f t="array" ref="G39">SUMIFS(_xlfn.IFS(KPI!$D39=План_Факт_Дебіторка[[#Headers],[ФактПродажів, грн]],План_Факт_Дебіторка!$M:$M,KPI!$D39=План_Факт_Дебіторка[[#Headers],[Собівартість, грн]],План_Факт_Дебіторка!$L:$L,KPI!$D39=План_Факт_Дебіторка[[#Headers],[Продажі, шт]],План_Факт_Дебіторка!$K:$K),План_Факт_Дебіторка!$A:$A,KPI!$H$3,План_Факт_Дебіторка!$E:$E,KPI!G$7,План_Факт_Дебіторка!$F:$F,KPI!$B39,План_Факт_Дебіторка!$G:$G,KPI!$C39)</f>
        <v>1301744.5782700002</v>
      </c>
      <c r="H39" s="104" cm="1">
        <f t="array" ref="H39">SUMIFS(_xlfn.IFS(KPI!$D39=План_Факт_Дебіторка[[#Headers],[ФактПродажів, грн]],План_Факт_Дебіторка!$M:$M,KPI!$D39=План_Факт_Дебіторка[[#Headers],[Собівартість, грн]],План_Факт_Дебіторка!$L:$L,KPI!$D39=План_Факт_Дебіторка[[#Headers],[Продажі, шт]],План_Факт_Дебіторка!$K:$K),План_Факт_Дебіторка!$A:$A,KPI!$H$3,План_Факт_Дебіторка!$E:$E,KPI!H$7,План_Факт_Дебіторка!$F:$F,KPI!$B39,План_Факт_Дебіторка!$G:$G,KPI!$C39)</f>
        <v>586645.82184999972</v>
      </c>
      <c r="I39" s="104" cm="1">
        <f t="array" ref="I39">SUMIFS(_xlfn.IFS(KPI!$D39=План_Факт_Дебіторка[[#Headers],[ФактПродажів, грн]],План_Факт_Дебіторка!$M:$M,KPI!$D39=План_Факт_Дебіторка[[#Headers],[Собівартість, грн]],План_Факт_Дебіторка!$L:$L,KPI!$D39=План_Факт_Дебіторка[[#Headers],[Продажі, шт]],План_Факт_Дебіторка!$K:$K),План_Факт_Дебіторка!$A:$A,KPI!$H$3,План_Факт_Дебіторка!$E:$E,KPI!I$7,План_Факт_Дебіторка!$F:$F,KPI!$B39,План_Факт_Дебіторка!$G:$G,KPI!$C39)</f>
        <v>1236882.2719400015</v>
      </c>
      <c r="J39" s="104" cm="1">
        <f t="array" ref="J39">SUMIFS(_xlfn.IFS(KPI!$D39=План_Факт_Дебіторка[[#Headers],[ФактПродажів, грн]],План_Факт_Дебіторка!$M:$M,KPI!$D39=План_Факт_Дебіторка[[#Headers],[Собівартість, грн]],План_Факт_Дебіторка!$L:$L,KPI!$D39=План_Факт_Дебіторка[[#Headers],[Продажі, шт]],План_Факт_Дебіторка!$K:$K),План_Факт_Дебіторка!$A:$A,KPI!$H$3,План_Факт_Дебіторка!$E:$E,KPI!J$7,План_Факт_Дебіторка!$F:$F,KPI!$B39,План_Факт_Дебіторка!$G:$G,KPI!$C39)</f>
        <v>523389.5399999998</v>
      </c>
      <c r="K39" s="104" cm="1">
        <f t="array" ref="K39">SUMIFS(_xlfn.IFS(KPI!$D39=План_Факт_Дебіторка[[#Headers],[ФактПродажів, грн]],План_Факт_Дебіторка!$M:$M,KPI!$D39=План_Факт_Дебіторка[[#Headers],[Собівартість, грн]],План_Факт_Дебіторка!$L:$L,KPI!$D39=План_Факт_Дебіторка[[#Headers],[Продажі, шт]],План_Факт_Дебіторка!$K:$K),План_Факт_Дебіторка!$A:$A,KPI!$H$3,План_Факт_Дебіторка!$E:$E,KPI!K$7,План_Факт_Дебіторка!$F:$F,KPI!$B39,План_Факт_Дебіторка!$G:$G,KPI!$C39)</f>
        <v>1313265.9978200006</v>
      </c>
      <c r="L39" s="104" cm="1">
        <f t="array" ref="L39">SUMIFS(_xlfn.IFS(KPI!$D39=План_Факт_Дебіторка[[#Headers],[ФактПродажів, грн]],План_Факт_Дебіторка!$M:$M,KPI!$D39=План_Факт_Дебіторка[[#Headers],[Собівартість, грн]],План_Факт_Дебіторка!$L:$L,KPI!$D39=План_Факт_Дебіторка[[#Headers],[Продажі, шт]],План_Факт_Дебіторка!$K:$K),План_Факт_Дебіторка!$A:$A,KPI!$H$3,План_Факт_Дебіторка!$E:$E,KPI!L$7,План_Факт_Дебіторка!$F:$F,KPI!$B39,План_Факт_Дебіторка!$G:$G,KPI!$C39)</f>
        <v>442863.14160999964</v>
      </c>
      <c r="M39" s="104" cm="1">
        <f t="array" ref="M39">SUMIFS(_xlfn.IFS(KPI!$D39=План_Факт_Дебіторка[[#Headers],[ФактПродажів, грн]],План_Факт_Дебіторка!$M:$M,KPI!$D39=План_Факт_Дебіторка[[#Headers],[Собівартість, грн]],План_Факт_Дебіторка!$L:$L,KPI!$D39=План_Факт_Дебіторка[[#Headers],[Продажі, шт]],План_Факт_Дебіторка!$K:$K),План_Факт_Дебіторка!$A:$A,KPI!$H$3,План_Факт_Дебіторка!$E:$E,KPI!M$7,План_Факт_Дебіторка!$F:$F,KPI!$B39,План_Факт_Дебіторка!$G:$G,KPI!$C39)</f>
        <v>565753.43998999998</v>
      </c>
      <c r="N39" s="104" cm="1">
        <f t="array" ref="N39">SUMIFS(_xlfn.IFS(KPI!$D39=План_Факт_Дебіторка[[#Headers],[ФактПродажів, грн]],План_Факт_Дебіторка!$M:$M,KPI!$D39=План_Факт_Дебіторка[[#Headers],[Собівартість, грн]],План_Факт_Дебіторка!$L:$L,KPI!$D39=План_Факт_Дебіторка[[#Headers],[Продажі, шт]],План_Факт_Дебіторка!$K:$K),План_Факт_Дебіторка!$A:$A,KPI!$H$3,План_Факт_Дебіторка!$E:$E,KPI!N$7,План_Факт_Дебіторка!$F:$F,KPI!$B39,План_Факт_Дебіторка!$G:$G,KPI!$C39)</f>
        <v>1330696.5400599993</v>
      </c>
      <c r="O39" s="104" cm="1">
        <f t="array" ref="O39">SUMIFS(_xlfn.IFS(KPI!$D39=План_Факт_Дебіторка[[#Headers],[ФактПродажів, грн]],План_Факт_Дебіторка!$M:$M,KPI!$D39=План_Факт_Дебіторка[[#Headers],[Собівартість, грн]],План_Факт_Дебіторка!$L:$L,KPI!$D39=План_Факт_Дебіторка[[#Headers],[Продажі, шт]],План_Факт_Дебіторка!$K:$K),План_Факт_Дебіторка!$A:$A,KPI!$H$3,План_Факт_Дебіторка!$E:$E,KPI!O$7,План_Факт_Дебіторка!$F:$F,KPI!$B39,План_Факт_Дебіторка!$G:$G,KPI!$C39)</f>
        <v>362758.42989999999</v>
      </c>
      <c r="P39" s="105" cm="1">
        <f t="array" ref="P39">SUMIFS(_xlfn.IFS(KPI!$D39=План_Факт_Дебіторка[[#Headers],[ФактПродажів, грн]],План_Факт_Дебіторка!$M:$M,KPI!$D39=План_Факт_Дебіторка[[#Headers],[Собівартість, грн]],План_Факт_Дебіторка!$L:$L,KPI!$D39=План_Факт_Дебіторка[[#Headers],[Продажі, шт]],План_Факт_Дебіторка!$K:$K),План_Факт_Дебіторка!$A:$A,KPI!$H$3,План_Факт_Дебіторка!$E:$E,KPI!P$7,План_Факт_Дебіторка!$F:$F,KPI!$B39,План_Факт_Дебіторка!$G:$G,KPI!$C39)</f>
        <v>709343.6149599998</v>
      </c>
      <c r="Q39" s="106"/>
      <c r="R39" s="107">
        <f>SUM(E39:P39)</f>
        <v>9619480.3597800005</v>
      </c>
      <c r="S39" s="68"/>
      <c r="T39" s="107"/>
      <c r="V39" s="30"/>
      <c r="W39" s="30"/>
      <c r="X39" s="30"/>
      <c r="Y39" s="30"/>
      <c r="Z39" s="30"/>
      <c r="AA39" s="30"/>
      <c r="AB39" s="30"/>
      <c r="AC39" s="30"/>
      <c r="AD39" s="30"/>
      <c r="AE39" s="30"/>
      <c r="AF39" s="30"/>
      <c r="AG39" s="30"/>
      <c r="AH39" s="30"/>
      <c r="AI39" s="30"/>
      <c r="AJ39" s="30"/>
      <c r="AK39" s="30"/>
      <c r="AL39" s="30"/>
      <c r="AM39" s="30"/>
      <c r="AN39" s="30"/>
      <c r="AO39" s="30"/>
      <c r="AP39" s="30"/>
    </row>
    <row r="40" spans="2:42" customFormat="1" hidden="1" outlineLevel="2" x14ac:dyDescent="0.25">
      <c r="B40" s="102" t="s">
        <v>58</v>
      </c>
      <c r="C40" s="108" t="s">
        <v>59</v>
      </c>
      <c r="D40" s="109" t="str">
        <f>$D$5</f>
        <v>Викон_План</v>
      </c>
      <c r="E40" s="110" cm="1">
        <f t="array" ref="E40">_xlfn.IFS($D40=Довідник_Списки!$D$3,IFERROR(SUMIFS(План_Факт_Дебіторка!$M:$M,План_Факт_Дебіторка!$A:$A,KPI!$H$3,План_Факт_Дебіторка!$E:$E,KPI!E$7,План_Факт_Дебіторка!$F:$F,KPI!$B39,План_Факт_Дебіторка!$G:$G,KPI!$C39)/SUMIFS(План_Факт_Дебіторка!$N:$N,План_Факт_Дебіторка!$A:$A,KPI!$H$3,План_Факт_Дебіторка!$E:$E,KPI!E$7,План_Факт_Дебіторка!$F:$F,KPI!$B39,План_Факт_Дебіторка!$G:$G,KPI!$C39),0),KPI!$D40=Довідник_Списки!$D$4,IFERROR((SUMIFS(План_Факт_Дебіторка!$M:$M,План_Факт_Дебіторка!$A:$A,KPI!$H$3,План_Факт_Дебіторка!$E:$E,KPI!E$7,План_Факт_Дебіторка!$F:$F,KPI!$B39,План_Факт_Дебіторка!$G:$G,KPI!$C39)-SUMIFS(План_Факт_Дебіторка!$L:$L,План_Факт_Дебіторка!$A:$A,KPI!$H$3,План_Факт_Дебіторка!$E:$E,KPI!E$7,План_Факт_Дебіторка!$F:$F,KPI!$B39,План_Факт_Дебіторка!$G:$G,KPI!$C39))/SUMIFS(План_Факт_Дебіторка!$L:$L,План_Факт_Дебіторка!$A:$A,KPI!$H$3,План_Факт_Дебіторка!$E:$E,KPI!E$7,План_Факт_Дебіторка!$F:$F,KPI!$B39,План_Факт_Дебіторка!$G:$G,KPI!$C39),0),$D40=Довідник_Списки!$D$5,IFERROR(SUMIFS(План_Факт_Дебіторка!$M:$M,План_Факт_Дебіторка!$A:$A,KPI!$H$3,План_Факт_Дебіторка!$E:$E,KPI!E$7,План_Факт_Дебіторка!$F:$F,KPI!$B39,План_Факт_Дебіторка!$G:$G,KPI!$C39)/SUMIFS(План_Факт_Дебіторка!$K:$K,План_Факт_Дебіторка!$A:$A,KPI!$H$3,План_Факт_Дебіторка!$E:$E,KPI!E$7,План_Факт_Дебіторка!$F:$F,KPI!$B39,План_Факт_Дебіторка!$G:$G,KPI!$C39),0))</f>
        <v>1.0189819225680934</v>
      </c>
      <c r="F40" s="110" cm="1">
        <f t="array" ref="F40">_xlfn.IFS($D40=Довідник_Списки!$D$3,IFERROR(SUMIFS(План_Факт_Дебіторка!$M:$M,План_Факт_Дебіторка!$A:$A,KPI!$H$3,План_Факт_Дебіторка!$E:$E,KPI!F$7,План_Факт_Дебіторка!$F:$F,KPI!$B39,План_Факт_Дебіторка!$G:$G,KPI!$C39)/SUMIFS(План_Факт_Дебіторка!$N:$N,План_Факт_Дебіторка!$A:$A,KPI!$H$3,План_Факт_Дебіторка!$E:$E,KPI!F$7,План_Факт_Дебіторка!$F:$F,KPI!$B39,План_Факт_Дебіторка!$G:$G,KPI!$C39),0),KPI!$D40=Довідник_Списки!$D$4,IFERROR((SUMIFS(План_Факт_Дебіторка!$M:$M,План_Факт_Дебіторка!$A:$A,KPI!$H$3,План_Факт_Дебіторка!$E:$E,KPI!F$7,План_Факт_Дебіторка!$F:$F,KPI!$B39,План_Факт_Дебіторка!$G:$G,KPI!$C39)-SUMIFS(План_Факт_Дебіторка!$L:$L,План_Факт_Дебіторка!$A:$A,KPI!$H$3,План_Факт_Дебіторка!$E:$E,KPI!F$7,План_Факт_Дебіторка!$F:$F,KPI!$B39,План_Факт_Дебіторка!$G:$G,KPI!$C39))/SUMIFS(План_Факт_Дебіторка!$L:$L,План_Факт_Дебіторка!$A:$A,KPI!$H$3,План_Факт_Дебіторка!$E:$E,KPI!F$7,План_Факт_Дебіторка!$F:$F,KPI!$B39,План_Факт_Дебіторка!$G:$G,KPI!$C39),0),$D40=Довідник_Списки!$D$5,IFERROR(SUMIFS(План_Факт_Дебіторка!$M:$M,План_Факт_Дебіторка!$A:$A,KPI!$H$3,План_Факт_Дебіторка!$E:$E,KPI!F$7,План_Факт_Дебіторка!$F:$F,KPI!$B39,План_Факт_Дебіторка!$G:$G,KPI!$C39)/SUMIFS(План_Факт_Дебіторка!$K:$K,План_Факт_Дебіторка!$A:$A,KPI!$H$3,План_Факт_Дебіторка!$E:$E,KPI!F$7,План_Факт_Дебіторка!$F:$F,KPI!$B39,План_Факт_Дебіторка!$G:$G,KPI!$C39),0))</f>
        <v>0.98556919730314296</v>
      </c>
      <c r="G40" s="110" cm="1">
        <f t="array" ref="G40">_xlfn.IFS($D40=Довідник_Списки!$D$3,IFERROR(SUMIFS(План_Факт_Дебіторка!$M:$M,План_Факт_Дебіторка!$A:$A,KPI!$H$3,План_Факт_Дебіторка!$E:$E,KPI!G$7,План_Факт_Дебіторка!$F:$F,KPI!$B39,План_Факт_Дебіторка!$G:$G,KPI!$C39)/SUMIFS(План_Факт_Дебіторка!$N:$N,План_Факт_Дебіторка!$A:$A,KPI!$H$3,План_Факт_Дебіторка!$E:$E,KPI!G$7,План_Факт_Дебіторка!$F:$F,KPI!$B39,План_Факт_Дебіторка!$G:$G,KPI!$C39),0),KPI!$D40=Довідник_Списки!$D$4,IFERROR((SUMIFS(План_Факт_Дебіторка!$M:$M,План_Факт_Дебіторка!$A:$A,KPI!$H$3,План_Факт_Дебіторка!$E:$E,KPI!G$7,План_Факт_Дебіторка!$F:$F,KPI!$B39,План_Факт_Дебіторка!$G:$G,KPI!$C39)-SUMIFS(План_Факт_Дебіторка!$L:$L,План_Факт_Дебіторка!$A:$A,KPI!$H$3,План_Факт_Дебіторка!$E:$E,KPI!G$7,План_Факт_Дебіторка!$F:$F,KPI!$B39,План_Факт_Дебіторка!$G:$G,KPI!$C39))/SUMIFS(План_Факт_Дебіторка!$L:$L,План_Факт_Дебіторка!$A:$A,KPI!$H$3,План_Факт_Дебіторка!$E:$E,KPI!G$7,План_Факт_Дебіторка!$F:$F,KPI!$B39,План_Факт_Дебіторка!$G:$G,KPI!$C39),0),$D40=Довідник_Списки!$D$5,IFERROR(SUMIFS(План_Факт_Дебіторка!$M:$M,План_Факт_Дебіторка!$A:$A,KPI!$H$3,План_Факт_Дебіторка!$E:$E,KPI!G$7,План_Факт_Дебіторка!$F:$F,KPI!$B39,План_Факт_Дебіторка!$G:$G,KPI!$C39)/SUMIFS(План_Факт_Дебіторка!$K:$K,План_Факт_Дебіторка!$A:$A,KPI!$H$3,План_Факт_Дебіторка!$E:$E,KPI!G$7,План_Факт_Дебіторка!$F:$F,KPI!$B39,План_Факт_Дебіторка!$G:$G,KPI!$C39),0))</f>
        <v>1.0621284091628591</v>
      </c>
      <c r="H40" s="110" cm="1">
        <f t="array" ref="H40">_xlfn.IFS($D40=Довідник_Списки!$D$3,IFERROR(SUMIFS(План_Факт_Дебіторка!$M:$M,План_Факт_Дебіторка!$A:$A,KPI!$H$3,План_Факт_Дебіторка!$E:$E,KPI!H$7,План_Факт_Дебіторка!$F:$F,KPI!$B39,План_Факт_Дебіторка!$G:$G,KPI!$C39)/SUMIFS(План_Факт_Дебіторка!$N:$N,План_Факт_Дебіторка!$A:$A,KPI!$H$3,План_Факт_Дебіторка!$E:$E,KPI!H$7,План_Факт_Дебіторка!$F:$F,KPI!$B39,План_Факт_Дебіторка!$G:$G,KPI!$C39),0),KPI!$D40=Довідник_Списки!$D$4,IFERROR((SUMIFS(План_Факт_Дебіторка!$M:$M,План_Факт_Дебіторка!$A:$A,KPI!$H$3,План_Факт_Дебіторка!$E:$E,KPI!H$7,План_Факт_Дебіторка!$F:$F,KPI!$B39,План_Факт_Дебіторка!$G:$G,KPI!$C39)-SUMIFS(План_Факт_Дебіторка!$L:$L,План_Факт_Дебіторка!$A:$A,KPI!$H$3,План_Факт_Дебіторка!$E:$E,KPI!H$7,План_Факт_Дебіторка!$F:$F,KPI!$B39,План_Факт_Дебіторка!$G:$G,KPI!$C39))/SUMIFS(План_Факт_Дебіторка!$L:$L,План_Факт_Дебіторка!$A:$A,KPI!$H$3,План_Факт_Дебіторка!$E:$E,KPI!H$7,План_Факт_Дебіторка!$F:$F,KPI!$B39,План_Факт_Дебіторка!$G:$G,KPI!$C39),0),$D40=Довідник_Списки!$D$5,IFERROR(SUMIFS(План_Факт_Дебіторка!$M:$M,План_Факт_Дебіторка!$A:$A,KPI!$H$3,План_Факт_Дебіторка!$E:$E,KPI!H$7,План_Факт_Дебіторка!$F:$F,KPI!$B39,План_Факт_Дебіторка!$G:$G,KPI!$C39)/SUMIFS(План_Факт_Дебіторка!$K:$K,План_Факт_Дебіторка!$A:$A,KPI!$H$3,План_Факт_Дебіторка!$E:$E,KPI!H$7,План_Факт_Дебіторка!$F:$F,KPI!$B39,План_Факт_Дебіторка!$G:$G,KPI!$C39),0))</f>
        <v>1.0245299019385254</v>
      </c>
      <c r="I40" s="110" cm="1">
        <f t="array" ref="I40">_xlfn.IFS($D40=Довідник_Списки!$D$3,IFERROR(SUMIFS(План_Факт_Дебіторка!$M:$M,План_Факт_Дебіторка!$A:$A,KPI!$H$3,План_Факт_Дебіторка!$E:$E,KPI!I$7,План_Факт_Дебіторка!$F:$F,KPI!$B39,План_Факт_Дебіторка!$G:$G,KPI!$C39)/SUMIFS(План_Факт_Дебіторка!$N:$N,План_Факт_Дебіторка!$A:$A,KPI!$H$3,План_Факт_Дебіторка!$E:$E,KPI!I$7,План_Факт_Дебіторка!$F:$F,KPI!$B39,План_Факт_Дебіторка!$G:$G,KPI!$C39),0),KPI!$D40=Довідник_Списки!$D$4,IFERROR((SUMIFS(План_Факт_Дебіторка!$M:$M,План_Факт_Дебіторка!$A:$A,KPI!$H$3,План_Факт_Дебіторка!$E:$E,KPI!I$7,План_Факт_Дебіторка!$F:$F,KPI!$B39,План_Факт_Дебіторка!$G:$G,KPI!$C39)-SUMIFS(План_Факт_Дебіторка!$L:$L,План_Факт_Дебіторка!$A:$A,KPI!$H$3,План_Факт_Дебіторка!$E:$E,KPI!I$7,План_Факт_Дебіторка!$F:$F,KPI!$B39,План_Факт_Дебіторка!$G:$G,KPI!$C39))/SUMIFS(План_Факт_Дебіторка!$L:$L,План_Факт_Дебіторка!$A:$A,KPI!$H$3,План_Факт_Дебіторка!$E:$E,KPI!I$7,План_Факт_Дебіторка!$F:$F,KPI!$B39,План_Факт_Дебіторка!$G:$G,KPI!$C39),0),$D40=Довідник_Списки!$D$5,IFERROR(SUMIFS(План_Факт_Дебіторка!$M:$M,План_Факт_Дебіторка!$A:$A,KPI!$H$3,План_Факт_Дебіторка!$E:$E,KPI!I$7,План_Факт_Дебіторка!$F:$F,KPI!$B39,План_Факт_Дебіторка!$G:$G,KPI!$C39)/SUMIFS(План_Факт_Дебіторка!$K:$K,План_Факт_Дебіторка!$A:$A,KPI!$H$3,План_Факт_Дебіторка!$E:$E,KPI!I$7,План_Факт_Дебіторка!$F:$F,KPI!$B39,План_Факт_Дебіторка!$G:$G,KPI!$C39),0))</f>
        <v>1.0137548331612176</v>
      </c>
      <c r="J40" s="110" cm="1">
        <f t="array" ref="J40">_xlfn.IFS($D40=Довідник_Списки!$D$3,IFERROR(SUMIFS(План_Факт_Дебіторка!$M:$M,План_Факт_Дебіторка!$A:$A,KPI!$H$3,План_Факт_Дебіторка!$E:$E,KPI!J$7,План_Факт_Дебіторка!$F:$F,KPI!$B39,План_Факт_Дебіторка!$G:$G,KPI!$C39)/SUMIFS(План_Факт_Дебіторка!$N:$N,План_Факт_Дебіторка!$A:$A,KPI!$H$3,План_Факт_Дебіторка!$E:$E,KPI!J$7,План_Факт_Дебіторка!$F:$F,KPI!$B39,План_Факт_Дебіторка!$G:$G,KPI!$C39),0),KPI!$D40=Довідник_Списки!$D$4,IFERROR((SUMIFS(План_Факт_Дебіторка!$M:$M,План_Факт_Дебіторка!$A:$A,KPI!$H$3,План_Факт_Дебіторка!$E:$E,KPI!J$7,План_Факт_Дебіторка!$F:$F,KPI!$B39,План_Факт_Дебіторка!$G:$G,KPI!$C39)-SUMIFS(План_Факт_Дебіторка!$L:$L,План_Факт_Дебіторка!$A:$A,KPI!$H$3,План_Факт_Дебіторка!$E:$E,KPI!J$7,План_Факт_Дебіторка!$F:$F,KPI!$B39,План_Факт_Дебіторка!$G:$G,KPI!$C39))/SUMIFS(План_Факт_Дебіторка!$L:$L,План_Факт_Дебіторка!$A:$A,KPI!$H$3,План_Факт_Дебіторка!$E:$E,KPI!J$7,План_Факт_Дебіторка!$F:$F,KPI!$B39,План_Факт_Дебіторка!$G:$G,KPI!$C39),0),$D40=Довідник_Списки!$D$5,IFERROR(SUMIFS(План_Факт_Дебіторка!$M:$M,План_Факт_Дебіторка!$A:$A,KPI!$H$3,План_Факт_Дебіторка!$E:$E,KPI!J$7,План_Факт_Дебіторка!$F:$F,KPI!$B39,План_Факт_Дебіторка!$G:$G,KPI!$C39)/SUMIFS(План_Факт_Дебіторка!$K:$K,План_Факт_Дебіторка!$A:$A,KPI!$H$3,План_Факт_Дебіторка!$E:$E,KPI!J$7,План_Факт_Дебіторка!$F:$F,KPI!$B39,План_Факт_Дебіторка!$G:$G,KPI!$C39),0))</f>
        <v>0.99940717968302428</v>
      </c>
      <c r="K40" s="110" cm="1">
        <f t="array" ref="K40">_xlfn.IFS($D40=Довідник_Списки!$D$3,IFERROR(SUMIFS(План_Факт_Дебіторка!$M:$M,План_Факт_Дебіторка!$A:$A,KPI!$H$3,План_Факт_Дебіторка!$E:$E,KPI!K$7,План_Факт_Дебіторка!$F:$F,KPI!$B39,План_Факт_Дебіторка!$G:$G,KPI!$C39)/SUMIFS(План_Факт_Дебіторка!$N:$N,План_Факт_Дебіторка!$A:$A,KPI!$H$3,План_Факт_Дебіторка!$E:$E,KPI!K$7,План_Факт_Дебіторка!$F:$F,KPI!$B39,План_Факт_Дебіторка!$G:$G,KPI!$C39),0),KPI!$D40=Довідник_Списки!$D$4,IFERROR((SUMIFS(План_Факт_Дебіторка!$M:$M,План_Факт_Дебіторка!$A:$A,KPI!$H$3,План_Факт_Дебіторка!$E:$E,KPI!K$7,План_Факт_Дебіторка!$F:$F,KPI!$B39,План_Факт_Дебіторка!$G:$G,KPI!$C39)-SUMIFS(План_Факт_Дебіторка!$L:$L,План_Факт_Дебіторка!$A:$A,KPI!$H$3,План_Факт_Дебіторка!$E:$E,KPI!K$7,План_Факт_Дебіторка!$F:$F,KPI!$B39,План_Факт_Дебіторка!$G:$G,KPI!$C39))/SUMIFS(План_Факт_Дебіторка!$L:$L,План_Факт_Дебіторка!$A:$A,KPI!$H$3,План_Факт_Дебіторка!$E:$E,KPI!K$7,План_Факт_Дебіторка!$F:$F,KPI!$B39,План_Факт_Дебіторка!$G:$G,KPI!$C39),0),$D40=Довідник_Списки!$D$5,IFERROR(SUMIFS(План_Факт_Дебіторка!$M:$M,План_Факт_Дебіторка!$A:$A,KPI!$H$3,План_Факт_Дебіторка!$E:$E,KPI!K$7,План_Факт_Дебіторка!$F:$F,KPI!$B39,План_Факт_Дебіторка!$G:$G,KPI!$C39)/SUMIFS(План_Факт_Дебіторка!$K:$K,План_Факт_Дебіторка!$A:$A,KPI!$H$3,План_Факт_Дебіторка!$E:$E,KPI!K$7,План_Факт_Дебіторка!$F:$F,KPI!$B39,План_Факт_Дебіторка!$G:$G,KPI!$C39),0))</f>
        <v>0.97351074708673135</v>
      </c>
      <c r="L40" s="110" cm="1">
        <f t="array" ref="L40">_xlfn.IFS($D40=Довідник_Списки!$D$3,IFERROR(SUMIFS(План_Факт_Дебіторка!$M:$M,План_Факт_Дебіторка!$A:$A,KPI!$H$3,План_Факт_Дебіторка!$E:$E,KPI!L$7,План_Факт_Дебіторка!$F:$F,KPI!$B39,План_Факт_Дебіторка!$G:$G,KPI!$C39)/SUMIFS(План_Факт_Дебіторка!$N:$N,План_Факт_Дебіторка!$A:$A,KPI!$H$3,План_Факт_Дебіторка!$E:$E,KPI!L$7,План_Факт_Дебіторка!$F:$F,KPI!$B39,План_Факт_Дебіторка!$G:$G,KPI!$C39),0),KPI!$D40=Довідник_Списки!$D$4,IFERROR((SUMIFS(План_Факт_Дебіторка!$M:$M,План_Факт_Дебіторка!$A:$A,KPI!$H$3,План_Факт_Дебіторка!$E:$E,KPI!L$7,План_Факт_Дебіторка!$F:$F,KPI!$B39,План_Факт_Дебіторка!$G:$G,KPI!$C39)-SUMIFS(План_Факт_Дебіторка!$L:$L,План_Факт_Дебіторка!$A:$A,KPI!$H$3,План_Факт_Дебіторка!$E:$E,KPI!L$7,План_Факт_Дебіторка!$F:$F,KPI!$B39,План_Факт_Дебіторка!$G:$G,KPI!$C39))/SUMIFS(План_Факт_Дебіторка!$L:$L,План_Факт_Дебіторка!$A:$A,KPI!$H$3,План_Факт_Дебіторка!$E:$E,KPI!L$7,План_Факт_Дебіторка!$F:$F,KPI!$B39,План_Факт_Дебіторка!$G:$G,KPI!$C39),0),$D40=Довідник_Списки!$D$5,IFERROR(SUMIFS(План_Факт_Дебіторка!$M:$M,План_Факт_Дебіторка!$A:$A,KPI!$H$3,План_Факт_Дебіторка!$E:$E,KPI!L$7,План_Факт_Дебіторка!$F:$F,KPI!$B39,План_Факт_Дебіторка!$G:$G,KPI!$C39)/SUMIFS(План_Факт_Дебіторка!$K:$K,План_Факт_Дебіторка!$A:$A,KPI!$H$3,План_Факт_Дебіторка!$E:$E,KPI!L$7,План_Факт_Дебіторка!$F:$F,KPI!$B39,План_Факт_Дебіторка!$G:$G,KPI!$C39),0))</f>
        <v>1.0176083217141536</v>
      </c>
      <c r="M40" s="110" cm="1">
        <f t="array" ref="M40">_xlfn.IFS($D40=Довідник_Списки!$D$3,IFERROR(SUMIFS(План_Факт_Дебіторка!$M:$M,План_Факт_Дебіторка!$A:$A,KPI!$H$3,План_Факт_Дебіторка!$E:$E,KPI!M$7,План_Факт_Дебіторка!$F:$F,KPI!$B39,План_Факт_Дебіторка!$G:$G,KPI!$C39)/SUMIFS(План_Факт_Дебіторка!$N:$N,План_Факт_Дебіторка!$A:$A,KPI!$H$3,План_Факт_Дебіторка!$E:$E,KPI!M$7,План_Факт_Дебіторка!$F:$F,KPI!$B39,План_Факт_Дебіторка!$G:$G,KPI!$C39),0),KPI!$D40=Довідник_Списки!$D$4,IFERROR((SUMIFS(План_Факт_Дебіторка!$M:$M,План_Факт_Дебіторка!$A:$A,KPI!$H$3,План_Факт_Дебіторка!$E:$E,KPI!M$7,План_Факт_Дебіторка!$F:$F,KPI!$B39,План_Факт_Дебіторка!$G:$G,KPI!$C39)-SUMIFS(План_Факт_Дебіторка!$L:$L,План_Факт_Дебіторка!$A:$A,KPI!$H$3,План_Факт_Дебіторка!$E:$E,KPI!M$7,План_Факт_Дебіторка!$F:$F,KPI!$B39,План_Факт_Дебіторка!$G:$G,KPI!$C39))/SUMIFS(План_Факт_Дебіторка!$L:$L,План_Факт_Дебіторка!$A:$A,KPI!$H$3,План_Факт_Дебіторка!$E:$E,KPI!M$7,План_Факт_Дебіторка!$F:$F,KPI!$B39,План_Факт_Дебіторка!$G:$G,KPI!$C39),0),$D40=Довідник_Списки!$D$5,IFERROR(SUMIFS(План_Факт_Дебіторка!$M:$M,План_Факт_Дебіторка!$A:$A,KPI!$H$3,План_Факт_Дебіторка!$E:$E,KPI!M$7,План_Факт_Дебіторка!$F:$F,KPI!$B39,План_Факт_Дебіторка!$G:$G,KPI!$C39)/SUMIFS(План_Факт_Дебіторка!$K:$K,План_Факт_Дебіторка!$A:$A,KPI!$H$3,План_Факт_Дебіторка!$E:$E,KPI!M$7,План_Факт_Дебіторка!$F:$F,KPI!$B39,План_Факт_Дебіторка!$G:$G,KPI!$C39),0))</f>
        <v>0.99956438160777383</v>
      </c>
      <c r="N40" s="110" cm="1">
        <f t="array" ref="N40">_xlfn.IFS($D40=Довідник_Списки!$D$3,IFERROR(SUMIFS(План_Факт_Дебіторка!$M:$M,План_Факт_Дебіторка!$A:$A,KPI!$H$3,План_Факт_Дебіторка!$E:$E,KPI!N$7,План_Факт_Дебіторка!$F:$F,KPI!$B39,План_Факт_Дебіторка!$G:$G,KPI!$C39)/SUMIFS(План_Факт_Дебіторка!$N:$N,План_Факт_Дебіторка!$A:$A,KPI!$H$3,План_Факт_Дебіторка!$E:$E,KPI!N$7,План_Факт_Дебіторка!$F:$F,KPI!$B39,План_Факт_Дебіторка!$G:$G,KPI!$C39),0),KPI!$D40=Довідник_Списки!$D$4,IFERROR((SUMIFS(План_Факт_Дебіторка!$M:$M,План_Факт_Дебіторка!$A:$A,KPI!$H$3,План_Факт_Дебіторка!$E:$E,KPI!N$7,План_Факт_Дебіторка!$F:$F,KPI!$B39,План_Факт_Дебіторка!$G:$G,KPI!$C39)-SUMIFS(План_Факт_Дебіторка!$L:$L,План_Факт_Дебіторка!$A:$A,KPI!$H$3,План_Факт_Дебіторка!$E:$E,KPI!N$7,План_Факт_Дебіторка!$F:$F,KPI!$B39,План_Факт_Дебіторка!$G:$G,KPI!$C39))/SUMIFS(План_Факт_Дебіторка!$L:$L,План_Факт_Дебіторка!$A:$A,KPI!$H$3,План_Факт_Дебіторка!$E:$E,KPI!N$7,План_Факт_Дебіторка!$F:$F,KPI!$B39,План_Факт_Дебіторка!$G:$G,KPI!$C39),0),$D40=Довідник_Списки!$D$5,IFERROR(SUMIFS(План_Факт_Дебіторка!$M:$M,План_Факт_Дебіторка!$A:$A,KPI!$H$3,План_Факт_Дебіторка!$E:$E,KPI!N$7,План_Факт_Дебіторка!$F:$F,KPI!$B39,План_Факт_Дебіторка!$G:$G,KPI!$C39)/SUMIFS(План_Факт_Дебіторка!$K:$K,План_Факт_Дебіторка!$A:$A,KPI!$H$3,План_Факт_Дебіторка!$E:$E,KPI!N$7,План_Факт_Дебіторка!$F:$F,KPI!$B39,План_Факт_Дебіторка!$G:$G,KPI!$C39),0))</f>
        <v>1.0222759007912725</v>
      </c>
      <c r="O40" s="110" cm="1">
        <f t="array" ref="O40">_xlfn.IFS($D40=Довідник_Списки!$D$3,IFERROR(SUMIFS(План_Факт_Дебіторка!$M:$M,План_Факт_Дебіторка!$A:$A,KPI!$H$3,План_Факт_Дебіторка!$E:$E,KPI!O$7,План_Факт_Дебіторка!$F:$F,KPI!$B39,План_Факт_Дебіторка!$G:$G,KPI!$C39)/SUMIFS(План_Факт_Дебіторка!$N:$N,План_Факт_Дебіторка!$A:$A,KPI!$H$3,План_Факт_Дебіторка!$E:$E,KPI!O$7,План_Факт_Дебіторка!$F:$F,KPI!$B39,План_Факт_Дебіторка!$G:$G,KPI!$C39),0),KPI!$D40=Довідник_Списки!$D$4,IFERROR((SUMIFS(План_Факт_Дебіторка!$M:$M,План_Факт_Дебіторка!$A:$A,KPI!$H$3,План_Факт_Дебіторка!$E:$E,KPI!O$7,План_Факт_Дебіторка!$F:$F,KPI!$B39,План_Факт_Дебіторка!$G:$G,KPI!$C39)-SUMIFS(План_Факт_Дебіторка!$L:$L,План_Факт_Дебіторка!$A:$A,KPI!$H$3,План_Факт_Дебіторка!$E:$E,KPI!O$7,План_Факт_Дебіторка!$F:$F,KPI!$B39,План_Факт_Дебіторка!$G:$G,KPI!$C39))/SUMIFS(План_Факт_Дебіторка!$L:$L,План_Факт_Дебіторка!$A:$A,KPI!$H$3,План_Факт_Дебіторка!$E:$E,KPI!O$7,План_Факт_Дебіторка!$F:$F,KPI!$B39,План_Факт_Дебіторка!$G:$G,KPI!$C39),0),$D40=Довідник_Списки!$D$5,IFERROR(SUMIFS(План_Факт_Дебіторка!$M:$M,План_Факт_Дебіторка!$A:$A,KPI!$H$3,План_Факт_Дебіторка!$E:$E,KPI!O$7,План_Факт_Дебіторка!$F:$F,KPI!$B39,План_Факт_Дебіторка!$G:$G,KPI!$C39)/SUMIFS(План_Факт_Дебіторка!$K:$K,План_Факт_Дебіторка!$A:$A,KPI!$H$3,План_Факт_Дебіторка!$E:$E,KPI!O$7,План_Факт_Дебіторка!$F:$F,KPI!$B39,План_Факт_Дебіторка!$G:$G,KPI!$C39),0))</f>
        <v>1.0012653323212806</v>
      </c>
      <c r="P40" s="111" cm="1">
        <f t="array" ref="P40">_xlfn.IFS($D40=Довідник_Списки!$D$3,IFERROR(SUMIFS(План_Факт_Дебіторка!$M:$M,План_Факт_Дебіторка!$A:$A,KPI!$H$3,План_Факт_Дебіторка!$E:$E,KPI!P$7,План_Факт_Дебіторка!$F:$F,KPI!$B39,План_Факт_Дебіторка!$G:$G,KPI!$C39)/SUMIFS(План_Факт_Дебіторка!$N:$N,План_Факт_Дебіторка!$A:$A,KPI!$H$3,План_Факт_Дебіторка!$E:$E,KPI!P$7,План_Факт_Дебіторка!$F:$F,KPI!$B39,План_Факт_Дебіторка!$G:$G,KPI!$C39),0),KPI!$D40=Довідник_Списки!$D$4,IFERROR((SUMIFS(План_Факт_Дебіторка!$M:$M,План_Факт_Дебіторка!$A:$A,KPI!$H$3,План_Факт_Дебіторка!$E:$E,KPI!P$7,План_Факт_Дебіторка!$F:$F,KPI!$B39,План_Факт_Дебіторка!$G:$G,KPI!$C39)-SUMIFS(План_Факт_Дебіторка!$L:$L,План_Факт_Дебіторка!$A:$A,KPI!$H$3,План_Факт_Дебіторка!$E:$E,KPI!P$7,План_Факт_Дебіторка!$F:$F,KPI!$B39,План_Факт_Дебіторка!$G:$G,KPI!$C39))/SUMIFS(План_Факт_Дебіторка!$L:$L,План_Факт_Дебіторка!$A:$A,KPI!$H$3,План_Факт_Дебіторка!$E:$E,KPI!P$7,План_Факт_Дебіторка!$F:$F,KPI!$B39,План_Факт_Дебіторка!$G:$G,KPI!$C39),0),$D40=Довідник_Списки!$D$5,IFERROR(SUMIFS(План_Факт_Дебіторка!$M:$M,План_Факт_Дебіторка!$A:$A,KPI!$H$3,План_Факт_Дебіторка!$E:$E,KPI!P$7,План_Факт_Дебіторка!$F:$F,KPI!$B39,План_Факт_Дебіторка!$G:$G,KPI!$C39)/SUMIFS(План_Факт_Дебіторка!$K:$K,План_Факт_Дебіторка!$A:$A,KPI!$H$3,План_Факт_Дебіторка!$E:$E,KPI!P$7,План_Факт_Дебіторка!$F:$F,KPI!$B39,План_Факт_Дебіторка!$G:$G,KPI!$C39),0))</f>
        <v>0.99851297150900875</v>
      </c>
      <c r="Q40" s="106"/>
      <c r="R40" s="112" cm="1">
        <f t="array" ref="R40">_xlfn.IFS($D40=Довідник_Списки!$D$3,IFERROR(SUMIFS(План_Факт_Дебіторка!$M:$M,План_Факт_Дебіторка!$A:$A,KPI!$H$3,План_Факт_Дебіторка!$F:$F,KPI!$B39,План_Факт_Дебіторка!$G:$G,KPI!$C39)/SUMIFS(План_Факт_Дебіторка!$N:$N,План_Факт_Дебіторка!$A:$A,KPI!$H$3,План_Факт_Дебіторка!$F:$F,KPI!$B39,План_Факт_Дебіторка!$G:$G,KPI!$C39),0),KPI!$D40=Довідник_Списки!$D$4,IFERROR((SUMIFS(План_Факт_Дебіторка!$M:$M,План_Факт_Дебіторка!$A:$A,KPI!$H$3,План_Факт_Дебіторка!$F:$F,KPI!$B39,План_Факт_Дебіторка!$G:$G,KPI!$C39)-SUMIFS(План_Факт_Дебіторка!$L:$L,План_Факт_Дебіторка!$A:$A,KPI!$H$3,План_Факт_Дебіторка!$F:$F,KPI!$B39,План_Факт_Дебіторка!$G:$G,KPI!$C39))/SUMIFS(План_Факт_Дебіторка!$L:$L,План_Факт_Дебіторка!$A:$A,KPI!$H$3,План_Факт_Дебіторка!$F:$F,KPI!$B39,План_Факт_Дебіторка!$G:$G,KPI!$C39),0),$D40=Довідник_Списки!$D$5,IFERROR(SUMIFS(План_Факт_Дебіторка!$M:$M,План_Факт_Дебіторка!$A:$A,KPI!$H$3,План_Факт_Дебіторка!$F:$F,KPI!$B39,План_Факт_Дебіторка!$G:$G,KPI!$C39)/SUMIFS(План_Факт_Дебіторка!$K:$K,План_Факт_Дебіторка!$A:$A,KPI!$H$3,План_Факт_Дебіторка!$F:$F,KPI!$B39,План_Факт_Дебіторка!$G:$G,KPI!$C39),0))</f>
        <v>1.0109487204586303</v>
      </c>
      <c r="S40" s="68"/>
      <c r="T40" s="112"/>
      <c r="V40" s="30"/>
      <c r="W40" s="30"/>
      <c r="X40" s="30"/>
      <c r="Y40" s="30"/>
      <c r="Z40" s="30"/>
      <c r="AA40" s="30"/>
      <c r="AB40" s="30"/>
      <c r="AC40" s="30"/>
      <c r="AD40" s="30"/>
      <c r="AE40" s="30"/>
      <c r="AF40" s="30"/>
      <c r="AG40" s="30"/>
      <c r="AH40" s="30"/>
      <c r="AI40" s="30"/>
      <c r="AJ40" s="30"/>
      <c r="AK40" s="30"/>
      <c r="AL40" s="30"/>
      <c r="AM40" s="30"/>
      <c r="AN40" s="30"/>
      <c r="AO40" s="30"/>
      <c r="AP40" s="30"/>
    </row>
    <row r="41" spans="2:42" customFormat="1" hidden="1" outlineLevel="2" x14ac:dyDescent="0.25">
      <c r="B41" s="102" t="s">
        <v>58</v>
      </c>
      <c r="C41" s="113" t="s">
        <v>63</v>
      </c>
      <c r="D41" s="114" t="str">
        <f>$D$3</f>
        <v>ФактПродажів, грн</v>
      </c>
      <c r="E41" s="115" cm="1">
        <f t="array" ref="E41">SUMIFS(_xlfn.IFS(KPI!$D41=План_Факт_Дебіторка[[#Headers],[ФактПродажів, грн]],План_Факт_Дебіторка!$M:$M,KPI!$D41=План_Факт_Дебіторка[[#Headers],[Собівартість, грн]],План_Факт_Дебіторка!$L:$L,KPI!$D41=План_Факт_Дебіторка[[#Headers],[Продажі, шт]],План_Факт_Дебіторка!$K:$K),План_Факт_Дебіторка!$A:$A,KPI!$H$3,План_Факт_Дебіторка!$E:$E,KPI!E$7,План_Факт_Дебіторка!$F:$F,KPI!$B41,План_Факт_Дебіторка!$G:$G,KPI!$C41)</f>
        <v>314341.59999999998</v>
      </c>
      <c r="F41" s="115" cm="1">
        <f t="array" ref="F41">SUMIFS(_xlfn.IFS(KPI!$D41=План_Факт_Дебіторка[[#Headers],[ФактПродажів, грн]],План_Факт_Дебіторка!$M:$M,KPI!$D41=План_Факт_Дебіторка[[#Headers],[Собівартість, грн]],План_Факт_Дебіторка!$L:$L,KPI!$D41=План_Факт_Дебіторка[[#Headers],[Продажі, шт]],План_Факт_Дебіторка!$K:$K),План_Факт_Дебіторка!$A:$A,KPI!$H$3,План_Факт_Дебіторка!$E:$E,KPI!F$7,План_Факт_Дебіторка!$F:$F,KPI!$B41,План_Факт_Дебіторка!$G:$G,KPI!$C41)</f>
        <v>439366.58999999979</v>
      </c>
      <c r="G41" s="115" cm="1">
        <f t="array" ref="G41">SUMIFS(_xlfn.IFS(KPI!$D41=План_Факт_Дебіторка[[#Headers],[ФактПродажів, грн]],План_Факт_Дебіторка!$M:$M,KPI!$D41=План_Факт_Дебіторка[[#Headers],[Собівартість, грн]],План_Факт_Дебіторка!$L:$L,KPI!$D41=План_Факт_Дебіторка[[#Headers],[Продажі, шт]],План_Факт_Дебіторка!$K:$K),План_Факт_Дебіторка!$A:$A,KPI!$H$3,План_Факт_Дебіторка!$E:$E,KPI!G$7,План_Факт_Дебіторка!$F:$F,KPI!$B41,План_Факт_Дебіторка!$G:$G,KPI!$C41)</f>
        <v>614432.81999999948</v>
      </c>
      <c r="H41" s="115" cm="1">
        <f t="array" ref="H41">SUMIFS(_xlfn.IFS(KPI!$D41=План_Факт_Дебіторка[[#Headers],[ФактПродажів, грн]],План_Факт_Дебіторка!$M:$M,KPI!$D41=План_Факт_Дебіторка[[#Headers],[Собівартість, грн]],План_Факт_Дебіторка!$L:$L,KPI!$D41=План_Факт_Дебіторка[[#Headers],[Продажі, шт]],План_Факт_Дебіторка!$K:$K),План_Факт_Дебіторка!$A:$A,KPI!$H$3,План_Факт_Дебіторка!$E:$E,KPI!H$7,План_Факт_Дебіторка!$F:$F,KPI!$B41,План_Факт_Дебіторка!$G:$G,KPI!$C41)</f>
        <v>432657.01999999955</v>
      </c>
      <c r="I41" s="115" cm="1">
        <f t="array" ref="I41">SUMIFS(_xlfn.IFS(KPI!$D41=План_Факт_Дебіторка[[#Headers],[ФактПродажів, грн]],План_Факт_Дебіторка!$M:$M,KPI!$D41=План_Факт_Дебіторка[[#Headers],[Собівартість, грн]],План_Факт_Дебіторка!$L:$L,KPI!$D41=План_Факт_Дебіторка[[#Headers],[Продажі, шт]],План_Факт_Дебіторка!$K:$K),План_Факт_Дебіторка!$A:$A,KPI!$H$3,План_Факт_Дебіторка!$E:$E,KPI!I$7,План_Факт_Дебіторка!$F:$F,KPI!$B41,План_Факт_Дебіторка!$G:$G,KPI!$C41)</f>
        <v>773620.49000000046</v>
      </c>
      <c r="J41" s="115" cm="1">
        <f t="array" ref="J41">SUMIFS(_xlfn.IFS(KPI!$D41=План_Факт_Дебіторка[[#Headers],[ФактПродажів, грн]],План_Факт_Дебіторка!$M:$M,KPI!$D41=План_Факт_Дебіторка[[#Headers],[Собівартість, грн]],План_Факт_Дебіторка!$L:$L,KPI!$D41=План_Факт_Дебіторка[[#Headers],[Продажі, шт]],План_Факт_Дебіторка!$K:$K),План_Факт_Дебіторка!$A:$A,KPI!$H$3,План_Факт_Дебіторка!$E:$E,KPI!J$7,План_Факт_Дебіторка!$F:$F,KPI!$B41,План_Факт_Дебіторка!$G:$G,KPI!$C41)</f>
        <v>352656.61999999976</v>
      </c>
      <c r="K41" s="115" cm="1">
        <f t="array" ref="K41">SUMIFS(_xlfn.IFS(KPI!$D41=План_Факт_Дебіторка[[#Headers],[ФактПродажів, грн]],План_Факт_Дебіторка!$M:$M,KPI!$D41=План_Факт_Дебіторка[[#Headers],[Собівартість, грн]],План_Факт_Дебіторка!$L:$L,KPI!$D41=План_Факт_Дебіторка[[#Headers],[Продажі, шт]],План_Факт_Дебіторка!$K:$K),План_Факт_Дебіторка!$A:$A,KPI!$H$3,План_Факт_Дебіторка!$E:$E,KPI!K$7,План_Факт_Дебіторка!$F:$F,KPI!$B41,План_Факт_Дебіторка!$G:$G,KPI!$C41)</f>
        <v>627033.63999999932</v>
      </c>
      <c r="L41" s="115" cm="1">
        <f t="array" ref="L41">SUMIFS(_xlfn.IFS(KPI!$D41=План_Факт_Дебіторка[[#Headers],[ФактПродажів, грн]],План_Факт_Дебіторка!$M:$M,KPI!$D41=План_Факт_Дебіторка[[#Headers],[Собівартість, грн]],План_Факт_Дебіторка!$L:$L,KPI!$D41=План_Факт_Дебіторка[[#Headers],[Продажі, шт]],План_Факт_Дебіторка!$K:$K),План_Факт_Дебіторка!$A:$A,KPI!$H$3,План_Факт_Дебіторка!$E:$E,KPI!L$7,План_Факт_Дебіторка!$F:$F,KPI!$B41,План_Факт_Дебіторка!$G:$G,KPI!$C41)</f>
        <v>400317.31999999972</v>
      </c>
      <c r="M41" s="115" cm="1">
        <f t="array" ref="M41">SUMIFS(_xlfn.IFS(KPI!$D41=План_Факт_Дебіторка[[#Headers],[ФактПродажів, грн]],План_Факт_Дебіторка!$M:$M,KPI!$D41=План_Факт_Дебіторка[[#Headers],[Собівартість, грн]],План_Факт_Дебіторка!$L:$L,KPI!$D41=План_Факт_Дебіторка[[#Headers],[Продажі, шт]],План_Факт_Дебіторка!$K:$K),План_Факт_Дебіторка!$A:$A,KPI!$H$3,План_Факт_Дебіторка!$E:$E,KPI!M$7,План_Факт_Дебіторка!$F:$F,KPI!$B41,План_Факт_Дебіторка!$G:$G,KPI!$C41)</f>
        <v>525710.17000000097</v>
      </c>
      <c r="N41" s="115" cm="1">
        <f t="array" ref="N41">SUMIFS(_xlfn.IFS(KPI!$D41=План_Факт_Дебіторка[[#Headers],[ФактПродажів, грн]],План_Факт_Дебіторка!$M:$M,KPI!$D41=План_Факт_Дебіторка[[#Headers],[Собівартість, грн]],План_Факт_Дебіторка!$L:$L,KPI!$D41=План_Факт_Дебіторка[[#Headers],[Продажі, шт]],План_Факт_Дебіторка!$K:$K),План_Факт_Дебіторка!$A:$A,KPI!$H$3,План_Факт_Дебіторка!$E:$E,KPI!N$7,План_Факт_Дебіторка!$F:$F,KPI!$B41,План_Факт_Дебіторка!$G:$G,KPI!$C41)</f>
        <v>705745.40999999922</v>
      </c>
      <c r="O41" s="115" cm="1">
        <f t="array" ref="O41">SUMIFS(_xlfn.IFS(KPI!$D41=План_Факт_Дебіторка[[#Headers],[ФактПродажів, грн]],План_Факт_Дебіторка!$M:$M,KPI!$D41=План_Факт_Дебіторка[[#Headers],[Собівартість, грн]],План_Факт_Дебіторка!$L:$L,KPI!$D41=План_Факт_Дебіторка[[#Headers],[Продажі, шт]],План_Факт_Дебіторка!$K:$K),План_Факт_Дебіторка!$A:$A,KPI!$H$3,План_Факт_Дебіторка!$E:$E,KPI!O$7,План_Факт_Дебіторка!$F:$F,KPI!$B41,План_Факт_Дебіторка!$G:$G,KPI!$C41)</f>
        <v>294895.51999999973</v>
      </c>
      <c r="P41" s="116" cm="1">
        <f t="array" ref="P41">SUMIFS(_xlfn.IFS(KPI!$D41=План_Факт_Дебіторка[[#Headers],[ФактПродажів, грн]],План_Факт_Дебіторка!$M:$M,KPI!$D41=План_Факт_Дебіторка[[#Headers],[Собівартість, грн]],План_Факт_Дебіторка!$L:$L,KPI!$D41=План_Факт_Дебіторка[[#Headers],[Продажі, шт]],План_Факт_Дебіторка!$K:$K),План_Факт_Дебіторка!$A:$A,KPI!$H$3,План_Факт_Дебіторка!$E:$E,KPI!P$7,План_Факт_Дебіторка!$F:$F,KPI!$B41,План_Факт_Дебіторка!$G:$G,KPI!$C41)</f>
        <v>284239.9699999998</v>
      </c>
      <c r="Q41" s="106"/>
      <c r="R41" s="117">
        <f t="shared" ref="R41" si="12">SUM(E41:P41)</f>
        <v>5765017.1699999981</v>
      </c>
      <c r="S41" s="68"/>
      <c r="T41" s="117"/>
      <c r="V41" s="30"/>
      <c r="W41" s="30"/>
      <c r="X41" s="30"/>
      <c r="Y41" s="30"/>
      <c r="Z41" s="30"/>
      <c r="AA41" s="30"/>
      <c r="AB41" s="30"/>
      <c r="AC41" s="30"/>
      <c r="AD41" s="30"/>
      <c r="AE41" s="30"/>
      <c r="AF41" s="30"/>
      <c r="AG41" s="30"/>
      <c r="AH41" s="30"/>
      <c r="AI41" s="30"/>
      <c r="AJ41" s="30"/>
      <c r="AK41" s="30"/>
      <c r="AL41" s="30"/>
      <c r="AM41" s="30"/>
      <c r="AN41" s="30"/>
      <c r="AO41" s="30"/>
      <c r="AP41" s="30"/>
    </row>
    <row r="42" spans="2:42" customFormat="1" hidden="1" outlineLevel="2" x14ac:dyDescent="0.25">
      <c r="B42" s="102" t="s">
        <v>58</v>
      </c>
      <c r="C42" s="118" t="s">
        <v>63</v>
      </c>
      <c r="D42" s="119" t="str">
        <f>$D$5</f>
        <v>Викон_План</v>
      </c>
      <c r="E42" s="122" cm="1">
        <f t="array" ref="E42">_xlfn.IFS($D42=Довідник_Списки!$D$3,IFERROR(SUMIFS(План_Факт_Дебіторка!$M:$M,План_Факт_Дебіторка!$A:$A,KPI!$H$3,План_Факт_Дебіторка!$E:$E,KPI!E$7,План_Факт_Дебіторка!$F:$F,KPI!$B41,План_Факт_Дебіторка!$G:$G,KPI!$C41)/SUMIFS(План_Факт_Дебіторка!$N:$N,План_Факт_Дебіторка!$A:$A,KPI!$H$3,План_Факт_Дебіторка!$E:$E,KPI!E$7,План_Факт_Дебіторка!$F:$F,KPI!$B41,План_Факт_Дебіторка!$G:$G,KPI!$C41),0),KPI!$D42=Довідник_Списки!$D$4,IFERROR((SUMIFS(План_Факт_Дебіторка!$M:$M,План_Факт_Дебіторка!$A:$A,KPI!$H$3,План_Факт_Дебіторка!$E:$E,KPI!E$7,План_Факт_Дебіторка!$F:$F,KPI!$B41,План_Факт_Дебіторка!$G:$G,KPI!$C41)-SUMIFS(План_Факт_Дебіторка!$L:$L,План_Факт_Дебіторка!$A:$A,KPI!$H$3,План_Факт_Дебіторка!$E:$E,KPI!E$7,План_Факт_Дебіторка!$F:$F,KPI!$B41,План_Факт_Дебіторка!$G:$G,KPI!$C41))/SUMIFS(План_Факт_Дебіторка!$L:$L,План_Факт_Дебіторка!$A:$A,KPI!$H$3,План_Факт_Дебіторка!$E:$E,KPI!E$7,План_Факт_Дебіторка!$F:$F,KPI!$B41,План_Факт_Дебіторка!$G:$G,KPI!$C41),0),$D42=Довідник_Списки!$D$5,IFERROR(SUMIFS(План_Факт_Дебіторка!$M:$M,План_Факт_Дебіторка!$A:$A,KPI!$H$3,План_Факт_Дебіторка!$E:$E,KPI!E$7,План_Факт_Дебіторка!$F:$F,KPI!$B41,План_Факт_Дебіторка!$G:$G,KPI!$C41)/SUMIFS(План_Факт_Дебіторка!$K:$K,План_Факт_Дебіторка!$A:$A,KPI!$H$3,План_Факт_Дебіторка!$E:$E,KPI!E$7,План_Факт_Дебіторка!$F:$F,KPI!$B41,План_Факт_Дебіторка!$G:$G,KPI!$C41),0))</f>
        <v>0.95226173886700993</v>
      </c>
      <c r="F42" s="122" cm="1">
        <f t="array" ref="F42">_xlfn.IFS($D42=Довідник_Списки!$D$3,IFERROR(SUMIFS(План_Факт_Дебіторка!$M:$M,План_Факт_Дебіторка!$A:$A,KPI!$H$3,План_Факт_Дебіторка!$E:$E,KPI!F$7,План_Факт_Дебіторка!$F:$F,KPI!$B41,План_Факт_Дебіторка!$G:$G,KPI!$C41)/SUMIFS(План_Факт_Дебіторка!$N:$N,План_Факт_Дебіторка!$A:$A,KPI!$H$3,План_Факт_Дебіторка!$E:$E,KPI!F$7,План_Факт_Дебіторка!$F:$F,KPI!$B41,План_Факт_Дебіторка!$G:$G,KPI!$C41),0),KPI!$D42=Довідник_Списки!$D$4,IFERROR((SUMIFS(План_Факт_Дебіторка!$M:$M,План_Факт_Дебіторка!$A:$A,KPI!$H$3,План_Факт_Дебіторка!$E:$E,KPI!F$7,План_Факт_Дебіторка!$F:$F,KPI!$B41,План_Факт_Дебіторка!$G:$G,KPI!$C41)-SUMIFS(План_Факт_Дебіторка!$L:$L,План_Факт_Дебіторка!$A:$A,KPI!$H$3,План_Факт_Дебіторка!$E:$E,KPI!F$7,План_Факт_Дебіторка!$F:$F,KPI!$B41,План_Факт_Дебіторка!$G:$G,KPI!$C41))/SUMIFS(План_Факт_Дебіторка!$L:$L,План_Факт_Дебіторка!$A:$A,KPI!$H$3,План_Факт_Дебіторка!$E:$E,KPI!F$7,План_Факт_Дебіторка!$F:$F,KPI!$B41,План_Факт_Дебіторка!$G:$G,KPI!$C41),0),$D42=Довідник_Списки!$D$5,IFERROR(SUMIFS(План_Факт_Дебіторка!$M:$M,План_Факт_Дебіторка!$A:$A,KPI!$H$3,План_Факт_Дебіторка!$E:$E,KPI!F$7,План_Факт_Дебіторка!$F:$F,KPI!$B41,План_Факт_Дебіторка!$G:$G,KPI!$C41)/SUMIFS(План_Факт_Дебіторка!$K:$K,План_Факт_Дебіторка!$A:$A,KPI!$H$3,План_Факт_Дебіторка!$E:$E,KPI!F$7,План_Факт_Дебіторка!$F:$F,KPI!$B41,План_Факт_Дебіторка!$G:$G,KPI!$C41),0))</f>
        <v>0.99247027332279147</v>
      </c>
      <c r="G42" s="122" cm="1">
        <f t="array" ref="G42">_xlfn.IFS($D42=Довідник_Списки!$D$3,IFERROR(SUMIFS(План_Факт_Дебіторка!$M:$M,План_Факт_Дебіторка!$A:$A,KPI!$H$3,План_Факт_Дебіторка!$E:$E,KPI!G$7,План_Факт_Дебіторка!$F:$F,KPI!$B41,План_Факт_Дебіторка!$G:$G,KPI!$C41)/SUMIFS(План_Факт_Дебіторка!$N:$N,План_Факт_Дебіторка!$A:$A,KPI!$H$3,План_Факт_Дебіторка!$E:$E,KPI!G$7,План_Факт_Дебіторка!$F:$F,KPI!$B41,План_Факт_Дебіторка!$G:$G,KPI!$C41),0),KPI!$D42=Довідник_Списки!$D$4,IFERROR((SUMIFS(План_Факт_Дебіторка!$M:$M,План_Факт_Дебіторка!$A:$A,KPI!$H$3,План_Факт_Дебіторка!$E:$E,KPI!G$7,План_Факт_Дебіторка!$F:$F,KPI!$B41,План_Факт_Дебіторка!$G:$G,KPI!$C41)-SUMIFS(План_Факт_Дебіторка!$L:$L,План_Факт_Дебіторка!$A:$A,KPI!$H$3,План_Факт_Дебіторка!$E:$E,KPI!G$7,План_Факт_Дебіторка!$F:$F,KPI!$B41,План_Факт_Дебіторка!$G:$G,KPI!$C41))/SUMIFS(План_Факт_Дебіторка!$L:$L,План_Факт_Дебіторка!$A:$A,KPI!$H$3,План_Факт_Дебіторка!$E:$E,KPI!G$7,План_Факт_Дебіторка!$F:$F,KPI!$B41,План_Факт_Дебіторка!$G:$G,KPI!$C41),0),$D42=Довідник_Списки!$D$5,IFERROR(SUMIFS(План_Факт_Дебіторка!$M:$M,План_Факт_Дебіторка!$A:$A,KPI!$H$3,План_Факт_Дебіторка!$E:$E,KPI!G$7,План_Факт_Дебіторка!$F:$F,KPI!$B41,План_Факт_Дебіторка!$G:$G,KPI!$C41)/SUMIFS(План_Факт_Дебіторка!$K:$K,План_Факт_Дебіторка!$A:$A,KPI!$H$3,План_Факт_Дебіторка!$E:$E,KPI!G$7,План_Факт_Дебіторка!$F:$F,KPI!$B41,План_Факт_Дебіторка!$G:$G,KPI!$C41),0))</f>
        <v>0.98277802303262873</v>
      </c>
      <c r="H42" s="122" cm="1">
        <f t="array" ref="H42">_xlfn.IFS($D42=Довідник_Списки!$D$3,IFERROR(SUMIFS(План_Факт_Дебіторка!$M:$M,План_Факт_Дебіторка!$A:$A,KPI!$H$3,План_Факт_Дебіторка!$E:$E,KPI!H$7,План_Факт_Дебіторка!$F:$F,KPI!$B41,План_Факт_Дебіторка!$G:$G,KPI!$C41)/SUMIFS(План_Факт_Дебіторка!$N:$N,План_Факт_Дебіторка!$A:$A,KPI!$H$3,План_Факт_Дебіторка!$E:$E,KPI!H$7,План_Факт_Дебіторка!$F:$F,KPI!$B41,План_Факт_Дебіторка!$G:$G,KPI!$C41),0),KPI!$D42=Довідник_Списки!$D$4,IFERROR((SUMIFS(План_Факт_Дебіторка!$M:$M,План_Факт_Дебіторка!$A:$A,KPI!$H$3,План_Факт_Дебіторка!$E:$E,KPI!H$7,План_Факт_Дебіторка!$F:$F,KPI!$B41,План_Факт_Дебіторка!$G:$G,KPI!$C41)-SUMIFS(План_Факт_Дебіторка!$L:$L,План_Факт_Дебіторка!$A:$A,KPI!$H$3,План_Факт_Дебіторка!$E:$E,KPI!H$7,План_Факт_Дебіторка!$F:$F,KPI!$B41,План_Факт_Дебіторка!$G:$G,KPI!$C41))/SUMIFS(План_Факт_Дебіторка!$L:$L,План_Факт_Дебіторка!$A:$A,KPI!$H$3,План_Факт_Дебіторка!$E:$E,KPI!H$7,План_Факт_Дебіторка!$F:$F,KPI!$B41,План_Факт_Дебіторка!$G:$G,KPI!$C41),0),$D42=Довідник_Списки!$D$5,IFERROR(SUMIFS(План_Факт_Дебіторка!$M:$M,План_Факт_Дебіторка!$A:$A,KPI!$H$3,План_Факт_Дебіторка!$E:$E,KPI!H$7,План_Факт_Дебіторка!$F:$F,KPI!$B41,План_Факт_Дебіторка!$G:$G,KPI!$C41)/SUMIFS(План_Факт_Дебіторка!$K:$K,План_Факт_Дебіторка!$A:$A,KPI!$H$3,План_Факт_Дебіторка!$E:$E,KPI!H$7,План_Факт_Дебіторка!$F:$F,KPI!$B41,План_Факт_Дебіторка!$G:$G,KPI!$C41),0))</f>
        <v>0.96210144540804887</v>
      </c>
      <c r="I42" s="122" cm="1">
        <f t="array" ref="I42">_xlfn.IFS($D42=Довідник_Списки!$D$3,IFERROR(SUMIFS(План_Факт_Дебіторка!$M:$M,План_Факт_Дебіторка!$A:$A,KPI!$H$3,План_Факт_Дебіторка!$E:$E,KPI!I$7,План_Факт_Дебіторка!$F:$F,KPI!$B41,План_Факт_Дебіторка!$G:$G,KPI!$C41)/SUMIFS(План_Факт_Дебіторка!$N:$N,План_Факт_Дебіторка!$A:$A,KPI!$H$3,План_Факт_Дебіторка!$E:$E,KPI!I$7,План_Факт_Дебіторка!$F:$F,KPI!$B41,План_Факт_Дебіторка!$G:$G,KPI!$C41),0),KPI!$D42=Довідник_Списки!$D$4,IFERROR((SUMIFS(План_Факт_Дебіторка!$M:$M,План_Факт_Дебіторка!$A:$A,KPI!$H$3,План_Факт_Дебіторка!$E:$E,KPI!I$7,План_Факт_Дебіторка!$F:$F,KPI!$B41,План_Факт_Дебіторка!$G:$G,KPI!$C41)-SUMIFS(План_Факт_Дебіторка!$L:$L,План_Факт_Дебіторка!$A:$A,KPI!$H$3,План_Факт_Дебіторка!$E:$E,KPI!I$7,План_Факт_Дебіторка!$F:$F,KPI!$B41,План_Факт_Дебіторка!$G:$G,KPI!$C41))/SUMIFS(План_Факт_Дебіторка!$L:$L,План_Факт_Дебіторка!$A:$A,KPI!$H$3,План_Факт_Дебіторка!$E:$E,KPI!I$7,План_Факт_Дебіторка!$F:$F,KPI!$B41,План_Факт_Дебіторка!$G:$G,KPI!$C41),0),$D42=Довідник_Списки!$D$5,IFERROR(SUMIFS(План_Факт_Дебіторка!$M:$M,План_Факт_Дебіторка!$A:$A,KPI!$H$3,План_Факт_Дебіторка!$E:$E,KPI!I$7,План_Факт_Дебіторка!$F:$F,KPI!$B41,План_Факт_Дебіторка!$G:$G,KPI!$C41)/SUMIFS(План_Факт_Дебіторка!$K:$K,План_Факт_Дебіторка!$A:$A,KPI!$H$3,План_Факт_Дебіторка!$E:$E,KPI!I$7,План_Факт_Дебіторка!$F:$F,KPI!$B41,План_Факт_Дебіторка!$G:$G,KPI!$C41),0))</f>
        <v>1.0008027037516176</v>
      </c>
      <c r="J42" s="122" cm="1">
        <f t="array" ref="J42">_xlfn.IFS($D42=Довідник_Списки!$D$3,IFERROR(SUMIFS(План_Факт_Дебіторка!$M:$M,План_Факт_Дебіторка!$A:$A,KPI!$H$3,План_Факт_Дебіторка!$E:$E,KPI!J$7,План_Факт_Дебіторка!$F:$F,KPI!$B41,План_Факт_Дебіторка!$G:$G,KPI!$C41)/SUMIFS(План_Факт_Дебіторка!$N:$N,План_Факт_Дебіторка!$A:$A,KPI!$H$3,План_Факт_Дебіторка!$E:$E,KPI!J$7,План_Факт_Дебіторка!$F:$F,KPI!$B41,План_Факт_Дебіторка!$G:$G,KPI!$C41),0),KPI!$D42=Довідник_Списки!$D$4,IFERROR((SUMIFS(План_Факт_Дебіторка!$M:$M,План_Факт_Дебіторка!$A:$A,KPI!$H$3,План_Факт_Дебіторка!$E:$E,KPI!J$7,План_Факт_Дебіторка!$F:$F,KPI!$B41,План_Факт_Дебіторка!$G:$G,KPI!$C41)-SUMIFS(План_Факт_Дебіторка!$L:$L,План_Факт_Дебіторка!$A:$A,KPI!$H$3,План_Факт_Дебіторка!$E:$E,KPI!J$7,План_Факт_Дебіторка!$F:$F,KPI!$B41,План_Факт_Дебіторка!$G:$G,KPI!$C41))/SUMIFS(План_Факт_Дебіторка!$L:$L,План_Факт_Дебіторка!$A:$A,KPI!$H$3,План_Факт_Дебіторка!$E:$E,KPI!J$7,План_Факт_Дебіторка!$F:$F,KPI!$B41,План_Факт_Дебіторка!$G:$G,KPI!$C41),0),$D42=Довідник_Списки!$D$5,IFERROR(SUMIFS(План_Факт_Дебіторка!$M:$M,План_Факт_Дебіторка!$A:$A,KPI!$H$3,План_Факт_Дебіторка!$E:$E,KPI!J$7,План_Факт_Дебіторка!$F:$F,KPI!$B41,План_Факт_Дебіторка!$G:$G,KPI!$C41)/SUMIFS(План_Факт_Дебіторка!$K:$K,План_Факт_Дебіторка!$A:$A,KPI!$H$3,План_Факт_Дебіторка!$E:$E,KPI!J$7,План_Факт_Дебіторка!$F:$F,KPI!$B41,План_Факт_Дебіторка!$G:$G,KPI!$C41),0))</f>
        <v>1.0157160714285707</v>
      </c>
      <c r="K42" s="122" cm="1">
        <f t="array" ref="K42">_xlfn.IFS($D42=Довідник_Списки!$D$3,IFERROR(SUMIFS(План_Факт_Дебіторка!$M:$M,План_Факт_Дебіторка!$A:$A,KPI!$H$3,План_Факт_Дебіторка!$E:$E,KPI!K$7,План_Факт_Дебіторка!$F:$F,KPI!$B41,План_Факт_Дебіторка!$G:$G,KPI!$C41)/SUMIFS(План_Факт_Дебіторка!$N:$N,План_Факт_Дебіторка!$A:$A,KPI!$H$3,План_Факт_Дебіторка!$E:$E,KPI!K$7,План_Факт_Дебіторка!$F:$F,KPI!$B41,План_Факт_Дебіторка!$G:$G,KPI!$C41),0),KPI!$D42=Довідник_Списки!$D$4,IFERROR((SUMIFS(План_Факт_Дебіторка!$M:$M,План_Факт_Дебіторка!$A:$A,KPI!$H$3,План_Факт_Дебіторка!$E:$E,KPI!K$7,План_Факт_Дебіторка!$F:$F,KPI!$B41,План_Факт_Дебіторка!$G:$G,KPI!$C41)-SUMIFS(План_Факт_Дебіторка!$L:$L,План_Факт_Дебіторка!$A:$A,KPI!$H$3,План_Факт_Дебіторка!$E:$E,KPI!K$7,План_Факт_Дебіторка!$F:$F,KPI!$B41,План_Факт_Дебіторка!$G:$G,KPI!$C41))/SUMIFS(План_Факт_Дебіторка!$L:$L,План_Факт_Дебіторка!$A:$A,KPI!$H$3,План_Факт_Дебіторка!$E:$E,KPI!K$7,План_Факт_Дебіторка!$F:$F,KPI!$B41,План_Факт_Дебіторка!$G:$G,KPI!$C41),0),$D42=Довідник_Списки!$D$5,IFERROR(SUMIFS(План_Факт_Дебіторка!$M:$M,План_Факт_Дебіторка!$A:$A,KPI!$H$3,План_Факт_Дебіторка!$E:$E,KPI!K$7,План_Факт_Дебіторка!$F:$F,KPI!$B41,План_Факт_Дебіторка!$G:$G,KPI!$C41)/SUMIFS(План_Факт_Дебіторка!$K:$K,План_Факт_Дебіторка!$A:$A,KPI!$H$3,План_Факт_Дебіторка!$E:$E,KPI!K$7,План_Факт_Дебіторка!$F:$F,KPI!$B41,План_Факт_Дебіторка!$G:$G,KPI!$C41),0))</f>
        <v>0.96141312480833996</v>
      </c>
      <c r="L42" s="122" cm="1">
        <f t="array" ref="L42">_xlfn.IFS($D42=Довідник_Списки!$D$3,IFERROR(SUMIFS(План_Факт_Дебіторка!$M:$M,План_Факт_Дебіторка!$A:$A,KPI!$H$3,План_Факт_Дебіторка!$E:$E,KPI!L$7,План_Факт_Дебіторка!$F:$F,KPI!$B41,План_Факт_Дебіторка!$G:$G,KPI!$C41)/SUMIFS(План_Факт_Дебіторка!$N:$N,План_Факт_Дебіторка!$A:$A,KPI!$H$3,План_Факт_Дебіторка!$E:$E,KPI!L$7,План_Факт_Дебіторка!$F:$F,KPI!$B41,План_Факт_Дебіторка!$G:$G,KPI!$C41),0),KPI!$D42=Довідник_Списки!$D$4,IFERROR((SUMIFS(План_Факт_Дебіторка!$M:$M,План_Факт_Дебіторка!$A:$A,KPI!$H$3,План_Факт_Дебіторка!$E:$E,KPI!L$7,План_Факт_Дебіторка!$F:$F,KPI!$B41,План_Факт_Дебіторка!$G:$G,KPI!$C41)-SUMIFS(План_Факт_Дебіторка!$L:$L,План_Факт_Дебіторка!$A:$A,KPI!$H$3,План_Факт_Дебіторка!$E:$E,KPI!L$7,План_Факт_Дебіторка!$F:$F,KPI!$B41,План_Факт_Дебіторка!$G:$G,KPI!$C41))/SUMIFS(План_Факт_Дебіторка!$L:$L,План_Факт_Дебіторка!$A:$A,KPI!$H$3,План_Факт_Дебіторка!$E:$E,KPI!L$7,План_Факт_Дебіторка!$F:$F,KPI!$B41,План_Факт_Дебіторка!$G:$G,KPI!$C41),0),$D42=Довідник_Списки!$D$5,IFERROR(SUMIFS(План_Факт_Дебіторка!$M:$M,План_Факт_Дебіторка!$A:$A,KPI!$H$3,План_Факт_Дебіторка!$E:$E,KPI!L$7,План_Факт_Дебіторка!$F:$F,KPI!$B41,План_Факт_Дебіторка!$G:$G,KPI!$C41)/SUMIFS(План_Факт_Дебіторка!$K:$K,План_Факт_Дебіторка!$A:$A,KPI!$H$3,План_Факт_Дебіторка!$E:$E,KPI!L$7,План_Факт_Дебіторка!$F:$F,KPI!$B41,План_Факт_Дебіторка!$G:$G,KPI!$C41),0))</f>
        <v>0.99829755610972493</v>
      </c>
      <c r="M42" s="122" cm="1">
        <f t="array" ref="M42">_xlfn.IFS($D42=Довідник_Списки!$D$3,IFERROR(SUMIFS(План_Факт_Дебіторка!$M:$M,План_Факт_Дебіторка!$A:$A,KPI!$H$3,План_Факт_Дебіторка!$E:$E,KPI!M$7,План_Факт_Дебіторка!$F:$F,KPI!$B41,План_Факт_Дебіторка!$G:$G,KPI!$C41)/SUMIFS(План_Факт_Дебіторка!$N:$N,План_Факт_Дебіторка!$A:$A,KPI!$H$3,План_Факт_Дебіторка!$E:$E,KPI!M$7,План_Факт_Дебіторка!$F:$F,KPI!$B41,План_Факт_Дебіторка!$G:$G,KPI!$C41),0),KPI!$D42=Довідник_Списки!$D$4,IFERROR((SUMIFS(План_Факт_Дебіторка!$M:$M,План_Факт_Дебіторка!$A:$A,KPI!$H$3,План_Факт_Дебіторка!$E:$E,KPI!M$7,План_Факт_Дебіторка!$F:$F,KPI!$B41,План_Факт_Дебіторка!$G:$G,KPI!$C41)-SUMIFS(План_Факт_Дебіторка!$L:$L,План_Факт_Дебіторка!$A:$A,KPI!$H$3,План_Факт_Дебіторка!$E:$E,KPI!M$7,План_Факт_Дебіторка!$F:$F,KPI!$B41,План_Факт_Дебіторка!$G:$G,KPI!$C41))/SUMIFS(План_Факт_Дебіторка!$L:$L,План_Факт_Дебіторка!$A:$A,KPI!$H$3,План_Факт_Дебіторка!$E:$E,KPI!M$7,План_Факт_Дебіторка!$F:$F,KPI!$B41,План_Факт_Дебіторка!$G:$G,KPI!$C41),0),$D42=Довідник_Списки!$D$5,IFERROR(SUMIFS(План_Факт_Дебіторка!$M:$M,План_Факт_Дебіторка!$A:$A,KPI!$H$3,План_Факт_Дебіторка!$E:$E,KPI!M$7,План_Факт_Дебіторка!$F:$F,KPI!$B41,План_Факт_Дебіторка!$G:$G,KPI!$C41)/SUMIFS(План_Факт_Дебіторка!$K:$K,План_Факт_Дебіторка!$A:$A,KPI!$H$3,План_Факт_Дебіторка!$E:$E,KPI!M$7,План_Факт_Дебіторка!$F:$F,KPI!$B41,План_Факт_Дебіторка!$G:$G,KPI!$C41),0))</f>
        <v>1.0196085531419725</v>
      </c>
      <c r="N42" s="122" cm="1">
        <f t="array" ref="N42">_xlfn.IFS($D42=Довідник_Списки!$D$3,IFERROR(SUMIFS(План_Факт_Дебіторка!$M:$M,План_Факт_Дебіторка!$A:$A,KPI!$H$3,План_Факт_Дебіторка!$E:$E,KPI!N$7,План_Факт_Дебіторка!$F:$F,KPI!$B41,План_Факт_Дебіторка!$G:$G,KPI!$C41)/SUMIFS(План_Факт_Дебіторка!$N:$N,План_Факт_Дебіторка!$A:$A,KPI!$H$3,План_Факт_Дебіторка!$E:$E,KPI!N$7,План_Факт_Дебіторка!$F:$F,KPI!$B41,План_Факт_Дебіторка!$G:$G,KPI!$C41),0),KPI!$D42=Довідник_Списки!$D$4,IFERROR((SUMIFS(План_Факт_Дебіторка!$M:$M,План_Факт_Дебіторка!$A:$A,KPI!$H$3,План_Факт_Дебіторка!$E:$E,KPI!N$7,План_Факт_Дебіторка!$F:$F,KPI!$B41,План_Факт_Дебіторка!$G:$G,KPI!$C41)-SUMIFS(План_Факт_Дебіторка!$L:$L,План_Факт_Дебіторка!$A:$A,KPI!$H$3,План_Факт_Дебіторка!$E:$E,KPI!N$7,План_Факт_Дебіторка!$F:$F,KPI!$B41,План_Факт_Дебіторка!$G:$G,KPI!$C41))/SUMIFS(План_Факт_Дебіторка!$L:$L,План_Факт_Дебіторка!$A:$A,KPI!$H$3,План_Факт_Дебіторка!$E:$E,KPI!N$7,План_Факт_Дебіторка!$F:$F,KPI!$B41,План_Факт_Дебіторка!$G:$G,KPI!$C41),0),$D42=Довідник_Списки!$D$5,IFERROR(SUMIFS(План_Факт_Дебіторка!$M:$M,План_Факт_Дебіторка!$A:$A,KPI!$H$3,План_Факт_Дебіторка!$E:$E,KPI!N$7,План_Факт_Дебіторка!$F:$F,KPI!$B41,План_Факт_Дебіторка!$G:$G,KPI!$C41)/SUMIFS(План_Факт_Дебіторка!$K:$K,План_Факт_Дебіторка!$A:$A,KPI!$H$3,План_Факт_Дебіторка!$E:$E,KPI!N$7,План_Факт_Дебіторка!$F:$F,KPI!$B41,План_Факт_Дебіторка!$G:$G,KPI!$C41),0))</f>
        <v>0.95720250915502403</v>
      </c>
      <c r="O42" s="122" cm="1">
        <f t="array" ref="O42">_xlfn.IFS($D42=Довідник_Списки!$D$3,IFERROR(SUMIFS(План_Факт_Дебіторка!$M:$M,План_Факт_Дебіторка!$A:$A,KPI!$H$3,План_Факт_Дебіторка!$E:$E,KPI!O$7,План_Факт_Дебіторка!$F:$F,KPI!$B41,План_Факт_Дебіторка!$G:$G,KPI!$C41)/SUMIFS(План_Факт_Дебіторка!$N:$N,План_Факт_Дебіторка!$A:$A,KPI!$H$3,План_Факт_Дебіторка!$E:$E,KPI!O$7,План_Факт_Дебіторка!$F:$F,KPI!$B41,План_Факт_Дебіторка!$G:$G,KPI!$C41),0),KPI!$D42=Довідник_Списки!$D$4,IFERROR((SUMIFS(План_Факт_Дебіторка!$M:$M,План_Факт_Дебіторка!$A:$A,KPI!$H$3,План_Факт_Дебіторка!$E:$E,KPI!O$7,План_Факт_Дебіторка!$F:$F,KPI!$B41,План_Факт_Дебіторка!$G:$G,KPI!$C41)-SUMIFS(План_Факт_Дебіторка!$L:$L,План_Факт_Дебіторка!$A:$A,KPI!$H$3,План_Факт_Дебіторка!$E:$E,KPI!O$7,План_Факт_Дебіторка!$F:$F,KPI!$B41,План_Факт_Дебіторка!$G:$G,KPI!$C41))/SUMIFS(План_Факт_Дебіторка!$L:$L,План_Факт_Дебіторка!$A:$A,KPI!$H$3,План_Факт_Дебіторка!$E:$E,KPI!O$7,План_Факт_Дебіторка!$F:$F,KPI!$B41,План_Факт_Дебіторка!$G:$G,KPI!$C41),0),$D42=Довідник_Списки!$D$5,IFERROR(SUMIFS(План_Факт_Дебіторка!$M:$M,План_Факт_Дебіторка!$A:$A,KPI!$H$3,План_Факт_Дебіторка!$E:$E,KPI!O$7,План_Факт_Дебіторка!$F:$F,KPI!$B41,План_Факт_Дебіторка!$G:$G,KPI!$C41)/SUMIFS(План_Факт_Дебіторка!$K:$K,План_Факт_Дебіторка!$A:$A,KPI!$H$3,План_Факт_Дебіторка!$E:$E,KPI!O$7,План_Факт_Дебіторка!$F:$F,KPI!$B41,План_Факт_Дебіторка!$G:$G,KPI!$C41),0))</f>
        <v>0.9755061859080375</v>
      </c>
      <c r="P42" s="123" cm="1">
        <f t="array" ref="P42">_xlfn.IFS($D42=Довідник_Списки!$D$3,IFERROR(SUMIFS(План_Факт_Дебіторка!$M:$M,План_Факт_Дебіторка!$A:$A,KPI!$H$3,План_Факт_Дебіторка!$E:$E,KPI!P$7,План_Факт_Дебіторка!$F:$F,KPI!$B41,План_Факт_Дебіторка!$G:$G,KPI!$C41)/SUMIFS(План_Факт_Дебіторка!$N:$N,План_Факт_Дебіторка!$A:$A,KPI!$H$3,План_Факт_Дебіторка!$E:$E,KPI!P$7,План_Факт_Дебіторка!$F:$F,KPI!$B41,План_Факт_Дебіторка!$G:$G,KPI!$C41),0),KPI!$D42=Довідник_Списки!$D$4,IFERROR((SUMIFS(План_Факт_Дебіторка!$M:$M,План_Факт_Дебіторка!$A:$A,KPI!$H$3,План_Факт_Дебіторка!$E:$E,KPI!P$7,План_Факт_Дебіторка!$F:$F,KPI!$B41,План_Факт_Дебіторка!$G:$G,KPI!$C41)-SUMIFS(План_Факт_Дебіторка!$L:$L,План_Факт_Дебіторка!$A:$A,KPI!$H$3,План_Факт_Дебіторка!$E:$E,KPI!P$7,План_Факт_Дебіторка!$F:$F,KPI!$B41,План_Факт_Дебіторка!$G:$G,KPI!$C41))/SUMIFS(План_Факт_Дебіторка!$L:$L,План_Факт_Дебіторка!$A:$A,KPI!$H$3,План_Факт_Дебіторка!$E:$E,KPI!P$7,План_Факт_Дебіторка!$F:$F,KPI!$B41,План_Факт_Дебіторка!$G:$G,KPI!$C41),0),$D42=Довідник_Списки!$D$5,IFERROR(SUMIFS(План_Факт_Дебіторка!$M:$M,План_Факт_Дебіторка!$A:$A,KPI!$H$3,План_Факт_Дебіторка!$E:$E,KPI!P$7,План_Факт_Дебіторка!$F:$F,KPI!$B41,План_Факт_Дебіторка!$G:$G,KPI!$C41)/SUMIFS(План_Факт_Дебіторка!$K:$K,План_Факт_Дебіторка!$A:$A,KPI!$H$3,План_Факт_Дебіторка!$E:$E,KPI!P$7,План_Факт_Дебіторка!$F:$F,KPI!$B41,План_Факт_Дебіторка!$G:$G,KPI!$C41),0))</f>
        <v>1.0224459352517978</v>
      </c>
      <c r="Q42" s="106"/>
      <c r="R42" s="124" cm="1">
        <f t="array" ref="R42">_xlfn.IFS($D42=Довідник_Списки!$D$3,IFERROR(SUMIFS(План_Факт_Дебіторка!$M:$M,План_Факт_Дебіторка!$A:$A,KPI!$H$3,План_Факт_Дебіторка!$F:$F,KPI!$B41,План_Факт_Дебіторка!$G:$G,KPI!$C41)/SUMIFS(План_Факт_Дебіторка!$N:$N,План_Факт_Дебіторка!$A:$A,KPI!$H$3,План_Факт_Дебіторка!$F:$F,KPI!$B41,План_Факт_Дебіторка!$G:$G,KPI!$C41),0),KPI!$D42=Довідник_Списки!$D$4,IFERROR((SUMIFS(План_Факт_Дебіторка!$M:$M,План_Факт_Дебіторка!$A:$A,KPI!$H$3,План_Факт_Дебіторка!$F:$F,KPI!$B41,План_Факт_Дебіторка!$G:$G,KPI!$C41)-SUMIFS(План_Факт_Дебіторка!$L:$L,План_Факт_Дебіторка!$A:$A,KPI!$H$3,План_Факт_Дебіторка!$F:$F,KPI!$B41,План_Факт_Дебіторка!$G:$G,KPI!$C41))/SUMIFS(План_Факт_Дебіторка!$L:$L,План_Факт_Дебіторка!$A:$A,KPI!$H$3,План_Факт_Дебіторка!$F:$F,KPI!$B41,План_Факт_Дебіторка!$G:$G,KPI!$C41),0),$D42=Довідник_Списки!$D$5,IFERROR(SUMIFS(План_Факт_Дебіторка!$M:$M,План_Факт_Дебіторка!$A:$A,KPI!$H$3,План_Факт_Дебіторка!$F:$F,KPI!$B41,План_Факт_Дебіторка!$G:$G,KPI!$C41)/SUMIFS(План_Факт_Дебіторка!$K:$K,План_Факт_Дебіторка!$A:$A,KPI!$H$3,План_Факт_Дебіторка!$F:$F,KPI!$B41,План_Факт_Дебіторка!$G:$G,KPI!$C41),0))</f>
        <v>0.98474918777650577</v>
      </c>
      <c r="S42" s="68"/>
      <c r="T42" s="124"/>
      <c r="V42" s="30"/>
      <c r="W42" s="30"/>
      <c r="X42" s="30"/>
      <c r="Y42" s="30"/>
      <c r="Z42" s="30"/>
      <c r="AA42" s="30"/>
      <c r="AB42" s="30"/>
      <c r="AC42" s="30"/>
      <c r="AD42" s="30"/>
      <c r="AE42" s="30"/>
      <c r="AF42" s="30"/>
      <c r="AG42" s="30"/>
      <c r="AH42" s="30"/>
      <c r="AI42" s="30"/>
      <c r="AJ42" s="30"/>
      <c r="AK42" s="30"/>
      <c r="AL42" s="30"/>
      <c r="AM42" s="30"/>
      <c r="AN42" s="30"/>
      <c r="AO42" s="30"/>
      <c r="AP42" s="30"/>
    </row>
    <row r="43" spans="2:42" s="11" customFormat="1" x14ac:dyDescent="0.25">
      <c r="B43" s="102"/>
      <c r="C43" s="102"/>
      <c r="D43" s="102" t="str">
        <f>Довідник_Списки!A14</f>
        <v>Ціль з Викон_План</v>
      </c>
      <c r="E43" s="125">
        <f>Довідник_Списки!B14</f>
        <v>1</v>
      </c>
      <c r="F43" s="125">
        <f>Довідник_Списки!C14</f>
        <v>1</v>
      </c>
      <c r="G43" s="125">
        <f>Довідник_Списки!D14</f>
        <v>1</v>
      </c>
      <c r="H43" s="125">
        <f>Довідник_Списки!E14</f>
        <v>1</v>
      </c>
      <c r="I43" s="125">
        <f>Довідник_Списки!F14</f>
        <v>1</v>
      </c>
      <c r="J43" s="125">
        <f>Довідник_Списки!G14</f>
        <v>1</v>
      </c>
      <c r="K43" s="125">
        <f>Довідник_Списки!H14</f>
        <v>1</v>
      </c>
      <c r="L43" s="125">
        <f>Довідник_Списки!I14</f>
        <v>1</v>
      </c>
      <c r="M43" s="125">
        <f>Довідник_Списки!J14</f>
        <v>1</v>
      </c>
      <c r="N43" s="125">
        <f>Довідник_Списки!K14</f>
        <v>1</v>
      </c>
      <c r="O43" s="125">
        <f>Довідник_Списки!L14</f>
        <v>1</v>
      </c>
      <c r="P43" s="126">
        <f>Довідник_Списки!M14</f>
        <v>1</v>
      </c>
      <c r="Q43" s="102"/>
      <c r="R43" s="127"/>
      <c r="S43" s="102"/>
      <c r="T43" s="127"/>
      <c r="V43" s="131"/>
      <c r="W43" s="131"/>
      <c r="X43" s="131"/>
      <c r="Y43" s="131"/>
      <c r="Z43" s="131"/>
      <c r="AA43" s="131"/>
      <c r="AB43" s="131"/>
      <c r="AC43" s="131"/>
      <c r="AD43" s="131"/>
      <c r="AE43" s="131"/>
      <c r="AF43" s="131"/>
      <c r="AG43" s="131"/>
      <c r="AH43" s="131"/>
      <c r="AI43" s="131"/>
      <c r="AJ43" s="131"/>
      <c r="AK43" s="132"/>
      <c r="AL43" s="131"/>
      <c r="AM43" s="131"/>
      <c r="AN43" s="131"/>
      <c r="AO43" s="131"/>
      <c r="AP43" s="131"/>
    </row>
    <row r="44" spans="2:42" customFormat="1" x14ac:dyDescent="0.25">
      <c r="R44" s="12"/>
      <c r="T44" s="12"/>
      <c r="V44" s="30"/>
      <c r="W44" s="30"/>
      <c r="X44" s="30"/>
      <c r="Y44" s="30"/>
      <c r="Z44" s="30"/>
      <c r="AA44" s="30"/>
      <c r="AB44" s="30"/>
      <c r="AC44" s="30"/>
      <c r="AD44" s="30"/>
      <c r="AE44" s="30"/>
      <c r="AF44" s="30"/>
      <c r="AG44" s="30"/>
      <c r="AH44" s="30"/>
      <c r="AI44" s="30"/>
      <c r="AJ44" s="30"/>
      <c r="AK44" s="30"/>
      <c r="AL44" s="30"/>
      <c r="AM44" s="30"/>
      <c r="AN44" s="30"/>
      <c r="AO44" s="30"/>
      <c r="AP44" s="30"/>
    </row>
    <row r="45" spans="2:42" customFormat="1" x14ac:dyDescent="0.25">
      <c r="R45" s="12"/>
      <c r="T45" s="12"/>
      <c r="V45" s="30"/>
      <c r="W45" s="30"/>
      <c r="X45" s="30"/>
      <c r="Y45" s="30"/>
      <c r="Z45" s="30"/>
      <c r="AA45" s="30"/>
      <c r="AB45" s="30"/>
      <c r="AC45" s="30"/>
      <c r="AD45" s="30"/>
      <c r="AE45" s="30"/>
      <c r="AF45" s="30"/>
      <c r="AG45" s="30"/>
      <c r="AH45" s="30"/>
      <c r="AI45" s="30"/>
      <c r="AJ45" s="30"/>
      <c r="AK45" s="30"/>
      <c r="AL45" s="30"/>
      <c r="AM45" s="30"/>
      <c r="AN45" s="30"/>
      <c r="AO45" s="30"/>
      <c r="AP45" s="30"/>
    </row>
    <row r="46" spans="2:42" customFormat="1" x14ac:dyDescent="0.25">
      <c r="R46" s="12"/>
      <c r="T46" s="12"/>
      <c r="V46" s="30"/>
      <c r="W46" s="30"/>
      <c r="X46" s="30"/>
      <c r="Y46" s="30"/>
      <c r="Z46" s="30"/>
      <c r="AA46" s="30"/>
      <c r="AB46" s="30"/>
      <c r="AC46" s="30"/>
      <c r="AD46" s="30"/>
      <c r="AE46" s="30"/>
      <c r="AF46" s="30"/>
      <c r="AG46" s="30"/>
      <c r="AH46" s="30"/>
      <c r="AI46" s="30"/>
      <c r="AJ46" s="30"/>
      <c r="AK46" s="30"/>
      <c r="AL46" s="30"/>
      <c r="AM46" s="30"/>
      <c r="AN46" s="30"/>
      <c r="AO46" s="30"/>
      <c r="AP46" s="30"/>
    </row>
    <row r="47" spans="2:42" customFormat="1" x14ac:dyDescent="0.25">
      <c r="R47" s="12"/>
      <c r="T47" s="12"/>
      <c r="V47" s="30"/>
      <c r="W47" s="30"/>
      <c r="X47" s="30"/>
      <c r="Y47" s="30"/>
      <c r="Z47" s="30"/>
      <c r="AA47" s="30"/>
      <c r="AB47" s="30"/>
      <c r="AC47" s="30"/>
      <c r="AD47" s="30"/>
      <c r="AE47" s="30"/>
      <c r="AF47" s="30"/>
      <c r="AG47" s="30"/>
      <c r="AH47" s="30"/>
      <c r="AI47" s="30"/>
      <c r="AJ47" s="30"/>
      <c r="AK47" s="30"/>
      <c r="AL47" s="30"/>
      <c r="AM47" s="30"/>
      <c r="AN47" s="30"/>
      <c r="AO47" s="30"/>
      <c r="AP47" s="30"/>
    </row>
    <row r="48" spans="2:42" customFormat="1" x14ac:dyDescent="0.25">
      <c r="R48" s="12"/>
      <c r="T48" s="12"/>
      <c r="V48" s="30"/>
      <c r="W48" s="30"/>
      <c r="X48" s="30"/>
      <c r="Y48" s="30"/>
      <c r="Z48" s="30"/>
      <c r="AA48" s="30"/>
      <c r="AB48" s="30"/>
      <c r="AC48" s="30"/>
      <c r="AD48" s="30"/>
      <c r="AE48" s="30"/>
      <c r="AF48" s="30"/>
      <c r="AG48" s="30"/>
      <c r="AH48" s="30"/>
      <c r="AI48" s="30"/>
      <c r="AJ48" s="30"/>
      <c r="AK48" s="30"/>
      <c r="AL48" s="30"/>
      <c r="AM48" s="30"/>
      <c r="AN48" s="30"/>
      <c r="AO48" s="30"/>
      <c r="AP48" s="30"/>
    </row>
    <row r="49" spans="18:42" customFormat="1" x14ac:dyDescent="0.25">
      <c r="R49" s="12"/>
      <c r="T49" s="12"/>
      <c r="V49" s="30"/>
      <c r="W49" s="30"/>
      <c r="X49" s="30"/>
      <c r="Y49" s="30"/>
      <c r="Z49" s="30"/>
      <c r="AA49" s="30"/>
      <c r="AB49" s="30"/>
      <c r="AC49" s="30"/>
      <c r="AD49" s="30"/>
      <c r="AE49" s="30"/>
      <c r="AF49" s="30"/>
      <c r="AG49" s="30"/>
      <c r="AH49" s="30"/>
      <c r="AI49" s="30"/>
      <c r="AJ49" s="30"/>
      <c r="AK49" s="30"/>
      <c r="AL49" s="30"/>
      <c r="AM49" s="30"/>
      <c r="AN49" s="30"/>
      <c r="AO49" s="30"/>
      <c r="AP49" s="30"/>
    </row>
    <row r="50" spans="18:42" customFormat="1" x14ac:dyDescent="0.25">
      <c r="R50" s="12"/>
      <c r="T50" s="12"/>
      <c r="V50" s="30"/>
      <c r="W50" s="30"/>
      <c r="X50" s="30"/>
      <c r="Y50" s="30"/>
      <c r="Z50" s="30"/>
      <c r="AA50" s="30"/>
      <c r="AB50" s="30"/>
      <c r="AC50" s="30"/>
      <c r="AD50" s="30"/>
      <c r="AE50" s="30"/>
      <c r="AF50" s="30"/>
      <c r="AG50" s="30"/>
      <c r="AH50" s="30"/>
      <c r="AI50" s="30"/>
      <c r="AJ50" s="30"/>
      <c r="AK50" s="30"/>
      <c r="AL50" s="30"/>
      <c r="AM50" s="30"/>
      <c r="AN50" s="30"/>
      <c r="AO50" s="30"/>
      <c r="AP50" s="30"/>
    </row>
    <row r="51" spans="18:42" customFormat="1" x14ac:dyDescent="0.25">
      <c r="R51" s="12"/>
      <c r="T51" s="12"/>
      <c r="V51" s="30"/>
      <c r="W51" s="30"/>
      <c r="X51" s="30"/>
      <c r="Y51" s="30"/>
      <c r="Z51" s="30"/>
      <c r="AA51" s="30"/>
      <c r="AB51" s="30"/>
      <c r="AC51" s="30"/>
      <c r="AD51" s="30"/>
      <c r="AE51" s="30"/>
      <c r="AF51" s="30"/>
      <c r="AG51" s="30"/>
      <c r="AH51" s="30"/>
      <c r="AI51" s="30"/>
      <c r="AJ51" s="30"/>
      <c r="AK51" s="30"/>
      <c r="AL51" s="30"/>
      <c r="AM51" s="30"/>
      <c r="AN51" s="30"/>
      <c r="AO51" s="30"/>
      <c r="AP51" s="30"/>
    </row>
    <row r="52" spans="18:42" customFormat="1" x14ac:dyDescent="0.25">
      <c r="R52" s="12"/>
      <c r="T52" s="12"/>
      <c r="V52" s="30"/>
      <c r="W52" s="30"/>
      <c r="X52" s="30"/>
      <c r="Y52" s="30"/>
      <c r="Z52" s="30"/>
      <c r="AA52" s="30"/>
      <c r="AB52" s="30"/>
      <c r="AC52" s="30"/>
      <c r="AD52" s="30"/>
      <c r="AE52" s="30"/>
      <c r="AF52" s="30"/>
      <c r="AG52" s="30"/>
      <c r="AH52" s="30"/>
      <c r="AI52" s="30"/>
      <c r="AJ52" s="30"/>
      <c r="AK52" s="30"/>
      <c r="AL52" s="30"/>
      <c r="AM52" s="30"/>
      <c r="AN52" s="30"/>
      <c r="AO52" s="30"/>
      <c r="AP52" s="30"/>
    </row>
    <row r="53" spans="18:42" customFormat="1" x14ac:dyDescent="0.25">
      <c r="R53" s="12"/>
      <c r="T53" s="12"/>
      <c r="V53" s="30"/>
      <c r="W53" s="30"/>
      <c r="X53" s="30"/>
      <c r="Y53" s="30"/>
      <c r="Z53" s="30"/>
      <c r="AA53" s="30"/>
      <c r="AB53" s="30"/>
      <c r="AC53" s="30"/>
      <c r="AD53" s="30"/>
      <c r="AE53" s="30"/>
      <c r="AF53" s="30"/>
      <c r="AG53" s="30"/>
      <c r="AH53" s="30"/>
      <c r="AI53" s="30"/>
      <c r="AJ53" s="30"/>
      <c r="AK53" s="30"/>
      <c r="AL53" s="30"/>
      <c r="AM53" s="30"/>
      <c r="AN53" s="30"/>
      <c r="AO53" s="30"/>
      <c r="AP53" s="30"/>
    </row>
    <row r="54" spans="18:42" customFormat="1" x14ac:dyDescent="0.25">
      <c r="R54" s="12"/>
      <c r="T54" s="12"/>
      <c r="V54" s="30"/>
      <c r="W54" s="30"/>
      <c r="X54" s="30"/>
      <c r="Y54" s="30"/>
      <c r="Z54" s="30"/>
      <c r="AA54" s="30"/>
      <c r="AB54" s="30"/>
      <c r="AC54" s="30"/>
      <c r="AD54" s="30"/>
      <c r="AE54" s="30"/>
      <c r="AF54" s="30"/>
      <c r="AG54" s="30"/>
      <c r="AH54" s="30"/>
      <c r="AI54" s="30"/>
      <c r="AJ54" s="30"/>
      <c r="AK54" s="30"/>
      <c r="AL54" s="30"/>
      <c r="AM54" s="30"/>
      <c r="AN54" s="30"/>
      <c r="AO54" s="30"/>
      <c r="AP54" s="30"/>
    </row>
    <row r="55" spans="18:42" customFormat="1" x14ac:dyDescent="0.25">
      <c r="R55" s="12"/>
      <c r="T55" s="12"/>
      <c r="V55" s="30"/>
      <c r="W55" s="30"/>
      <c r="X55" s="30"/>
      <c r="Y55" s="30"/>
      <c r="Z55" s="30"/>
      <c r="AA55" s="30"/>
      <c r="AB55" s="30"/>
      <c r="AC55" s="30"/>
      <c r="AD55" s="30"/>
      <c r="AE55" s="30"/>
      <c r="AF55" s="30"/>
      <c r="AG55" s="30"/>
      <c r="AH55" s="30"/>
      <c r="AI55" s="30"/>
      <c r="AJ55" s="30"/>
      <c r="AK55" s="30"/>
      <c r="AL55" s="30"/>
      <c r="AM55" s="30"/>
      <c r="AN55" s="30"/>
      <c r="AO55" s="30"/>
      <c r="AP55" s="30"/>
    </row>
    <row r="56" spans="18:42" customFormat="1" x14ac:dyDescent="0.25">
      <c r="R56" s="12"/>
      <c r="T56" s="12"/>
      <c r="V56" s="30"/>
      <c r="W56" s="30"/>
      <c r="X56" s="30"/>
      <c r="Y56" s="30"/>
      <c r="Z56" s="30"/>
      <c r="AA56" s="30"/>
      <c r="AB56" s="30"/>
      <c r="AC56" s="30"/>
      <c r="AD56" s="30"/>
      <c r="AE56" s="30"/>
      <c r="AF56" s="30"/>
      <c r="AG56" s="30"/>
      <c r="AH56" s="30"/>
      <c r="AI56" s="30"/>
      <c r="AJ56" s="30"/>
      <c r="AK56" s="30"/>
      <c r="AL56" s="30"/>
      <c r="AM56" s="30"/>
      <c r="AN56" s="30"/>
      <c r="AO56" s="30"/>
      <c r="AP56" s="30"/>
    </row>
    <row r="57" spans="18:42" customFormat="1" x14ac:dyDescent="0.25">
      <c r="R57" s="12"/>
      <c r="T57" s="12"/>
      <c r="V57" s="30"/>
      <c r="W57" s="30"/>
      <c r="X57" s="30"/>
      <c r="Y57" s="30"/>
      <c r="Z57" s="30"/>
      <c r="AA57" s="30"/>
      <c r="AB57" s="30"/>
      <c r="AC57" s="30"/>
      <c r="AD57" s="30"/>
      <c r="AE57" s="30"/>
      <c r="AF57" s="30"/>
      <c r="AG57" s="30"/>
      <c r="AH57" s="30"/>
      <c r="AI57" s="30"/>
      <c r="AJ57" s="30"/>
      <c r="AK57" s="30"/>
      <c r="AL57" s="30"/>
      <c r="AM57" s="30"/>
      <c r="AN57" s="30"/>
      <c r="AO57" s="30"/>
      <c r="AP57" s="30"/>
    </row>
    <row r="58" spans="18:42" customFormat="1" x14ac:dyDescent="0.25">
      <c r="R58" s="12"/>
      <c r="T58" s="12"/>
      <c r="V58" s="30"/>
      <c r="W58" s="30"/>
      <c r="X58" s="30"/>
      <c r="Y58" s="30"/>
      <c r="Z58" s="30"/>
      <c r="AA58" s="30"/>
      <c r="AB58" s="30"/>
      <c r="AC58" s="30"/>
      <c r="AD58" s="30"/>
      <c r="AE58" s="30"/>
      <c r="AF58" s="30"/>
      <c r="AG58" s="30"/>
      <c r="AH58" s="30"/>
      <c r="AI58" s="30"/>
      <c r="AJ58" s="30"/>
      <c r="AK58" s="30"/>
      <c r="AL58" s="30"/>
      <c r="AM58" s="30"/>
      <c r="AN58" s="30"/>
      <c r="AO58" s="30"/>
      <c r="AP58" s="30"/>
    </row>
    <row r="59" spans="18:42" customFormat="1" x14ac:dyDescent="0.25">
      <c r="R59" s="12"/>
      <c r="T59" s="12"/>
      <c r="V59" s="30"/>
      <c r="W59" s="30"/>
      <c r="X59" s="30"/>
      <c r="Y59" s="30"/>
      <c r="Z59" s="30"/>
      <c r="AA59" s="30"/>
      <c r="AB59" s="30"/>
      <c r="AC59" s="30"/>
      <c r="AD59" s="30"/>
      <c r="AE59" s="30"/>
      <c r="AF59" s="30"/>
      <c r="AG59" s="30"/>
      <c r="AH59" s="30"/>
      <c r="AI59" s="30"/>
      <c r="AJ59" s="30"/>
      <c r="AK59" s="30"/>
      <c r="AL59" s="30"/>
      <c r="AM59" s="30"/>
      <c r="AN59" s="30"/>
      <c r="AO59" s="30"/>
      <c r="AP59" s="30"/>
    </row>
    <row r="60" spans="18:42" customFormat="1" x14ac:dyDescent="0.25">
      <c r="R60" s="12"/>
      <c r="T60" s="12"/>
      <c r="V60" s="30"/>
      <c r="W60" s="30"/>
      <c r="X60" s="30"/>
      <c r="Y60" s="30"/>
      <c r="Z60" s="30"/>
      <c r="AA60" s="30"/>
      <c r="AB60" s="30"/>
      <c r="AC60" s="30"/>
      <c r="AD60" s="30"/>
      <c r="AE60" s="30"/>
      <c r="AF60" s="30"/>
      <c r="AG60" s="30"/>
      <c r="AH60" s="30"/>
      <c r="AI60" s="30"/>
      <c r="AJ60" s="30"/>
      <c r="AK60" s="30"/>
      <c r="AL60" s="30"/>
      <c r="AM60" s="30"/>
      <c r="AN60" s="30"/>
      <c r="AO60" s="30"/>
      <c r="AP60" s="30"/>
    </row>
    <row r="61" spans="18:42" customFormat="1" x14ac:dyDescent="0.25">
      <c r="R61" s="12"/>
      <c r="T61" s="12"/>
      <c r="V61" s="30"/>
      <c r="W61" s="30"/>
      <c r="X61" s="30"/>
      <c r="Y61" s="30"/>
      <c r="Z61" s="30"/>
      <c r="AA61" s="30"/>
      <c r="AB61" s="30"/>
      <c r="AC61" s="30"/>
      <c r="AD61" s="30"/>
      <c r="AE61" s="30"/>
      <c r="AF61" s="30"/>
      <c r="AG61" s="30"/>
      <c r="AH61" s="30"/>
      <c r="AI61" s="30"/>
      <c r="AJ61" s="30"/>
      <c r="AK61" s="30"/>
      <c r="AL61" s="30"/>
      <c r="AM61" s="30"/>
      <c r="AN61" s="30"/>
      <c r="AO61" s="30"/>
      <c r="AP61" s="30"/>
    </row>
    <row r="62" spans="18:42" customFormat="1" x14ac:dyDescent="0.25">
      <c r="R62" s="12"/>
      <c r="T62" s="12"/>
      <c r="V62" s="30"/>
      <c r="W62" s="30"/>
      <c r="X62" s="30"/>
      <c r="Y62" s="30"/>
      <c r="Z62" s="30"/>
      <c r="AA62" s="30"/>
      <c r="AB62" s="30"/>
      <c r="AC62" s="30"/>
      <c r="AD62" s="30"/>
      <c r="AE62" s="30"/>
      <c r="AF62" s="30"/>
      <c r="AG62" s="30"/>
      <c r="AH62" s="30"/>
      <c r="AI62" s="30"/>
      <c r="AJ62" s="30"/>
      <c r="AK62" s="30"/>
      <c r="AL62" s="30"/>
      <c r="AM62" s="30"/>
      <c r="AN62" s="30"/>
      <c r="AO62" s="30"/>
      <c r="AP62" s="30"/>
    </row>
    <row r="63" spans="18:42" customFormat="1" x14ac:dyDescent="0.25">
      <c r="R63" s="12"/>
      <c r="T63" s="12"/>
      <c r="V63" s="30"/>
      <c r="W63" s="30"/>
      <c r="X63" s="30"/>
      <c r="Y63" s="30"/>
      <c r="Z63" s="30"/>
      <c r="AA63" s="30"/>
      <c r="AB63" s="30"/>
      <c r="AC63" s="30"/>
      <c r="AD63" s="30"/>
      <c r="AE63" s="30"/>
      <c r="AF63" s="30"/>
      <c r="AG63" s="30"/>
      <c r="AH63" s="30"/>
      <c r="AI63" s="30"/>
      <c r="AJ63" s="30"/>
      <c r="AK63" s="30"/>
      <c r="AL63" s="30"/>
      <c r="AM63" s="30"/>
      <c r="AN63" s="30"/>
      <c r="AO63" s="30"/>
      <c r="AP63" s="30"/>
    </row>
    <row r="64" spans="18:42" customFormat="1" x14ac:dyDescent="0.25">
      <c r="R64" s="12"/>
      <c r="T64" s="12"/>
      <c r="V64" s="30"/>
      <c r="W64" s="30"/>
      <c r="X64" s="30"/>
      <c r="Y64" s="30"/>
      <c r="Z64" s="30"/>
      <c r="AA64" s="30"/>
      <c r="AB64" s="30"/>
      <c r="AC64" s="30"/>
      <c r="AD64" s="30"/>
      <c r="AE64" s="30"/>
      <c r="AF64" s="30"/>
      <c r="AG64" s="30"/>
      <c r="AH64" s="30"/>
      <c r="AI64" s="30"/>
      <c r="AJ64" s="30"/>
      <c r="AK64" s="30"/>
      <c r="AL64" s="30"/>
      <c r="AM64" s="30"/>
      <c r="AN64" s="30"/>
      <c r="AO64" s="30"/>
      <c r="AP64" s="30"/>
    </row>
    <row r="65" spans="18:42" customFormat="1" x14ac:dyDescent="0.25">
      <c r="R65" s="12"/>
      <c r="T65" s="12"/>
      <c r="V65" s="30"/>
      <c r="W65" s="30"/>
      <c r="X65" s="30"/>
      <c r="Y65" s="30"/>
      <c r="Z65" s="30"/>
      <c r="AA65" s="30"/>
      <c r="AB65" s="30"/>
      <c r="AC65" s="30"/>
      <c r="AD65" s="30"/>
      <c r="AE65" s="30"/>
      <c r="AF65" s="30"/>
      <c r="AG65" s="30"/>
      <c r="AH65" s="30"/>
      <c r="AI65" s="30"/>
      <c r="AJ65" s="30"/>
      <c r="AK65" s="30"/>
      <c r="AL65" s="30"/>
      <c r="AM65" s="30"/>
      <c r="AN65" s="30"/>
      <c r="AO65" s="30"/>
      <c r="AP65" s="30"/>
    </row>
    <row r="66" spans="18:42" customFormat="1" x14ac:dyDescent="0.25">
      <c r="R66" s="12"/>
      <c r="T66" s="12"/>
      <c r="V66" s="30"/>
      <c r="W66" s="30"/>
      <c r="X66" s="30"/>
      <c r="Y66" s="30"/>
      <c r="Z66" s="30"/>
      <c r="AA66" s="30"/>
      <c r="AB66" s="30"/>
      <c r="AC66" s="30"/>
      <c r="AD66" s="30"/>
      <c r="AE66" s="30"/>
      <c r="AF66" s="30"/>
      <c r="AG66" s="30"/>
      <c r="AH66" s="30"/>
      <c r="AI66" s="30"/>
      <c r="AJ66" s="30"/>
      <c r="AK66" s="30"/>
      <c r="AL66" s="30"/>
      <c r="AM66" s="30"/>
      <c r="AN66" s="30"/>
      <c r="AO66" s="30"/>
      <c r="AP66" s="30"/>
    </row>
    <row r="67" spans="18:42" customFormat="1" x14ac:dyDescent="0.25">
      <c r="R67" s="12"/>
      <c r="T67" s="12"/>
      <c r="V67" s="30"/>
      <c r="W67" s="30"/>
      <c r="X67" s="30"/>
      <c r="Y67" s="30"/>
      <c r="Z67" s="30"/>
      <c r="AA67" s="30"/>
      <c r="AB67" s="30"/>
      <c r="AC67" s="30"/>
      <c r="AD67" s="30"/>
      <c r="AE67" s="30"/>
      <c r="AF67" s="30"/>
      <c r="AG67" s="30"/>
      <c r="AH67" s="30"/>
      <c r="AI67" s="30"/>
      <c r="AJ67" s="30"/>
      <c r="AK67" s="30"/>
      <c r="AL67" s="30"/>
      <c r="AM67" s="30"/>
      <c r="AN67" s="30"/>
      <c r="AO67" s="30"/>
      <c r="AP67" s="30"/>
    </row>
    <row r="68" spans="18:42" customFormat="1" x14ac:dyDescent="0.25">
      <c r="R68" s="12"/>
      <c r="T68" s="12"/>
      <c r="V68" s="30"/>
      <c r="W68" s="30"/>
      <c r="X68" s="30"/>
      <c r="Y68" s="30"/>
      <c r="Z68" s="30"/>
      <c r="AA68" s="30"/>
      <c r="AB68" s="30"/>
      <c r="AC68" s="30"/>
      <c r="AD68" s="30"/>
      <c r="AE68" s="30"/>
      <c r="AF68" s="30"/>
      <c r="AG68" s="30"/>
      <c r="AH68" s="30"/>
      <c r="AI68" s="30"/>
      <c r="AJ68" s="30"/>
      <c r="AK68" s="30"/>
      <c r="AL68" s="30"/>
      <c r="AM68" s="30"/>
      <c r="AN68" s="30"/>
      <c r="AO68" s="30"/>
      <c r="AP68" s="30"/>
    </row>
    <row r="69" spans="18:42" customFormat="1" x14ac:dyDescent="0.25">
      <c r="R69" s="12"/>
      <c r="T69" s="12"/>
      <c r="V69" s="30"/>
      <c r="W69" s="30"/>
      <c r="X69" s="30"/>
      <c r="Y69" s="30"/>
      <c r="Z69" s="30"/>
      <c r="AA69" s="30"/>
      <c r="AB69" s="30"/>
      <c r="AC69" s="30"/>
      <c r="AD69" s="30"/>
      <c r="AE69" s="30"/>
      <c r="AF69" s="30"/>
      <c r="AG69" s="30"/>
      <c r="AH69" s="30"/>
      <c r="AI69" s="30"/>
      <c r="AJ69" s="30"/>
      <c r="AK69" s="30"/>
      <c r="AL69" s="30"/>
      <c r="AM69" s="30"/>
      <c r="AN69" s="30"/>
      <c r="AO69" s="30"/>
      <c r="AP69" s="30"/>
    </row>
    <row r="70" spans="18:42" customFormat="1" x14ac:dyDescent="0.25">
      <c r="R70" s="12"/>
      <c r="T70" s="12"/>
      <c r="V70" s="30"/>
      <c r="W70" s="30"/>
      <c r="X70" s="30"/>
      <c r="Y70" s="30"/>
      <c r="Z70" s="30"/>
      <c r="AA70" s="30"/>
      <c r="AB70" s="30"/>
      <c r="AC70" s="30"/>
      <c r="AD70" s="30"/>
      <c r="AE70" s="30"/>
      <c r="AF70" s="30"/>
      <c r="AG70" s="30"/>
      <c r="AH70" s="30"/>
      <c r="AI70" s="30"/>
      <c r="AJ70" s="30"/>
      <c r="AK70" s="30"/>
      <c r="AL70" s="30"/>
      <c r="AM70" s="30"/>
      <c r="AN70" s="30"/>
      <c r="AO70" s="30"/>
      <c r="AP70" s="30"/>
    </row>
    <row r="71" spans="18:42" customFormat="1" x14ac:dyDescent="0.25">
      <c r="R71" s="12"/>
      <c r="T71" s="12"/>
      <c r="V71" s="30"/>
      <c r="W71" s="30"/>
      <c r="X71" s="30"/>
      <c r="Y71" s="30"/>
      <c r="Z71" s="30"/>
      <c r="AA71" s="30"/>
      <c r="AB71" s="30"/>
      <c r="AC71" s="30"/>
      <c r="AD71" s="30"/>
      <c r="AE71" s="30"/>
      <c r="AF71" s="30"/>
      <c r="AG71" s="30"/>
      <c r="AH71" s="30"/>
      <c r="AI71" s="30"/>
      <c r="AJ71" s="30"/>
      <c r="AK71" s="30"/>
      <c r="AL71" s="30"/>
      <c r="AM71" s="30"/>
      <c r="AN71" s="30"/>
      <c r="AO71" s="30"/>
      <c r="AP71" s="30"/>
    </row>
    <row r="72" spans="18:42" customFormat="1" x14ac:dyDescent="0.25">
      <c r="R72" s="12"/>
      <c r="T72" s="12"/>
      <c r="V72" s="30"/>
      <c r="W72" s="30"/>
      <c r="X72" s="30"/>
      <c r="Y72" s="30"/>
      <c r="Z72" s="30"/>
      <c r="AA72" s="30"/>
      <c r="AB72" s="30"/>
      <c r="AC72" s="30"/>
      <c r="AD72" s="30"/>
      <c r="AE72" s="30"/>
      <c r="AF72" s="30"/>
      <c r="AG72" s="30"/>
      <c r="AH72" s="30"/>
      <c r="AI72" s="30"/>
      <c r="AJ72" s="30"/>
      <c r="AK72" s="30"/>
      <c r="AL72" s="30"/>
      <c r="AM72" s="30"/>
      <c r="AN72" s="30"/>
      <c r="AO72" s="30"/>
      <c r="AP72" s="30"/>
    </row>
    <row r="73" spans="18:42" customFormat="1" x14ac:dyDescent="0.25">
      <c r="R73" s="12"/>
      <c r="T73" s="12"/>
      <c r="V73" s="30"/>
      <c r="W73" s="30"/>
      <c r="X73" s="30"/>
      <c r="Y73" s="30"/>
      <c r="Z73" s="30"/>
      <c r="AA73" s="30"/>
      <c r="AB73" s="30"/>
      <c r="AC73" s="30"/>
      <c r="AD73" s="30"/>
      <c r="AE73" s="30"/>
      <c r="AF73" s="30"/>
      <c r="AG73" s="30"/>
      <c r="AH73" s="30"/>
      <c r="AI73" s="30"/>
      <c r="AJ73" s="30"/>
      <c r="AK73" s="30"/>
      <c r="AL73" s="30"/>
      <c r="AM73" s="30"/>
      <c r="AN73" s="30"/>
      <c r="AO73" s="30"/>
      <c r="AP73" s="30"/>
    </row>
    <row r="74" spans="18:42" customFormat="1" x14ac:dyDescent="0.25">
      <c r="R74" s="12"/>
      <c r="T74" s="12"/>
      <c r="V74" s="30"/>
      <c r="W74" s="30"/>
      <c r="X74" s="30"/>
      <c r="Y74" s="30"/>
      <c r="Z74" s="30"/>
      <c r="AA74" s="30"/>
      <c r="AB74" s="30"/>
      <c r="AC74" s="30"/>
      <c r="AD74" s="30"/>
      <c r="AE74" s="30"/>
      <c r="AF74" s="30"/>
      <c r="AG74" s="30"/>
      <c r="AH74" s="30"/>
      <c r="AI74" s="30"/>
      <c r="AJ74" s="30"/>
      <c r="AK74" s="30"/>
      <c r="AL74" s="30"/>
      <c r="AM74" s="30"/>
      <c r="AN74" s="30"/>
      <c r="AO74" s="30"/>
      <c r="AP74" s="30"/>
    </row>
    <row r="75" spans="18:42" customFormat="1" x14ac:dyDescent="0.25">
      <c r="R75" s="12"/>
      <c r="T75" s="12"/>
      <c r="V75" s="30"/>
      <c r="W75" s="30"/>
      <c r="X75" s="30"/>
      <c r="Y75" s="30"/>
      <c r="Z75" s="30"/>
      <c r="AA75" s="30"/>
      <c r="AB75" s="30"/>
      <c r="AC75" s="30"/>
      <c r="AD75" s="30"/>
      <c r="AE75" s="30"/>
      <c r="AF75" s="30"/>
      <c r="AG75" s="30"/>
      <c r="AH75" s="30"/>
      <c r="AI75" s="30"/>
      <c r="AJ75" s="30"/>
      <c r="AK75" s="30"/>
      <c r="AL75" s="30"/>
      <c r="AM75" s="30"/>
      <c r="AN75" s="30"/>
      <c r="AO75" s="30"/>
      <c r="AP75" s="30"/>
    </row>
    <row r="76" spans="18:42" customFormat="1" x14ac:dyDescent="0.25">
      <c r="R76" s="12"/>
      <c r="T76" s="12"/>
      <c r="V76" s="30"/>
      <c r="W76" s="30"/>
      <c r="X76" s="30"/>
      <c r="Y76" s="30"/>
      <c r="Z76" s="30"/>
      <c r="AA76" s="30"/>
      <c r="AB76" s="30"/>
      <c r="AC76" s="30"/>
      <c r="AD76" s="30"/>
      <c r="AE76" s="30"/>
      <c r="AF76" s="30"/>
      <c r="AG76" s="30"/>
      <c r="AH76" s="30"/>
      <c r="AI76" s="30"/>
      <c r="AJ76" s="30"/>
      <c r="AK76" s="30"/>
      <c r="AL76" s="30"/>
      <c r="AM76" s="30"/>
      <c r="AN76" s="30"/>
      <c r="AO76" s="30"/>
      <c r="AP76" s="30"/>
    </row>
    <row r="77" spans="18:42" customFormat="1" x14ac:dyDescent="0.25">
      <c r="R77" s="12"/>
      <c r="T77" s="12"/>
      <c r="V77" s="30"/>
      <c r="W77" s="30"/>
      <c r="X77" s="30"/>
      <c r="Y77" s="30"/>
      <c r="Z77" s="30"/>
      <c r="AA77" s="30"/>
      <c r="AB77" s="30"/>
      <c r="AC77" s="30"/>
      <c r="AD77" s="30"/>
      <c r="AE77" s="30"/>
      <c r="AF77" s="30"/>
      <c r="AG77" s="30"/>
      <c r="AH77" s="30"/>
      <c r="AI77" s="30"/>
      <c r="AJ77" s="30"/>
      <c r="AK77" s="30"/>
      <c r="AL77" s="30"/>
      <c r="AM77" s="30"/>
      <c r="AN77" s="30"/>
      <c r="AO77" s="30"/>
      <c r="AP77" s="30"/>
    </row>
    <row r="78" spans="18:42" customFormat="1" x14ac:dyDescent="0.25">
      <c r="R78" s="12"/>
      <c r="T78" s="12"/>
      <c r="V78" s="30"/>
      <c r="W78" s="30"/>
      <c r="X78" s="30"/>
      <c r="Y78" s="30"/>
      <c r="Z78" s="30"/>
      <c r="AA78" s="30"/>
      <c r="AB78" s="30"/>
      <c r="AC78" s="30"/>
      <c r="AD78" s="30"/>
      <c r="AE78" s="30"/>
      <c r="AF78" s="30"/>
      <c r="AG78" s="30"/>
      <c r="AH78" s="30"/>
      <c r="AI78" s="30"/>
      <c r="AJ78" s="30"/>
      <c r="AK78" s="30"/>
      <c r="AL78" s="30"/>
      <c r="AM78" s="30"/>
      <c r="AN78" s="30"/>
      <c r="AO78" s="30"/>
      <c r="AP78" s="30"/>
    </row>
    <row r="79" spans="18:42" customFormat="1" x14ac:dyDescent="0.25">
      <c r="R79" s="12"/>
      <c r="T79" s="12"/>
      <c r="V79" s="30"/>
      <c r="W79" s="30"/>
      <c r="X79" s="30"/>
      <c r="Y79" s="30"/>
      <c r="Z79" s="30"/>
      <c r="AA79" s="30"/>
      <c r="AB79" s="30"/>
      <c r="AC79" s="30"/>
      <c r="AD79" s="30"/>
      <c r="AE79" s="30"/>
      <c r="AF79" s="30"/>
      <c r="AG79" s="30"/>
      <c r="AH79" s="30"/>
      <c r="AI79" s="30"/>
      <c r="AJ79" s="30"/>
      <c r="AK79" s="30"/>
      <c r="AL79" s="30"/>
      <c r="AM79" s="30"/>
      <c r="AN79" s="30"/>
      <c r="AO79" s="30"/>
      <c r="AP79" s="30"/>
    </row>
    <row r="80" spans="18:42" customFormat="1" x14ac:dyDescent="0.25">
      <c r="R80" s="12"/>
      <c r="T80" s="12"/>
      <c r="V80" s="30"/>
      <c r="W80" s="30"/>
      <c r="X80" s="30"/>
      <c r="Y80" s="30"/>
      <c r="Z80" s="30"/>
      <c r="AA80" s="30"/>
      <c r="AB80" s="30"/>
      <c r="AC80" s="30"/>
      <c r="AD80" s="30"/>
      <c r="AE80" s="30"/>
      <c r="AF80" s="30"/>
      <c r="AG80" s="30"/>
      <c r="AH80" s="30"/>
      <c r="AI80" s="30"/>
      <c r="AJ80" s="30"/>
      <c r="AK80" s="30"/>
      <c r="AL80" s="30"/>
      <c r="AM80" s="30"/>
      <c r="AN80" s="30"/>
      <c r="AO80" s="30"/>
      <c r="AP80" s="30"/>
    </row>
    <row r="81" spans="18:42" customFormat="1" x14ac:dyDescent="0.25">
      <c r="R81" s="12"/>
      <c r="T81" s="12"/>
      <c r="V81" s="30"/>
      <c r="W81" s="30"/>
      <c r="X81" s="30"/>
      <c r="Y81" s="30"/>
      <c r="Z81" s="30"/>
      <c r="AA81" s="30"/>
      <c r="AB81" s="30"/>
      <c r="AC81" s="30"/>
      <c r="AD81" s="30"/>
      <c r="AE81" s="30"/>
      <c r="AF81" s="30"/>
      <c r="AG81" s="30"/>
      <c r="AH81" s="30"/>
      <c r="AI81" s="30"/>
      <c r="AJ81" s="30"/>
      <c r="AK81" s="30"/>
      <c r="AL81" s="30"/>
      <c r="AM81" s="30"/>
      <c r="AN81" s="30"/>
      <c r="AO81" s="30"/>
      <c r="AP81" s="30"/>
    </row>
    <row r="82" spans="18:42" customFormat="1" x14ac:dyDescent="0.25">
      <c r="R82" s="12"/>
      <c r="T82" s="12"/>
      <c r="V82" s="30"/>
      <c r="W82" s="30"/>
      <c r="X82" s="30"/>
      <c r="Y82" s="30"/>
      <c r="Z82" s="30"/>
      <c r="AA82" s="30"/>
      <c r="AB82" s="30"/>
      <c r="AC82" s="30"/>
      <c r="AD82" s="30"/>
      <c r="AE82" s="30"/>
      <c r="AF82" s="30"/>
      <c r="AG82" s="30"/>
      <c r="AH82" s="30"/>
      <c r="AI82" s="30"/>
      <c r="AJ82" s="30"/>
      <c r="AK82" s="30"/>
      <c r="AL82" s="30"/>
      <c r="AM82" s="30"/>
      <c r="AN82" s="30"/>
      <c r="AO82" s="30"/>
      <c r="AP82" s="30"/>
    </row>
    <row r="83" spans="18:42" customFormat="1" x14ac:dyDescent="0.25">
      <c r="R83" s="12"/>
      <c r="T83" s="12"/>
      <c r="V83" s="30"/>
      <c r="W83" s="30"/>
      <c r="X83" s="30"/>
      <c r="Y83" s="30"/>
      <c r="Z83" s="30"/>
      <c r="AA83" s="30"/>
      <c r="AB83" s="30"/>
      <c r="AC83" s="30"/>
      <c r="AD83" s="30"/>
      <c r="AE83" s="30"/>
      <c r="AF83" s="30"/>
      <c r="AG83" s="30"/>
      <c r="AH83" s="30"/>
      <c r="AI83" s="30"/>
      <c r="AJ83" s="30"/>
      <c r="AK83" s="30"/>
      <c r="AL83" s="30"/>
      <c r="AM83" s="30"/>
      <c r="AN83" s="30"/>
      <c r="AO83" s="30"/>
      <c r="AP83" s="30"/>
    </row>
    <row r="84" spans="18:42" customFormat="1" x14ac:dyDescent="0.25">
      <c r="R84" s="12"/>
      <c r="T84" s="12"/>
      <c r="V84" s="30"/>
      <c r="W84" s="30"/>
      <c r="X84" s="30"/>
      <c r="Y84" s="30"/>
      <c r="Z84" s="30"/>
      <c r="AA84" s="30"/>
      <c r="AB84" s="30"/>
      <c r="AC84" s="30"/>
      <c r="AD84" s="30"/>
      <c r="AE84" s="30"/>
      <c r="AF84" s="30"/>
      <c r="AG84" s="30"/>
      <c r="AH84" s="30"/>
      <c r="AI84" s="30"/>
      <c r="AJ84" s="30"/>
      <c r="AK84" s="30"/>
      <c r="AL84" s="30"/>
      <c r="AM84" s="30"/>
      <c r="AN84" s="30"/>
      <c r="AO84" s="30"/>
      <c r="AP84" s="30"/>
    </row>
    <row r="85" spans="18:42" customFormat="1" x14ac:dyDescent="0.25">
      <c r="R85" s="12"/>
      <c r="T85" s="12"/>
      <c r="V85" s="30"/>
      <c r="W85" s="30"/>
      <c r="X85" s="30"/>
      <c r="Y85" s="30"/>
      <c r="Z85" s="30"/>
      <c r="AA85" s="30"/>
      <c r="AB85" s="30"/>
      <c r="AC85" s="30"/>
      <c r="AD85" s="30"/>
      <c r="AE85" s="30"/>
      <c r="AF85" s="30"/>
      <c r="AG85" s="30"/>
      <c r="AH85" s="30"/>
      <c r="AI85" s="30"/>
      <c r="AJ85" s="30"/>
      <c r="AK85" s="30"/>
      <c r="AL85" s="30"/>
      <c r="AM85" s="30"/>
      <c r="AN85" s="30"/>
      <c r="AO85" s="30"/>
      <c r="AP85" s="30"/>
    </row>
    <row r="86" spans="18:42" customFormat="1" x14ac:dyDescent="0.25">
      <c r="R86" s="12"/>
      <c r="T86" s="12"/>
      <c r="V86" s="30"/>
      <c r="W86" s="30"/>
      <c r="X86" s="30"/>
      <c r="Y86" s="30"/>
      <c r="Z86" s="30"/>
      <c r="AA86" s="30"/>
      <c r="AB86" s="30"/>
      <c r="AC86" s="30"/>
      <c r="AD86" s="30"/>
      <c r="AE86" s="30"/>
      <c r="AF86" s="30"/>
      <c r="AG86" s="30"/>
      <c r="AH86" s="30"/>
      <c r="AI86" s="30"/>
      <c r="AJ86" s="30"/>
      <c r="AK86" s="30"/>
      <c r="AL86" s="30"/>
      <c r="AM86" s="30"/>
      <c r="AN86" s="30"/>
      <c r="AO86" s="30"/>
      <c r="AP86" s="30"/>
    </row>
    <row r="87" spans="18:42" customFormat="1" x14ac:dyDescent="0.25">
      <c r="R87" s="12"/>
      <c r="T87" s="12"/>
      <c r="V87" s="30"/>
      <c r="W87" s="30"/>
      <c r="X87" s="30"/>
      <c r="Y87" s="30"/>
      <c r="Z87" s="30"/>
      <c r="AA87" s="30"/>
      <c r="AB87" s="30"/>
      <c r="AC87" s="30"/>
      <c r="AD87" s="30"/>
      <c r="AE87" s="30"/>
      <c r="AF87" s="30"/>
      <c r="AG87" s="30"/>
      <c r="AH87" s="30"/>
      <c r="AI87" s="30"/>
      <c r="AJ87" s="30"/>
      <c r="AK87" s="30"/>
      <c r="AL87" s="30"/>
      <c r="AM87" s="30"/>
      <c r="AN87" s="30"/>
      <c r="AO87" s="30"/>
      <c r="AP87" s="30"/>
    </row>
    <row r="88" spans="18:42" customFormat="1" x14ac:dyDescent="0.25">
      <c r="R88" s="12"/>
      <c r="T88" s="12"/>
      <c r="V88" s="30"/>
      <c r="W88" s="30"/>
      <c r="X88" s="30"/>
      <c r="Y88" s="30"/>
      <c r="Z88" s="30"/>
      <c r="AA88" s="30"/>
      <c r="AB88" s="30"/>
      <c r="AC88" s="30"/>
      <c r="AD88" s="30"/>
      <c r="AE88" s="30"/>
      <c r="AF88" s="30"/>
      <c r="AG88" s="30"/>
      <c r="AH88" s="30"/>
      <c r="AI88" s="30"/>
      <c r="AJ88" s="30"/>
      <c r="AK88" s="30"/>
      <c r="AL88" s="30"/>
      <c r="AM88" s="30"/>
      <c r="AN88" s="30"/>
      <c r="AO88" s="30"/>
      <c r="AP88" s="30"/>
    </row>
    <row r="89" spans="18:42" customFormat="1" x14ac:dyDescent="0.25">
      <c r="R89" s="12"/>
      <c r="T89" s="12"/>
      <c r="V89" s="30"/>
      <c r="W89" s="30"/>
      <c r="X89" s="30"/>
      <c r="Y89" s="30"/>
      <c r="Z89" s="30"/>
      <c r="AA89" s="30"/>
      <c r="AB89" s="30"/>
      <c r="AC89" s="30"/>
      <c r="AD89" s="30"/>
      <c r="AE89" s="30"/>
      <c r="AF89" s="30"/>
      <c r="AG89" s="30"/>
      <c r="AH89" s="30"/>
      <c r="AI89" s="30"/>
      <c r="AJ89" s="30"/>
      <c r="AK89" s="30"/>
      <c r="AL89" s="30"/>
      <c r="AM89" s="30"/>
      <c r="AN89" s="30"/>
      <c r="AO89" s="30"/>
      <c r="AP89" s="30"/>
    </row>
    <row r="90" spans="18:42" customFormat="1" x14ac:dyDescent="0.25">
      <c r="R90" s="12"/>
      <c r="T90" s="12"/>
      <c r="V90" s="30"/>
      <c r="W90" s="30"/>
      <c r="X90" s="30"/>
      <c r="Y90" s="30"/>
      <c r="Z90" s="30"/>
      <c r="AA90" s="30"/>
      <c r="AB90" s="30"/>
      <c r="AC90" s="30"/>
      <c r="AD90" s="30"/>
      <c r="AE90" s="30"/>
      <c r="AF90" s="30"/>
      <c r="AG90" s="30"/>
      <c r="AH90" s="30"/>
      <c r="AI90" s="30"/>
      <c r="AJ90" s="30"/>
      <c r="AK90" s="30"/>
      <c r="AL90" s="30"/>
      <c r="AM90" s="30"/>
      <c r="AN90" s="30"/>
      <c r="AO90" s="30"/>
      <c r="AP90" s="30"/>
    </row>
    <row r="91" spans="18:42" customFormat="1" x14ac:dyDescent="0.25">
      <c r="R91" s="12"/>
      <c r="T91" s="12"/>
      <c r="V91" s="30"/>
      <c r="W91" s="30"/>
      <c r="X91" s="30"/>
      <c r="Y91" s="30"/>
      <c r="Z91" s="30"/>
      <c r="AA91" s="30"/>
      <c r="AB91" s="30"/>
      <c r="AC91" s="30"/>
      <c r="AD91" s="30"/>
      <c r="AE91" s="30"/>
      <c r="AF91" s="30"/>
      <c r="AG91" s="30"/>
      <c r="AH91" s="30"/>
      <c r="AI91" s="30"/>
      <c r="AJ91" s="30"/>
      <c r="AK91" s="30"/>
      <c r="AL91" s="30"/>
      <c r="AM91" s="30"/>
      <c r="AN91" s="30"/>
      <c r="AO91" s="30"/>
      <c r="AP91" s="30"/>
    </row>
    <row r="92" spans="18:42" customFormat="1" x14ac:dyDescent="0.25">
      <c r="R92" s="12"/>
      <c r="T92" s="12"/>
      <c r="V92" s="30"/>
      <c r="W92" s="30"/>
      <c r="X92" s="30"/>
      <c r="Y92" s="30"/>
      <c r="Z92" s="30"/>
      <c r="AA92" s="30"/>
      <c r="AB92" s="30"/>
      <c r="AC92" s="30"/>
      <c r="AD92" s="30"/>
      <c r="AE92" s="30"/>
      <c r="AF92" s="30"/>
      <c r="AG92" s="30"/>
      <c r="AH92" s="30"/>
      <c r="AI92" s="30"/>
      <c r="AJ92" s="30"/>
      <c r="AK92" s="30"/>
      <c r="AL92" s="30"/>
      <c r="AM92" s="30"/>
      <c r="AN92" s="30"/>
      <c r="AO92" s="30"/>
      <c r="AP92" s="30"/>
    </row>
    <row r="93" spans="18:42" customFormat="1" x14ac:dyDescent="0.25">
      <c r="R93" s="12"/>
      <c r="T93" s="12"/>
      <c r="V93" s="30"/>
      <c r="W93" s="30"/>
      <c r="X93" s="30"/>
      <c r="Y93" s="30"/>
      <c r="Z93" s="30"/>
      <c r="AA93" s="30"/>
      <c r="AB93" s="30"/>
      <c r="AC93" s="30"/>
      <c r="AD93" s="30"/>
      <c r="AE93" s="30"/>
      <c r="AF93" s="30"/>
      <c r="AG93" s="30"/>
      <c r="AH93" s="30"/>
      <c r="AI93" s="30"/>
      <c r="AJ93" s="30"/>
      <c r="AK93" s="30"/>
      <c r="AL93" s="30"/>
      <c r="AM93" s="30"/>
      <c r="AN93" s="30"/>
      <c r="AO93" s="30"/>
      <c r="AP93" s="30"/>
    </row>
    <row r="94" spans="18:42" customFormat="1" x14ac:dyDescent="0.25">
      <c r="R94" s="12"/>
      <c r="T94" s="12"/>
      <c r="V94" s="30"/>
      <c r="W94" s="30"/>
      <c r="X94" s="30"/>
      <c r="Y94" s="30"/>
      <c r="Z94" s="30"/>
      <c r="AA94" s="30"/>
      <c r="AB94" s="30"/>
      <c r="AC94" s="30"/>
      <c r="AD94" s="30"/>
      <c r="AE94" s="30"/>
      <c r="AF94" s="30"/>
      <c r="AG94" s="30"/>
      <c r="AH94" s="30"/>
      <c r="AI94" s="30"/>
      <c r="AJ94" s="30"/>
      <c r="AK94" s="30"/>
      <c r="AL94" s="30"/>
      <c r="AM94" s="30"/>
      <c r="AN94" s="30"/>
      <c r="AO94" s="30"/>
      <c r="AP94" s="30"/>
    </row>
    <row r="95" spans="18:42" customFormat="1" x14ac:dyDescent="0.25">
      <c r="R95" s="12"/>
      <c r="T95" s="12"/>
      <c r="V95" s="30"/>
      <c r="W95" s="30"/>
      <c r="X95" s="30"/>
      <c r="Y95" s="30"/>
      <c r="Z95" s="30"/>
      <c r="AA95" s="30"/>
      <c r="AB95" s="30"/>
      <c r="AC95" s="30"/>
      <c r="AD95" s="30"/>
      <c r="AE95" s="30"/>
      <c r="AF95" s="30"/>
      <c r="AG95" s="30"/>
      <c r="AH95" s="30"/>
      <c r="AI95" s="30"/>
      <c r="AJ95" s="30"/>
      <c r="AK95" s="30"/>
      <c r="AL95" s="30"/>
      <c r="AM95" s="30"/>
      <c r="AN95" s="30"/>
      <c r="AO95" s="30"/>
      <c r="AP95" s="30"/>
    </row>
  </sheetData>
  <sortState xmlns:xlrd2="http://schemas.microsoft.com/office/spreadsheetml/2017/richdata2" ref="B11:D42">
    <sortCondition ref="D11:D42"/>
  </sortState>
  <phoneticPr fontId="3" type="noConversion"/>
  <hyperlinks>
    <hyperlink ref="C1" location="ГОЛОВНА!A1" display="НА ГОЛОВНУ" xr:uid="{4383A904-96F4-400D-9D03-8674252F747F}"/>
    <hyperlink ref="D1" location="ПОКАЗНИКИ!A1" display="ПОКАЗНИКИ" xr:uid="{39F2EAD0-7081-4F47-A7C1-53A6EC239590}"/>
    <hyperlink ref="F1" location="КОРЕЛЯЦІЇ!A1" display="КОРЕЛЯЦІЇ" xr:uid="{FD270E1E-0229-48DC-8458-DD1388C95E93}"/>
  </hyperlinks>
  <pageMargins left="0.7" right="0.7" top="0.75" bottom="0.75" header="0.3" footer="0.3"/>
  <pageSetup paperSize="9" scale="36" fitToWidth="0" orientation="landscape" r:id="rId1"/>
  <ignoredErrors>
    <ignoredError sqref="D10:D42 R10:R42" formula="1"/>
  </ignoredErrors>
  <drawing r:id="rId2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expression" priority="52" id="{127EFA68-FF29-4A06-8445-8359B6A8E272}">
            <xm:f>$D$5=Довідник_Списки!$D$5</xm:f>
            <x14:dxf>
              <numFmt numFmtId="4" formatCode="#,##0.00"/>
            </x14:dxf>
          </x14:cfRule>
          <xm:sqref>E10:P10 E14:P14 E16:P16 E18:P18 E20:P20 E12:P12</xm:sqref>
        </x14:conditionalFormatting>
        <x14:conditionalFormatting xmlns:xm="http://schemas.microsoft.com/office/excel/2006/main">
          <x14:cfRule type="expression" priority="51" id="{EC13D807-9B83-478D-B098-5CE8B8F987CC}">
            <xm:f>$D$5=Довідник_Списки!$D$5</xm:f>
            <x14:dxf>
              <numFmt numFmtId="4" formatCode="#,##0.00"/>
            </x14:dxf>
          </x14:cfRule>
          <xm:sqref>E24:P24 E26:P26 E28:P28 E30:P30 E22:P22</xm:sqref>
        </x14:conditionalFormatting>
        <x14:conditionalFormatting xmlns:xm="http://schemas.microsoft.com/office/excel/2006/main">
          <x14:cfRule type="expression" priority="50" id="{6FB04846-D890-4D9A-99A3-BBDCEED2A33E}">
            <xm:f>$D$5=Довідник_Списки!$D$5</xm:f>
            <x14:dxf>
              <numFmt numFmtId="4" formatCode="#,##0.00"/>
            </x14:dxf>
          </x14:cfRule>
          <xm:sqref>E34:P34 E36:P36 E32:P32</xm:sqref>
        </x14:conditionalFormatting>
        <x14:conditionalFormatting xmlns:xm="http://schemas.microsoft.com/office/excel/2006/main">
          <x14:cfRule type="expression" priority="49" id="{FDA7EC02-D63A-4020-8161-F5B5CD1884EF}">
            <xm:f>$D$5=Довідник_Списки!$D$5</xm:f>
            <x14:dxf>
              <numFmt numFmtId="4" formatCode="#,##0.00"/>
            </x14:dxf>
          </x14:cfRule>
          <xm:sqref>E40:P40 E42:P42 E38:P38</xm:sqref>
        </x14:conditionalFormatting>
        <x14:conditionalFormatting xmlns:xm="http://schemas.microsoft.com/office/excel/2006/main">
          <x14:cfRule type="expression" priority="48" id="{41E3ECFD-4080-4E7C-A6EC-A2095BC538E0}">
            <xm:f>$D$5=Довідник_Списки!$D$5</xm:f>
            <x14:dxf>
              <numFmt numFmtId="4" formatCode="#,##0.00"/>
            </x14:dxf>
          </x14:cfRule>
          <xm:sqref>R10 R14 R16 R18 R20 R12</xm:sqref>
        </x14:conditionalFormatting>
        <x14:conditionalFormatting xmlns:xm="http://schemas.microsoft.com/office/excel/2006/main">
          <x14:cfRule type="expression" priority="47" id="{72C41C8C-F7DA-414C-848E-763FBA8E3C63}">
            <xm:f>$D$5=Довідник_Списки!$D$5</xm:f>
            <x14:dxf>
              <numFmt numFmtId="4" formatCode="#,##0.00"/>
            </x14:dxf>
          </x14:cfRule>
          <xm:sqref>R24 R26 R28 R30 R22</xm:sqref>
        </x14:conditionalFormatting>
        <x14:conditionalFormatting xmlns:xm="http://schemas.microsoft.com/office/excel/2006/main">
          <x14:cfRule type="expression" priority="46" id="{5111A79C-AD7E-48F7-90B2-EBD84509E60E}">
            <xm:f>$D$5=Довідник_Списки!$D$5</xm:f>
            <x14:dxf>
              <numFmt numFmtId="4" formatCode="#,##0.00"/>
            </x14:dxf>
          </x14:cfRule>
          <xm:sqref>R34 R36 R32</xm:sqref>
        </x14:conditionalFormatting>
        <x14:conditionalFormatting xmlns:xm="http://schemas.microsoft.com/office/excel/2006/main">
          <x14:cfRule type="expression" priority="45" id="{8FFAF72E-A021-40B6-A22F-0846B35DA882}">
            <xm:f>$D$5=Довідник_Списки!$D$5</xm:f>
            <x14:dxf>
              <numFmt numFmtId="4" formatCode="#,##0.00"/>
            </x14:dxf>
          </x14:cfRule>
          <xm:sqref>R40 R42 R38</xm:sqref>
        </x14:conditionalFormatting>
        <x14:conditionalFormatting xmlns:xm="http://schemas.microsoft.com/office/excel/2006/main">
          <x14:cfRule type="expression" priority="42" id="{3C813D9E-40C5-4802-835C-CE7F6D4F4E83}">
            <xm:f>AND($D12=Довідник_Списки!$D$3,P12&lt;1)</xm:f>
            <x14:dxf>
              <font>
                <color rgb="FFFF0000"/>
              </font>
            </x14:dxf>
          </x14:cfRule>
          <xm:sqref>P12</xm:sqref>
        </x14:conditionalFormatting>
        <x14:conditionalFormatting xmlns:xm="http://schemas.microsoft.com/office/excel/2006/main">
          <x14:cfRule type="expression" priority="41" id="{9D4912EE-82ED-451C-83B2-134BB6E10521}">
            <xm:f>AND($D12=Довідник_Списки!$D$3,O12&lt;1)</xm:f>
            <x14:dxf>
              <font>
                <color rgb="FFFF0000"/>
              </font>
            </x14:dxf>
          </x14:cfRule>
          <xm:sqref>O12</xm:sqref>
        </x14:conditionalFormatting>
        <x14:conditionalFormatting xmlns:xm="http://schemas.microsoft.com/office/excel/2006/main">
          <x14:cfRule type="expression" priority="40" id="{18D4BD4E-8884-4CB6-B096-07E3C2AFCCDF}">
            <xm:f>AND($D12=Довідник_Списки!$D$3,N12&lt;1)</xm:f>
            <x14:dxf>
              <font>
                <color rgb="FFFF0000"/>
              </font>
            </x14:dxf>
          </x14:cfRule>
          <xm:sqref>N12</xm:sqref>
        </x14:conditionalFormatting>
        <x14:conditionalFormatting xmlns:xm="http://schemas.microsoft.com/office/excel/2006/main">
          <x14:cfRule type="expression" priority="39" id="{F70CB720-8629-4A44-BDEC-A9AD5A784F3E}">
            <xm:f>AND($D10=Довідник_Списки!$D$3,E10&lt;1)</xm:f>
            <x14:dxf>
              <font>
                <color rgb="FFFF0000"/>
              </font>
            </x14:dxf>
          </x14:cfRule>
          <xm:sqref>E10:R10 E12:R12 E14:R14 E16:R16 E18:R18 E20:R20 E22:R22 F24:R24 E24 E26:R26 E28:R28 E30:R30 E32:R32 E34:R34 E36:R36 E38:R38 E40:R40 E42:R42</xm:sqref>
        </x14:conditionalFormatting>
        <x14:conditionalFormatting xmlns:xm="http://schemas.microsoft.com/office/excel/2006/main">
          <x14:cfRule type="expression" priority="38" id="{A6A6067A-48EA-49D5-A809-AB81D7D2529B}">
            <xm:f>$D$5=Довідник_Списки!$D$5</xm:f>
            <x14:dxf>
              <numFmt numFmtId="4" formatCode="#,##0.00"/>
            </x14:dxf>
          </x14:cfRule>
          <xm:sqref>M5</xm:sqref>
        </x14:conditionalFormatting>
        <x14:conditionalFormatting xmlns:xm="http://schemas.microsoft.com/office/excel/2006/main">
          <x14:cfRule type="expression" priority="37" id="{F4D5FE2A-430A-431D-8B3D-0D88D6D2BEE8}">
            <xm:f>AND($D5=Довідник_Списки!$D$3,M5&lt;1)</xm:f>
            <x14:dxf>
              <font>
                <color rgb="FFFF0000"/>
              </font>
            </x14:dxf>
          </x14:cfRule>
          <xm:sqref>M5</xm:sqref>
        </x14:conditionalFormatting>
        <x14:conditionalFormatting xmlns:xm="http://schemas.microsoft.com/office/excel/2006/main">
          <x14:cfRule type="expression" priority="36" id="{A8BE8370-F957-46F1-90B8-3BB8B3B16B6A}">
            <xm:f>$D$5=Довідник_Списки!$D$5</xm:f>
            <x14:dxf>
              <numFmt numFmtId="4" formatCode="#,##0.00"/>
            </x14:dxf>
          </x14:cfRule>
          <xm:sqref>U11</xm:sqref>
        </x14:conditionalFormatting>
        <x14:conditionalFormatting xmlns:xm="http://schemas.microsoft.com/office/excel/2006/main">
          <x14:cfRule type="expression" priority="35" id="{8E8BE7ED-C2D6-4CDF-905F-84B5070E3C23}">
            <xm:f>AND($D11=Довідник_Списки!$D$3,U11&lt;1)</xm:f>
            <x14:dxf>
              <font>
                <color rgb="FFFF0000"/>
              </font>
            </x14:dxf>
          </x14:cfRule>
          <xm:sqref>U11</xm:sqref>
        </x14:conditionalFormatting>
        <x14:conditionalFormatting xmlns:xm="http://schemas.microsoft.com/office/excel/2006/main">
          <x14:cfRule type="expression" priority="34" id="{84E3DE3A-DF74-4C61-B6EB-A05E262E5E31}">
            <xm:f>$D$5=Довідник_Списки!$D$5</xm:f>
            <x14:dxf>
              <numFmt numFmtId="4" formatCode="#,##0.00"/>
            </x14:dxf>
          </x14:cfRule>
          <xm:sqref>U13</xm:sqref>
        </x14:conditionalFormatting>
        <x14:conditionalFormatting xmlns:xm="http://schemas.microsoft.com/office/excel/2006/main">
          <x14:cfRule type="expression" priority="33" id="{EC0C7926-7FBA-4BA3-950B-BD0228B306D2}">
            <xm:f>AND($D13=Довідник_Списки!$D$3,U13&lt;1)</xm:f>
            <x14:dxf>
              <font>
                <color rgb="FFFF0000"/>
              </font>
            </x14:dxf>
          </x14:cfRule>
          <xm:sqref>U13</xm:sqref>
        </x14:conditionalFormatting>
        <x14:conditionalFormatting xmlns:xm="http://schemas.microsoft.com/office/excel/2006/main">
          <x14:cfRule type="expression" priority="30" id="{0DFA73B7-8BAE-4599-9742-4454C821F617}">
            <xm:f>$D$5=Довідник_Списки!$D$5</xm:f>
            <x14:dxf>
              <numFmt numFmtId="4" formatCode="#,##0.00"/>
            </x14:dxf>
          </x14:cfRule>
          <xm:sqref>U15</xm:sqref>
        </x14:conditionalFormatting>
        <x14:conditionalFormatting xmlns:xm="http://schemas.microsoft.com/office/excel/2006/main">
          <x14:cfRule type="expression" priority="29" id="{C74A2097-9A1E-4B4F-A353-7EB5C580F3C2}">
            <xm:f>AND($D15=Довідник_Списки!$D$3,U15&lt;1)</xm:f>
            <x14:dxf>
              <font>
                <color rgb="FFFF0000"/>
              </font>
            </x14:dxf>
          </x14:cfRule>
          <xm:sqref>U15</xm:sqref>
        </x14:conditionalFormatting>
        <x14:conditionalFormatting xmlns:xm="http://schemas.microsoft.com/office/excel/2006/main">
          <x14:cfRule type="iconSet" priority="28" id="{BA6D4CED-F015-4DC9-9B31-468EC3DF444B}">
            <x14:iconSet iconSet="4Arrows" custom="1">
              <x14:cfvo type="percent">
                <xm:f>0</xm:f>
              </x14:cfvo>
              <x14:cfvo type="formula">
                <xm:f>IF($D$5=Цілі!$B$6,$M$5-$M$5*$N$5,$M$5-$N$5)</xm:f>
              </x14:cfvo>
              <x14:cfvo type="formula">
                <xm:f>IF($D$5=Цілі!$B$6,$M$5,$M$5)</xm:f>
              </x14:cfvo>
              <x14:cfvo type="formula">
                <xm:f>IF($D$5=Цілі!$B$6,$M$5+$M$5*$N$5,$M$5+$N$5)</xm:f>
              </x14:cfvo>
              <x14:cfIcon iconSet="3Arrows" iconId="0"/>
              <x14:cfIcon iconSet="3Symbols2" iconId="1"/>
              <x14:cfIcon iconSet="3Symbols2" iconId="2"/>
              <x14:cfIcon iconSet="3Flags" iconId="2"/>
            </x14:iconSet>
          </x14:cfRule>
          <xm:sqref>E10:R10 E12:R12 E14:R14 E16:R16 E18:R18 E20:R20 E22:R22 E24:R24 E26:R26 E28:R28 E30:R30 E32:R32 E34:R34 E36:R36 E38:R38 E40:R40 E42:R42</xm:sqref>
        </x14:conditionalFormatting>
        <x14:conditionalFormatting xmlns:xm="http://schemas.microsoft.com/office/excel/2006/main">
          <x14:cfRule type="expression" priority="9" id="{0EE32730-6AD8-4D92-BF7A-7C9F247B0AF9}">
            <xm:f>$D$5=Довідник_Списки!$D$5</xm:f>
            <x14:dxf>
              <numFmt numFmtId="4" formatCode="#,##0.00"/>
            </x14:dxf>
          </x14:cfRule>
          <xm:sqref>T10 T14 T16 T18 T20 T12</xm:sqref>
        </x14:conditionalFormatting>
        <x14:conditionalFormatting xmlns:xm="http://schemas.microsoft.com/office/excel/2006/main">
          <x14:cfRule type="expression" priority="6" id="{5B1DBC09-6CF7-4D89-A387-F86865EB1CF0}">
            <xm:f>$D$5=Довідник_Списки!$D$5</xm:f>
            <x14:dxf>
              <numFmt numFmtId="4" formatCode="#,##0.00"/>
            </x14:dxf>
          </x14:cfRule>
          <xm:sqref>T40 T42 T38</xm:sqref>
        </x14:conditionalFormatting>
        <x14:conditionalFormatting xmlns:xm="http://schemas.microsoft.com/office/excel/2006/main">
          <x14:cfRule type="expression" priority="5" id="{ECC5482F-8CEB-4BDE-AF0D-45872DD0D760}">
            <xm:f>AND($D10=Довідник_Списки!$D$3,T10&lt;1)</xm:f>
            <x14:dxf>
              <font>
                <color rgb="FFFF0000"/>
              </font>
            </x14:dxf>
          </x14:cfRule>
          <xm:sqref>T10 T12 T14 T16 T18 T20 T22 T24 T26 T28 T30 T32 T34 T36 T38 T40 T42</xm:sqref>
        </x14:conditionalFormatting>
        <x14:conditionalFormatting xmlns:xm="http://schemas.microsoft.com/office/excel/2006/main">
          <x14:cfRule type="expression" priority="8" id="{A4A71B09-4844-4CFB-9D3C-99FDC0CC2574}">
            <xm:f>$D$5=Довідник_Списки!$D$5</xm:f>
            <x14:dxf>
              <numFmt numFmtId="4" formatCode="#,##0.00"/>
            </x14:dxf>
          </x14:cfRule>
          <xm:sqref>T24 T26 T28 T30 T22</xm:sqref>
        </x14:conditionalFormatting>
        <x14:conditionalFormatting xmlns:xm="http://schemas.microsoft.com/office/excel/2006/main">
          <x14:cfRule type="expression" priority="7" id="{0563DA0E-1619-4944-9C58-BCDF52772F4D}">
            <xm:f>$D$5=Довідник_Списки!$D$5</xm:f>
            <x14:dxf>
              <numFmt numFmtId="4" formatCode="#,##0.00"/>
            </x14:dxf>
          </x14:cfRule>
          <xm:sqref>T34 T36 T32</xm:sqref>
        </x14:conditionalFormatting>
        <x14:conditionalFormatting xmlns:xm="http://schemas.microsoft.com/office/excel/2006/main">
          <x14:cfRule type="iconSet" priority="4" id="{DB9CFC2D-C80E-4E8C-8CEA-6F06FCB52956}">
            <x14:iconSet iconSet="4Arrows" custom="1">
              <x14:cfvo type="percent">
                <xm:f>0</xm:f>
              </x14:cfvo>
              <x14:cfvo type="formula">
                <xm:f>IF($D$5=Цілі!$B$6,$M$5-$M$5*$N$5,$M$5-$N$5)</xm:f>
              </x14:cfvo>
              <x14:cfvo type="formula">
                <xm:f>IF($D$5=Цілі!$B$6,$M$5,$M$5)</xm:f>
              </x14:cfvo>
              <x14:cfvo type="formula">
                <xm:f>IF($D$5=Цілі!$B$6,$M$5+$M$5*$N$5,$M$5+$N$5)</xm:f>
              </x14:cfvo>
              <x14:cfIcon iconSet="3Arrows" iconId="0"/>
              <x14:cfIcon iconSet="3Symbols2" iconId="1"/>
              <x14:cfIcon iconSet="3Symbols2" iconId="2"/>
              <x14:cfIcon iconSet="3Flags" iconId="2"/>
            </x14:iconSet>
          </x14:cfRule>
          <xm:sqref>T10 T12 T14 T16 T18 T20 T22 T24 T26 T28 T30 T32 T34 T36 T38 T40 T42</xm:sqref>
        </x14:conditionalFormatting>
        <x14:conditionalFormatting xmlns:xm="http://schemas.microsoft.com/office/excel/2006/main">
          <x14:cfRule type="expression" priority="3" id="{0A667C7E-BD0E-4CFA-BD6A-7A2CFFB7DF36}">
            <xm:f>$D$5=Довідник_Списки!$D$5</xm:f>
            <x14:dxf>
              <numFmt numFmtId="4" formatCode="#,##0.00"/>
            </x14:dxf>
          </x14:cfRule>
          <xm:sqref>E43:P43</xm:sqref>
        </x14:conditionalFormatting>
        <x14:conditionalFormatting xmlns:xm="http://schemas.microsoft.com/office/excel/2006/main">
          <x14:cfRule type="expression" priority="2" id="{4168B9A5-15DE-4233-AC45-F1EA88F821E7}">
            <xm:f>AND($D43=Довідник_Списки!$D$3,E43&lt;1)</xm:f>
            <x14:dxf>
              <font>
                <color rgb="FFFF0000"/>
              </font>
            </x14:dxf>
          </x14:cfRule>
          <xm:sqref>E43:P43</xm:sqref>
        </x14:conditionalFormatting>
      </x14:conditionalFormattings>
    </ext>
    <ext xmlns:x14="http://schemas.microsoft.com/office/spreadsheetml/2009/9/main" uri="{CCE6A557-97BC-4b89-ADB6-D9C93CAAB3DF}">
      <x14:dataValidations xmlns:xm="http://schemas.microsoft.com/office/excel/2006/main" count="4">
        <x14:dataValidation type="list" allowBlank="1" showInputMessage="1" showErrorMessage="1" xr:uid="{D16C0DE0-96C7-4F9A-955D-5E3D119CF1E1}">
          <x14:formula1>
            <xm:f>Довідник_Списки!$B$3:$B$5</xm:f>
          </x14:formula1>
          <xm:sqref>D3</xm:sqref>
        </x14:dataValidation>
        <x14:dataValidation type="list" allowBlank="1" showInputMessage="1" showErrorMessage="1" xr:uid="{13DED384-727E-4294-A194-2ABC8FCA5DDF}">
          <x14:formula1>
            <xm:f>Довідник_Списки!$F$3:$F$5</xm:f>
          </x14:formula1>
          <xm:sqref>H3</xm:sqref>
        </x14:dataValidation>
        <x14:dataValidation type="list" allowBlank="1" showInputMessage="1" showErrorMessage="1" xr:uid="{A0744ADA-50B4-4C76-9368-297156D252A9}">
          <x14:formula1>
            <xm:f>Довідник_Списки!$H$3:$H$10</xm:f>
          </x14:formula1>
          <xm:sqref>M3</xm:sqref>
        </x14:dataValidation>
        <x14:dataValidation type="list" allowBlank="1" showInputMessage="1" showErrorMessage="1" xr:uid="{4D4E9215-8B1E-4650-9309-E61E66EEE3D4}">
          <x14:formula1>
            <xm:f>Довідник_Списки!$D$3:$D$5</xm:f>
          </x14:formula1>
          <xm:sqref>D5</xm:sqref>
        </x14:dataValidation>
      </x14:dataValidations>
    </ext>
    <ext xmlns:x14="http://schemas.microsoft.com/office/spreadsheetml/2009/9/main" uri="{05C60535-1F16-4fd2-B633-F4F36F0B64E0}">
      <x14:sparklineGroups xmlns:xm="http://schemas.microsoft.com/office/excel/2006/main">
        <x14:sparklineGroup displayEmptyCellsAs="gap" high="1" xr2:uid="{043E52C8-9671-4792-96E0-BCFB21ED1951}">
          <x14:colorSeries rgb="FF376092"/>
          <x14:colorNegative rgb="FFD00000"/>
          <x14:colorAxis rgb="FF000000"/>
          <x14:colorMarkers rgb="FFD00000"/>
          <x14:colorFirst rgb="FFD00000"/>
          <x14:colorLast rgb="FFD00000"/>
          <x14:colorHigh rgb="FFD00000"/>
          <x14:colorLow rgb="FFD00000"/>
          <x14:sparklines>
            <x14:sparkline>
              <xm:f>KPI!E9:P9</xm:f>
              <xm:sqref>T9</xm:sqref>
            </x14:sparkline>
          </x14:sparklines>
        </x14:sparklineGroup>
        <x14:sparklineGroup type="column" displayEmptyCellsAs="gap" high="1" low="1" xr2:uid="{BA6C4948-8B69-4AEE-8B67-D80046241ED7}">
          <x14:colorSeries theme="5" tint="-0.499984740745262"/>
          <x14:colorNegative theme="6"/>
          <x14:colorAxis rgb="FF000000"/>
          <x14:colorMarkers theme="5" tint="-0.499984740745262"/>
          <x14:colorFirst theme="5" tint="0.39997558519241921"/>
          <x14:colorLast theme="5" tint="0.39997558519241921"/>
          <x14:colorHigh theme="5"/>
          <x14:colorLow rgb="FFFF0000"/>
          <x14:sparklines>
            <x14:sparkline>
              <xm:f>KPI!E10:P10</xm:f>
              <xm:sqref>T10</xm:sqref>
            </x14:sparkline>
          </x14:sparklines>
        </x14:sparklineGroup>
        <x14:sparklineGroup type="column" displayEmptyCellsAs="gap" high="1" low="1" xr2:uid="{278F63D5-25BE-49C0-8C4C-543D4F0E0176}">
          <x14:colorSeries theme="5" tint="-0.499984740745262"/>
          <x14:colorNegative theme="6"/>
          <x14:colorAxis rgb="FF000000"/>
          <x14:colorMarkers theme="5" tint="-0.499984740745262"/>
          <x14:colorFirst theme="5" tint="0.39997558519241921"/>
          <x14:colorLast theme="5" tint="0.39997558519241921"/>
          <x14:colorHigh theme="5"/>
          <x14:colorLow rgb="FFFF0000"/>
          <x14:sparklines>
            <x14:sparkline>
              <xm:f>KPI!E12:P12</xm:f>
              <xm:sqref>T12</xm:sqref>
            </x14:sparkline>
          </x14:sparklines>
        </x14:sparklineGroup>
        <x14:sparklineGroup displayEmptyCellsAs="gap" high="1" xr2:uid="{8416D765-E1DC-4FD3-B5DE-C82938AB96E6}">
          <x14:colorSeries rgb="FF376092"/>
          <x14:colorNegative rgb="FFD00000"/>
          <x14:colorAxis rgb="FF000000"/>
          <x14:colorMarkers rgb="FFD00000"/>
          <x14:colorFirst rgb="FFD00000"/>
          <x14:colorLast rgb="FFD00000"/>
          <x14:colorHigh rgb="FFD00000"/>
          <x14:colorLow rgb="FFD00000"/>
          <x14:sparklines>
            <x14:sparkline>
              <xm:f>KPI!E11:P11</xm:f>
              <xm:sqref>T11</xm:sqref>
            </x14:sparkline>
          </x14:sparklines>
        </x14:sparklineGroup>
        <x14:sparklineGroup displayEmptyCellsAs="gap" high="1" xr2:uid="{E22E793F-CC41-4145-8989-B73DE2E8D40D}">
          <x14:colorSeries rgb="FF376092"/>
          <x14:colorNegative rgb="FFD00000"/>
          <x14:colorAxis rgb="FF000000"/>
          <x14:colorMarkers rgb="FFD00000"/>
          <x14:colorFirst rgb="FFD00000"/>
          <x14:colorLast rgb="FFD00000"/>
          <x14:colorHigh rgb="FFD00000"/>
          <x14:colorLow rgb="FFD00000"/>
          <x14:sparklines>
            <x14:sparkline>
              <xm:f>KPI!E13:P13</xm:f>
              <xm:sqref>T13</xm:sqref>
            </x14:sparkline>
            <x14:sparkline>
              <xm:f>KPI!E15:P15</xm:f>
              <xm:sqref>T15</xm:sqref>
            </x14:sparkline>
            <x14:sparkline>
              <xm:f>KPI!E17:P17</xm:f>
              <xm:sqref>T17</xm:sqref>
            </x14:sparkline>
            <x14:sparkline>
              <xm:f>KPI!E19:P19</xm:f>
              <xm:sqref>T19</xm:sqref>
            </x14:sparkline>
            <x14:sparkline>
              <xm:f>KPI!E21:P21</xm:f>
              <xm:sqref>T21</xm:sqref>
            </x14:sparkline>
            <x14:sparkline>
              <xm:f>KPI!E23:P23</xm:f>
              <xm:sqref>T23</xm:sqref>
            </x14:sparkline>
            <x14:sparkline>
              <xm:f>KPI!E25:P25</xm:f>
              <xm:sqref>T25</xm:sqref>
            </x14:sparkline>
            <x14:sparkline>
              <xm:f>KPI!E27:P27</xm:f>
              <xm:sqref>T27</xm:sqref>
            </x14:sparkline>
            <x14:sparkline>
              <xm:f>KPI!E29:P29</xm:f>
              <xm:sqref>T29</xm:sqref>
            </x14:sparkline>
            <x14:sparkline>
              <xm:f>KPI!E31:P31</xm:f>
              <xm:sqref>T31</xm:sqref>
            </x14:sparkline>
            <x14:sparkline>
              <xm:f>KPI!E33:P33</xm:f>
              <xm:sqref>T33</xm:sqref>
            </x14:sparkline>
            <x14:sparkline>
              <xm:f>KPI!E35:P35</xm:f>
              <xm:sqref>T35</xm:sqref>
            </x14:sparkline>
            <x14:sparkline>
              <xm:f>KPI!E37:P37</xm:f>
              <xm:sqref>T37</xm:sqref>
            </x14:sparkline>
            <x14:sparkline>
              <xm:f>KPI!E39:P39</xm:f>
              <xm:sqref>T39</xm:sqref>
            </x14:sparkline>
            <x14:sparkline>
              <xm:f>KPI!E41:P41</xm:f>
              <xm:sqref>T41</xm:sqref>
            </x14:sparkline>
          </x14:sparklines>
        </x14:sparklineGroup>
        <x14:sparklineGroup type="column" displayEmptyCellsAs="gap" high="1" low="1" xr2:uid="{864B3A54-08F9-4440-99C8-7D0737D77AA6}">
          <x14:colorSeries theme="5" tint="-0.499984740745262"/>
          <x14:colorNegative theme="6"/>
          <x14:colorAxis rgb="FF000000"/>
          <x14:colorMarkers theme="5" tint="-0.499984740745262"/>
          <x14:colorFirst theme="5" tint="0.39997558519241921"/>
          <x14:colorLast theme="5" tint="0.39997558519241921"/>
          <x14:colorHigh theme="5"/>
          <x14:colorLow rgb="FFFF0000"/>
          <x14:sparklines>
            <x14:sparkline>
              <xm:f>KPI!E14:P14</xm:f>
              <xm:sqref>T14</xm:sqref>
            </x14:sparkline>
            <x14:sparkline>
              <xm:f>KPI!E16:P16</xm:f>
              <xm:sqref>T16</xm:sqref>
            </x14:sparkline>
            <x14:sparkline>
              <xm:f>KPI!E18:P18</xm:f>
              <xm:sqref>T18</xm:sqref>
            </x14:sparkline>
            <x14:sparkline>
              <xm:f>KPI!E20:P20</xm:f>
              <xm:sqref>T20</xm:sqref>
            </x14:sparkline>
            <x14:sparkline>
              <xm:f>KPI!E22:P22</xm:f>
              <xm:sqref>T22</xm:sqref>
            </x14:sparkline>
            <x14:sparkline>
              <xm:f>KPI!E24:P24</xm:f>
              <xm:sqref>T24</xm:sqref>
            </x14:sparkline>
            <x14:sparkline>
              <xm:f>KPI!E26:P26</xm:f>
              <xm:sqref>T26</xm:sqref>
            </x14:sparkline>
            <x14:sparkline>
              <xm:f>KPI!E28:P28</xm:f>
              <xm:sqref>T28</xm:sqref>
            </x14:sparkline>
            <x14:sparkline>
              <xm:f>KPI!E30:P30</xm:f>
              <xm:sqref>T30</xm:sqref>
            </x14:sparkline>
            <x14:sparkline>
              <xm:f>KPI!E32:P32</xm:f>
              <xm:sqref>T32</xm:sqref>
            </x14:sparkline>
            <x14:sparkline>
              <xm:f>KPI!E34:P34</xm:f>
              <xm:sqref>T34</xm:sqref>
            </x14:sparkline>
            <x14:sparkline>
              <xm:f>KPI!E36:P36</xm:f>
              <xm:sqref>T36</xm:sqref>
            </x14:sparkline>
            <x14:sparkline>
              <xm:f>KPI!E38:P38</xm:f>
              <xm:sqref>T38</xm:sqref>
            </x14:sparkline>
            <x14:sparkline>
              <xm:f>KPI!E40:P40</xm:f>
              <xm:sqref>T40</xm:sqref>
            </x14:sparkline>
            <x14:sparkline>
              <xm:f>KPI!E42:P42</xm:f>
              <xm:sqref>T42</xm:sqref>
            </x14:sparkline>
          </x14:sparklines>
        </x14:sparklineGroup>
      </x14:sparklineGroups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5CE051-10A5-431C-9BC0-9F5791515F79}">
  <dimension ref="A1:DE75"/>
  <sheetViews>
    <sheetView showGridLines="0" showRowColHeaders="0" zoomScale="85" zoomScaleNormal="85" workbookViewId="0"/>
  </sheetViews>
  <sheetFormatPr defaultColWidth="0" defaultRowHeight="15" zeroHeight="1" x14ac:dyDescent="0.25"/>
  <cols>
    <col min="1" max="1" width="19.5703125" style="30" bestFit="1" customWidth="1"/>
    <col min="2" max="2" width="14.140625" style="30" bestFit="1" customWidth="1"/>
    <col min="3" max="3" width="8.85546875" style="30" bestFit="1" customWidth="1"/>
    <col min="4" max="4" width="11.7109375" style="30" bestFit="1" customWidth="1"/>
    <col min="5" max="5" width="12.42578125" style="30" customWidth="1"/>
    <col min="6" max="6" width="22.85546875" style="30" bestFit="1" customWidth="1"/>
    <col min="7" max="7" width="16.5703125" style="30" customWidth="1"/>
    <col min="8" max="8" width="8.85546875" style="30" bestFit="1" customWidth="1"/>
    <col min="9" max="9" width="12.28515625" style="30" bestFit="1" customWidth="1"/>
    <col min="10" max="10" width="17.5703125" style="30" bestFit="1" customWidth="1"/>
    <col min="11" max="11" width="9" style="30" customWidth="1"/>
    <col min="12" max="12" width="14.140625" style="30" bestFit="1" customWidth="1"/>
    <col min="13" max="13" width="12.42578125" style="30" bestFit="1" customWidth="1"/>
    <col min="14" max="14" width="23.5703125" style="30" bestFit="1" customWidth="1"/>
    <col min="15" max="15" width="18.140625" style="30" bestFit="1" customWidth="1"/>
    <col min="16" max="16" width="9.42578125" style="30" hidden="1" customWidth="1"/>
    <col min="17" max="17" width="14" style="30" hidden="1" customWidth="1"/>
    <col min="18" max="18" width="17.5703125" style="30" hidden="1" customWidth="1"/>
    <col min="19" max="19" width="8.85546875" style="30" hidden="1" customWidth="1"/>
    <col min="20" max="20" width="10.28515625" style="30" hidden="1" customWidth="1"/>
    <col min="21" max="22" width="8.85546875" style="30" hidden="1" customWidth="1"/>
    <col min="23" max="23" width="10.28515625" style="30" hidden="1" customWidth="1"/>
    <col min="24" max="24" width="8.85546875" style="30" hidden="1" customWidth="1"/>
    <col min="25" max="25" width="10.28515625" style="30" hidden="1" customWidth="1"/>
    <col min="26" max="27" width="8.85546875" style="30" hidden="1" customWidth="1"/>
    <col min="28" max="28" width="10.28515625" style="30" hidden="1" customWidth="1"/>
    <col min="29" max="30" width="8.85546875" style="30" hidden="1" customWidth="1"/>
    <col min="31" max="36" width="10.28515625" style="30" hidden="1" customWidth="1"/>
    <col min="37" max="37" width="19.140625" style="30" hidden="1" customWidth="1"/>
    <col min="38" max="52" width="7.85546875" style="30" hidden="1" customWidth="1"/>
    <col min="53" max="53" width="8.85546875" style="30" hidden="1" customWidth="1"/>
    <col min="54" max="54" width="7.85546875" style="30" hidden="1" customWidth="1"/>
    <col min="55" max="55" width="8.85546875" style="30" hidden="1" customWidth="1"/>
    <col min="56" max="71" width="7.85546875" style="30" hidden="1" customWidth="1"/>
    <col min="72" max="72" width="28.42578125" style="30" hidden="1" customWidth="1"/>
    <col min="73" max="106" width="7.7109375" style="30" hidden="1" customWidth="1"/>
    <col min="107" max="107" width="31" style="30" hidden="1" customWidth="1"/>
    <col min="108" max="108" width="25.5703125" style="30" hidden="1" customWidth="1"/>
    <col min="109" max="109" width="34.85546875" style="30" hidden="1" customWidth="1"/>
    <col min="110" max="16384" width="9.140625" style="30" hidden="1"/>
  </cols>
  <sheetData>
    <row r="1" spans="1:35" customFormat="1" x14ac:dyDescent="0.25">
      <c r="A1" s="60" t="s">
        <v>146</v>
      </c>
      <c r="B1" s="60" t="s">
        <v>201</v>
      </c>
      <c r="D1" s="60" t="s">
        <v>148</v>
      </c>
      <c r="P1" s="30"/>
      <c r="Q1" s="30"/>
      <c r="R1" s="30"/>
      <c r="S1" s="30"/>
      <c r="T1" s="30"/>
      <c r="U1" s="30"/>
      <c r="V1" s="30"/>
      <c r="W1" s="30"/>
      <c r="X1" s="30"/>
      <c r="Y1" s="30"/>
      <c r="Z1" s="30"/>
      <c r="AA1" s="30"/>
      <c r="AB1" s="30"/>
      <c r="AC1" s="30"/>
      <c r="AD1" s="30"/>
      <c r="AE1" s="30"/>
      <c r="AF1" s="30"/>
      <c r="AG1" s="30"/>
      <c r="AH1" s="30"/>
      <c r="AI1" s="30"/>
    </row>
    <row r="2" spans="1:35" customFormat="1" x14ac:dyDescent="0.25">
      <c r="P2" s="30"/>
      <c r="Q2" s="30"/>
      <c r="R2" s="30"/>
      <c r="S2" s="30"/>
      <c r="T2" s="30"/>
      <c r="U2" s="30"/>
      <c r="V2" s="30"/>
      <c r="W2" s="30"/>
      <c r="X2" s="30"/>
      <c r="Y2" s="30"/>
      <c r="Z2" s="30"/>
      <c r="AA2" s="30"/>
      <c r="AB2" s="30"/>
      <c r="AC2" s="30"/>
      <c r="AD2" s="30"/>
      <c r="AE2" s="30"/>
      <c r="AF2" s="30"/>
      <c r="AG2" s="30"/>
      <c r="AH2" s="30"/>
      <c r="AI2" s="30"/>
    </row>
    <row r="3" spans="1:35" customFormat="1" x14ac:dyDescent="0.25">
      <c r="P3" s="30"/>
      <c r="Q3" s="30"/>
      <c r="R3" s="30"/>
      <c r="S3" s="30"/>
      <c r="T3" s="30"/>
      <c r="U3" s="30"/>
      <c r="V3" s="30"/>
      <c r="W3" s="30"/>
      <c r="X3" s="30"/>
      <c r="Y3" s="30"/>
      <c r="Z3" s="30"/>
      <c r="AA3" s="30"/>
      <c r="AB3" s="30"/>
      <c r="AC3" s="30"/>
      <c r="AD3" s="30"/>
      <c r="AE3" s="30"/>
      <c r="AF3" s="30"/>
      <c r="AG3" s="30"/>
      <c r="AH3" s="30"/>
      <c r="AI3" s="30"/>
    </row>
    <row r="4" spans="1:35" customFormat="1" x14ac:dyDescent="0.25">
      <c r="P4" s="30"/>
      <c r="Q4" s="30"/>
      <c r="R4" s="30"/>
      <c r="S4" s="30"/>
      <c r="T4" s="30"/>
      <c r="U4" s="30"/>
      <c r="V4" s="30"/>
      <c r="W4" s="30"/>
      <c r="X4" s="30"/>
      <c r="Y4" s="30"/>
      <c r="Z4" s="30"/>
      <c r="AA4" s="30"/>
      <c r="AB4" s="30"/>
      <c r="AC4" s="30"/>
      <c r="AD4" s="30"/>
      <c r="AE4" s="30"/>
      <c r="AF4" s="30"/>
      <c r="AG4" s="30"/>
      <c r="AH4" s="30"/>
      <c r="AI4" s="30"/>
    </row>
    <row r="5" spans="1:35" customFormat="1" x14ac:dyDescent="0.25">
      <c r="P5" s="30"/>
      <c r="Q5" s="30"/>
      <c r="R5" s="30"/>
      <c r="S5" s="30"/>
      <c r="T5" s="30"/>
      <c r="U5" s="30"/>
      <c r="V5" s="30"/>
      <c r="W5" s="30"/>
      <c r="X5" s="30"/>
      <c r="Y5" s="30"/>
      <c r="Z5" s="30"/>
      <c r="AA5" s="30"/>
      <c r="AB5" s="30"/>
      <c r="AC5" s="30"/>
      <c r="AD5" s="30"/>
      <c r="AE5" s="30"/>
      <c r="AF5" s="30"/>
      <c r="AG5" s="30"/>
      <c r="AH5" s="30"/>
      <c r="AI5" s="30"/>
    </row>
    <row r="6" spans="1:35" customFormat="1" x14ac:dyDescent="0.25">
      <c r="P6" s="30"/>
      <c r="Q6" s="30"/>
      <c r="R6" s="30"/>
      <c r="S6" s="30"/>
      <c r="T6" s="30"/>
      <c r="U6" s="30"/>
      <c r="V6" s="30"/>
      <c r="W6" s="30"/>
      <c r="X6" s="30"/>
      <c r="Y6" s="30"/>
      <c r="Z6" s="30"/>
      <c r="AA6" s="30"/>
      <c r="AB6" s="30"/>
      <c r="AC6" s="30"/>
      <c r="AD6" s="30"/>
      <c r="AE6" s="30"/>
      <c r="AF6" s="30"/>
      <c r="AG6" s="30"/>
      <c r="AH6" s="30"/>
      <c r="AI6" s="30"/>
    </row>
    <row r="7" spans="1:35" customFormat="1" x14ac:dyDescent="0.25">
      <c r="P7" s="30"/>
      <c r="Q7" s="30"/>
      <c r="R7" s="30"/>
      <c r="S7" s="30"/>
      <c r="T7" s="30"/>
      <c r="U7" s="30"/>
      <c r="V7" s="30"/>
      <c r="W7" s="30"/>
      <c r="X7" s="30"/>
      <c r="Y7" s="30"/>
      <c r="Z7" s="30"/>
      <c r="AA7" s="30"/>
      <c r="AB7" s="30"/>
      <c r="AC7" s="30"/>
      <c r="AD7" s="30"/>
      <c r="AE7" s="30"/>
      <c r="AF7" s="30"/>
      <c r="AG7" s="30"/>
      <c r="AH7" s="30"/>
      <c r="AI7" s="30"/>
    </row>
    <row r="8" spans="1:35" customFormat="1" x14ac:dyDescent="0.25">
      <c r="P8" s="30"/>
      <c r="Q8" s="30"/>
      <c r="R8" s="30"/>
      <c r="S8" s="30"/>
      <c r="T8" s="30"/>
      <c r="U8" s="30"/>
      <c r="V8" s="30"/>
      <c r="W8" s="30"/>
      <c r="X8" s="30"/>
      <c r="Y8" s="30"/>
      <c r="Z8" s="30"/>
      <c r="AA8" s="30"/>
      <c r="AB8" s="30"/>
      <c r="AC8" s="30"/>
      <c r="AD8" s="30"/>
      <c r="AE8" s="30"/>
      <c r="AF8" s="30"/>
      <c r="AG8" s="30"/>
      <c r="AH8" s="30"/>
      <c r="AI8" s="30"/>
    </row>
    <row r="9" spans="1:35" customFormat="1" x14ac:dyDescent="0.25">
      <c r="P9" s="30"/>
      <c r="Q9" s="30"/>
      <c r="R9" s="30"/>
      <c r="S9" s="30"/>
      <c r="T9" s="30"/>
      <c r="U9" s="30"/>
      <c r="V9" s="30"/>
      <c r="W9" s="30"/>
      <c r="X9" s="30"/>
      <c r="Y9" s="30"/>
      <c r="Z9" s="30"/>
      <c r="AA9" s="30"/>
      <c r="AB9" s="30"/>
      <c r="AC9" s="30"/>
      <c r="AD9" s="30"/>
      <c r="AE9" s="30"/>
      <c r="AF9" s="30"/>
      <c r="AG9" s="30"/>
      <c r="AH9" s="30"/>
      <c r="AI9" s="30"/>
    </row>
    <row r="10" spans="1:35" customFormat="1" x14ac:dyDescent="0.25">
      <c r="P10" s="30"/>
      <c r="Q10" s="30"/>
      <c r="R10" s="30"/>
      <c r="S10" s="30"/>
      <c r="T10" s="30"/>
      <c r="U10" s="30"/>
      <c r="V10" s="30"/>
      <c r="W10" s="30"/>
      <c r="X10" s="30"/>
      <c r="Y10" s="30"/>
      <c r="Z10" s="30"/>
      <c r="AA10" s="30"/>
      <c r="AB10" s="30"/>
      <c r="AC10" s="30"/>
      <c r="AD10" s="30"/>
      <c r="AE10" s="30"/>
      <c r="AF10" s="30"/>
      <c r="AG10" s="30"/>
      <c r="AH10" s="30"/>
      <c r="AI10" s="30"/>
    </row>
    <row r="11" spans="1:35" customFormat="1" x14ac:dyDescent="0.25">
      <c r="P11" s="30"/>
      <c r="Q11" s="30"/>
      <c r="R11" s="30"/>
      <c r="S11" s="30"/>
      <c r="T11" s="30"/>
      <c r="U11" s="30"/>
      <c r="V11" s="30"/>
      <c r="W11" s="30"/>
      <c r="X11" s="30"/>
      <c r="Y11" s="30"/>
      <c r="Z11" s="30"/>
      <c r="AA11" s="30"/>
      <c r="AB11" s="30"/>
      <c r="AC11" s="30"/>
      <c r="AD11" s="30"/>
      <c r="AE11" s="30"/>
      <c r="AF11" s="30"/>
      <c r="AG11" s="30"/>
      <c r="AH11" s="30"/>
      <c r="AI11" s="30"/>
    </row>
    <row r="12" spans="1:35" customFormat="1" ht="4.5" customHeight="1" x14ac:dyDescent="0.25">
      <c r="P12" s="30"/>
      <c r="Q12" s="30"/>
      <c r="R12" s="30"/>
      <c r="S12" s="30"/>
      <c r="T12" s="30"/>
      <c r="U12" s="30"/>
      <c r="V12" s="30"/>
      <c r="W12" s="30"/>
      <c r="X12" s="30"/>
      <c r="Y12" s="30"/>
      <c r="Z12" s="30"/>
      <c r="AA12" s="30"/>
      <c r="AB12" s="30"/>
      <c r="AC12" s="30"/>
      <c r="AD12" s="30"/>
      <c r="AE12" s="30"/>
      <c r="AF12" s="30"/>
      <c r="AG12" s="30"/>
      <c r="AH12" s="30"/>
      <c r="AI12" s="30"/>
    </row>
    <row r="13" spans="1:35" customFormat="1" x14ac:dyDescent="0.25">
      <c r="C13" s="40"/>
      <c r="D13" s="40"/>
      <c r="E13" s="40"/>
      <c r="F13" s="40"/>
      <c r="G13" s="40"/>
      <c r="H13" s="40"/>
      <c r="I13" s="40"/>
      <c r="J13" s="40"/>
      <c r="K13" s="40"/>
      <c r="L13" s="40"/>
      <c r="M13" s="40"/>
      <c r="N13" s="40"/>
      <c r="P13" s="30"/>
      <c r="Q13" s="30"/>
      <c r="R13" s="30"/>
      <c r="S13" s="30"/>
      <c r="T13" s="30"/>
      <c r="U13" s="30"/>
      <c r="V13" s="30"/>
      <c r="W13" s="30"/>
      <c r="X13" s="30"/>
      <c r="Y13" s="30"/>
      <c r="Z13" s="30"/>
      <c r="AA13" s="30"/>
      <c r="AB13" s="30"/>
      <c r="AC13" s="30"/>
      <c r="AD13" s="30"/>
      <c r="AE13" s="30"/>
      <c r="AF13" s="30"/>
      <c r="AG13" s="30"/>
      <c r="AH13" s="30"/>
      <c r="AI13" s="30"/>
    </row>
    <row r="14" spans="1:35" customFormat="1" ht="15" customHeight="1" x14ac:dyDescent="0.25">
      <c r="C14" s="52" t="s">
        <v>178</v>
      </c>
      <c r="D14" s="52"/>
      <c r="E14" s="51">
        <f>GETPIVOTDATA("Продажі_UAH",зведена_службова!$A$1)</f>
        <v>294903940.93811578</v>
      </c>
      <c r="F14" s="40"/>
      <c r="G14" s="50" t="s">
        <v>181</v>
      </c>
      <c r="H14" s="46">
        <f>GETPIVOTDATA("Дебіторка_в_днях",зведена_службова!$A$1)</f>
        <v>14.816129471517938</v>
      </c>
      <c r="I14" s="40"/>
      <c r="J14" s="41" t="s">
        <v>184</v>
      </c>
      <c r="K14" s="45">
        <f>GETPIVOTDATA("Виконання_плану",зведена_службова!$A$1)</f>
        <v>1.000996030141885</v>
      </c>
      <c r="L14" s="40"/>
      <c r="M14" s="40"/>
      <c r="N14" s="40"/>
      <c r="P14" s="30"/>
      <c r="Q14" s="30"/>
      <c r="R14" s="30"/>
      <c r="S14" s="30"/>
      <c r="T14" s="30"/>
      <c r="U14" s="30"/>
      <c r="V14" s="30"/>
      <c r="W14" s="30"/>
      <c r="X14" s="30"/>
      <c r="Y14" s="30"/>
      <c r="Z14" s="30"/>
      <c r="AA14" s="30"/>
      <c r="AB14" s="30"/>
      <c r="AC14" s="30"/>
      <c r="AD14" s="30"/>
      <c r="AE14" s="30"/>
      <c r="AF14" s="30"/>
      <c r="AG14" s="30"/>
      <c r="AH14" s="30"/>
      <c r="AI14" s="30"/>
    </row>
    <row r="15" spans="1:35" customFormat="1" x14ac:dyDescent="0.25">
      <c r="C15" s="40"/>
      <c r="D15" s="42"/>
      <c r="E15" s="42"/>
      <c r="F15" s="40"/>
      <c r="G15" s="40"/>
      <c r="H15" s="40"/>
      <c r="I15" s="40"/>
      <c r="J15" s="40"/>
      <c r="K15" s="40"/>
      <c r="L15" s="40"/>
      <c r="M15" s="40"/>
      <c r="N15" s="40"/>
      <c r="P15" s="30"/>
      <c r="Q15" s="30"/>
      <c r="R15" s="30"/>
      <c r="S15" s="30"/>
      <c r="T15" s="30"/>
      <c r="U15" s="30"/>
      <c r="V15" s="30"/>
      <c r="W15" s="30"/>
      <c r="X15" s="30"/>
      <c r="Y15" s="30"/>
      <c r="Z15" s="30"/>
      <c r="AA15" s="30"/>
      <c r="AB15" s="30"/>
      <c r="AC15" s="30"/>
      <c r="AD15" s="30"/>
      <c r="AE15" s="30"/>
      <c r="AF15" s="30"/>
      <c r="AG15" s="30"/>
      <c r="AH15" s="30"/>
      <c r="AI15" s="30"/>
    </row>
    <row r="16" spans="1:35" customFormat="1" ht="15" customHeight="1" x14ac:dyDescent="0.25">
      <c r="C16" s="52" t="s">
        <v>179</v>
      </c>
      <c r="D16" s="52"/>
      <c r="E16" s="51">
        <f>GETPIVOTDATA("Продажі_шт",зведена_службова!$A$1)</f>
        <v>17957843</v>
      </c>
      <c r="F16" s="40"/>
      <c r="G16" s="50" t="s">
        <v>182</v>
      </c>
      <c r="H16" s="45">
        <f>GETPIVOTDATA("_Націнка",зведена_службова!$A$1)</f>
        <v>0.48635545815140169</v>
      </c>
      <c r="I16" s="40"/>
      <c r="J16" s="40"/>
      <c r="K16" s="40"/>
      <c r="L16" s="40"/>
      <c r="M16" s="40"/>
      <c r="N16" s="40"/>
      <c r="P16" s="30"/>
      <c r="Q16" s="30"/>
      <c r="R16" s="30"/>
      <c r="S16" s="30"/>
      <c r="T16" s="30"/>
      <c r="U16" s="30"/>
      <c r="V16" s="30"/>
      <c r="W16" s="30"/>
      <c r="X16" s="30"/>
      <c r="Y16" s="30"/>
      <c r="Z16" s="30"/>
      <c r="AA16" s="30"/>
      <c r="AB16" s="30"/>
      <c r="AC16" s="30"/>
      <c r="AD16" s="30"/>
      <c r="AE16" s="30"/>
      <c r="AF16" s="30"/>
      <c r="AG16" s="30"/>
      <c r="AH16" s="30"/>
      <c r="AI16" s="30"/>
    </row>
    <row r="17" spans="1:35" customFormat="1" x14ac:dyDescent="0.25">
      <c r="C17" s="40"/>
      <c r="D17" s="42"/>
      <c r="E17" s="40"/>
      <c r="F17" s="40"/>
      <c r="G17" s="40"/>
      <c r="H17" s="40"/>
      <c r="I17" s="40"/>
      <c r="J17" s="40"/>
      <c r="K17" s="40"/>
      <c r="L17" s="40"/>
      <c r="M17" s="40"/>
      <c r="N17" s="40"/>
      <c r="P17" s="30"/>
      <c r="Q17" s="30"/>
      <c r="R17" s="30"/>
      <c r="S17" s="30"/>
      <c r="T17" s="30"/>
      <c r="U17" s="30"/>
      <c r="V17" s="30"/>
      <c r="W17" s="30"/>
      <c r="X17" s="30"/>
      <c r="Y17" s="30"/>
      <c r="Z17" s="30"/>
      <c r="AA17" s="30"/>
      <c r="AB17" s="30"/>
      <c r="AC17" s="30"/>
      <c r="AD17" s="30"/>
      <c r="AE17" s="30"/>
      <c r="AF17" s="30"/>
      <c r="AG17" s="30"/>
      <c r="AH17" s="30"/>
      <c r="AI17" s="30"/>
    </row>
    <row r="18" spans="1:35" customFormat="1" ht="15" customHeight="1" x14ac:dyDescent="0.25">
      <c r="C18" s="52" t="s">
        <v>180</v>
      </c>
      <c r="D18" s="52"/>
      <c r="E18" s="53">
        <f>GETPIVOTDATA("Частка_з/п_у_продажах",зведена_службова!$A$1)</f>
        <v>1.1054057092726579E-2</v>
      </c>
      <c r="F18" s="40"/>
      <c r="G18" s="50" t="s">
        <v>183</v>
      </c>
      <c r="H18" s="44">
        <f>GETPIVOTDATA("Середня_ціна",зведена_службова!$A$1)</f>
        <v>16.422013542390129</v>
      </c>
      <c r="I18" s="40"/>
      <c r="J18" s="40"/>
      <c r="K18" s="40"/>
      <c r="L18" s="40"/>
      <c r="M18" s="40"/>
      <c r="N18" s="40"/>
      <c r="P18" s="30"/>
      <c r="Q18" s="30"/>
      <c r="R18" s="30"/>
      <c r="S18" s="30"/>
      <c r="T18" s="30"/>
      <c r="U18" s="30"/>
      <c r="V18" s="30"/>
      <c r="W18" s="30"/>
      <c r="X18" s="30"/>
      <c r="Y18" s="30"/>
      <c r="Z18" s="30"/>
      <c r="AA18" s="30"/>
      <c r="AB18" s="30"/>
      <c r="AC18" s="30"/>
      <c r="AD18" s="30"/>
      <c r="AE18" s="30"/>
      <c r="AF18" s="30"/>
      <c r="AG18" s="30"/>
      <c r="AH18" s="30"/>
      <c r="AI18" s="30"/>
    </row>
    <row r="19" spans="1:35" customFormat="1" x14ac:dyDescent="0.25">
      <c r="C19" s="40"/>
      <c r="D19" s="40"/>
      <c r="E19" s="40"/>
      <c r="F19" s="40"/>
      <c r="G19" s="40"/>
      <c r="H19" s="40"/>
      <c r="I19" s="40"/>
      <c r="J19" s="40"/>
      <c r="K19" s="40"/>
      <c r="L19" s="40"/>
      <c r="M19" s="40"/>
      <c r="N19" s="40"/>
      <c r="P19" s="30"/>
      <c r="Q19" s="30"/>
      <c r="R19" s="30"/>
      <c r="S19" s="30"/>
      <c r="T19" s="30"/>
      <c r="U19" s="30"/>
      <c r="V19" s="30"/>
      <c r="W19" s="30"/>
      <c r="X19" s="30"/>
      <c r="Y19" s="30"/>
      <c r="Z19" s="30"/>
      <c r="AA19" s="30"/>
      <c r="AB19" s="30"/>
      <c r="AC19" s="30"/>
      <c r="AD19" s="30"/>
      <c r="AE19" s="30"/>
      <c r="AF19" s="30"/>
      <c r="AG19" s="30"/>
      <c r="AH19" s="30"/>
      <c r="AI19" s="30"/>
    </row>
    <row r="20" spans="1:35" customFormat="1" x14ac:dyDescent="0.25">
      <c r="P20" s="30"/>
      <c r="Q20" s="30"/>
      <c r="R20" s="30"/>
      <c r="S20" s="30"/>
      <c r="T20" s="30"/>
      <c r="U20" s="30"/>
      <c r="V20" s="30"/>
      <c r="W20" s="30"/>
      <c r="X20" s="30"/>
      <c r="Y20" s="30"/>
      <c r="Z20" s="30"/>
      <c r="AA20" s="30"/>
      <c r="AB20" s="30"/>
      <c r="AC20" s="30"/>
      <c r="AD20" s="30"/>
      <c r="AE20" s="30"/>
      <c r="AF20" s="30"/>
      <c r="AG20" s="30"/>
      <c r="AH20" s="30"/>
      <c r="AI20" s="30"/>
    </row>
    <row r="21" spans="1:35" customFormat="1" x14ac:dyDescent="0.25">
      <c r="D21" s="43"/>
      <c r="P21" s="30"/>
      <c r="Q21" s="30"/>
      <c r="R21" s="30"/>
      <c r="S21" s="30"/>
      <c r="T21" s="30"/>
      <c r="U21" s="30"/>
      <c r="V21" s="30"/>
      <c r="W21" s="30"/>
      <c r="X21" s="30"/>
      <c r="Y21" s="30"/>
      <c r="Z21" s="30"/>
      <c r="AA21" s="30"/>
      <c r="AB21" s="30"/>
      <c r="AC21" s="30"/>
      <c r="AD21" s="30"/>
      <c r="AE21" s="30"/>
      <c r="AF21" s="30"/>
      <c r="AG21" s="30"/>
      <c r="AH21" s="30"/>
      <c r="AI21" s="30"/>
    </row>
    <row r="22" spans="1:35" customFormat="1" x14ac:dyDescent="0.25">
      <c r="D22" s="43"/>
      <c r="P22" s="30"/>
      <c r="Q22" s="30"/>
      <c r="R22" s="30"/>
      <c r="S22" s="30"/>
      <c r="T22" s="30"/>
      <c r="U22" s="30"/>
      <c r="V22" s="30"/>
      <c r="W22" s="30"/>
      <c r="X22" s="30"/>
      <c r="Y22" s="30"/>
      <c r="Z22" s="30"/>
      <c r="AA22" s="30"/>
      <c r="AB22" s="30"/>
      <c r="AC22" s="30"/>
      <c r="AD22" s="30"/>
      <c r="AE22" s="30"/>
      <c r="AF22" s="30"/>
      <c r="AG22" s="30"/>
      <c r="AH22" s="30"/>
      <c r="AI22" s="30"/>
    </row>
    <row r="23" spans="1:35" customFormat="1" x14ac:dyDescent="0.25">
      <c r="A23" s="47" t="s">
        <v>185</v>
      </c>
      <c r="F23" s="47" t="s">
        <v>188</v>
      </c>
      <c r="P23" s="30"/>
      <c r="Q23" s="30"/>
      <c r="R23" s="30"/>
      <c r="S23" s="30"/>
      <c r="T23" s="30"/>
      <c r="U23" s="30"/>
      <c r="V23" s="30"/>
      <c r="W23" s="30"/>
      <c r="X23" s="30"/>
      <c r="Y23" s="30"/>
      <c r="Z23" s="30"/>
      <c r="AA23" s="30"/>
      <c r="AB23" s="30"/>
      <c r="AC23" s="30"/>
      <c r="AD23" s="30"/>
      <c r="AE23" s="30"/>
      <c r="AF23" s="30"/>
      <c r="AG23" s="30"/>
      <c r="AH23" s="30"/>
      <c r="AI23" s="30"/>
    </row>
    <row r="24" spans="1:35" customFormat="1" x14ac:dyDescent="0.25">
      <c r="P24" s="30"/>
      <c r="Q24" s="30"/>
      <c r="R24" s="30"/>
      <c r="S24" s="30"/>
      <c r="T24" s="30"/>
      <c r="U24" s="30"/>
      <c r="V24" s="30"/>
      <c r="W24" s="30"/>
      <c r="X24" s="30"/>
      <c r="Y24" s="30"/>
      <c r="Z24" s="30"/>
      <c r="AA24" s="30"/>
      <c r="AB24" s="30"/>
      <c r="AC24" s="30"/>
      <c r="AD24" s="30"/>
      <c r="AE24" s="30"/>
      <c r="AF24" s="30"/>
      <c r="AG24" s="30"/>
      <c r="AH24" s="30"/>
      <c r="AI24" s="30"/>
    </row>
    <row r="25" spans="1:35" customFormat="1" ht="60" x14ac:dyDescent="0.25">
      <c r="A25" s="49" t="s">
        <v>18</v>
      </c>
      <c r="B25" s="48" t="s">
        <v>159</v>
      </c>
      <c r="C25" s="48" t="s">
        <v>186</v>
      </c>
      <c r="D25" s="48" t="s">
        <v>187</v>
      </c>
      <c r="F25" s="49" t="s">
        <v>18</v>
      </c>
      <c r="G25" s="48" t="s">
        <v>159</v>
      </c>
      <c r="H25" s="48" t="s">
        <v>186</v>
      </c>
      <c r="I25" s="48" t="s">
        <v>187</v>
      </c>
      <c r="P25" s="30"/>
      <c r="Q25" s="30"/>
      <c r="R25" s="30"/>
      <c r="S25" s="30"/>
      <c r="T25" s="30"/>
      <c r="U25" s="30"/>
      <c r="V25" s="30"/>
      <c r="W25" s="30"/>
      <c r="X25" s="30"/>
      <c r="Y25" s="30"/>
      <c r="Z25" s="30"/>
      <c r="AA25" s="30"/>
      <c r="AB25" s="30"/>
      <c r="AC25" s="30"/>
      <c r="AD25" s="30"/>
      <c r="AE25" s="30"/>
      <c r="AF25" s="30"/>
      <c r="AG25" s="30"/>
      <c r="AH25" s="30"/>
      <c r="AI25" s="30"/>
    </row>
    <row r="26" spans="1:35" customFormat="1" x14ac:dyDescent="0.25">
      <c r="A26" s="36" t="s">
        <v>55</v>
      </c>
      <c r="B26" s="34">
        <v>37952147.404660024</v>
      </c>
      <c r="C26" s="32">
        <v>0.99886689383553773</v>
      </c>
      <c r="D26" s="33">
        <v>8.2088899128207535E-3</v>
      </c>
      <c r="F26" s="36" t="s">
        <v>23</v>
      </c>
      <c r="G26" s="34">
        <v>19631299.256669998</v>
      </c>
      <c r="H26" s="32">
        <v>1.0076789631638923</v>
      </c>
      <c r="I26" s="33">
        <v>1.1105734630677832E-2</v>
      </c>
      <c r="P26" s="30"/>
      <c r="Q26" s="30"/>
      <c r="R26" s="30"/>
      <c r="S26" s="30"/>
      <c r="T26" s="30"/>
      <c r="U26" s="30"/>
      <c r="V26" s="30"/>
      <c r="W26" s="30"/>
      <c r="X26" s="30"/>
      <c r="Y26" s="30"/>
      <c r="Z26" s="30"/>
      <c r="AA26" s="30"/>
      <c r="AB26" s="30"/>
      <c r="AC26" s="30"/>
      <c r="AD26" s="30"/>
      <c r="AE26" s="30"/>
      <c r="AF26" s="30"/>
      <c r="AG26" s="30"/>
      <c r="AH26" s="30"/>
      <c r="AI26" s="30"/>
    </row>
    <row r="27" spans="1:35" customFormat="1" x14ac:dyDescent="0.25">
      <c r="A27" s="36" t="s">
        <v>43</v>
      </c>
      <c r="B27" s="34">
        <v>35116810.766298011</v>
      </c>
      <c r="C27" s="32">
        <v>0.99825774462799333</v>
      </c>
      <c r="D27" s="33">
        <v>7.4895753418591643E-3</v>
      </c>
      <c r="F27" s="36" t="s">
        <v>46</v>
      </c>
      <c r="G27" s="34">
        <v>32268104.388947014</v>
      </c>
      <c r="H27" s="32">
        <v>1.007565912137933</v>
      </c>
      <c r="I27" s="33">
        <v>7.5583925557010006E-3</v>
      </c>
      <c r="P27" s="30"/>
      <c r="Q27" s="30"/>
      <c r="R27" s="30"/>
      <c r="S27" s="30"/>
      <c r="T27" s="30"/>
      <c r="U27" s="30"/>
      <c r="V27" s="30"/>
      <c r="W27" s="30"/>
      <c r="X27" s="30"/>
      <c r="Y27" s="30"/>
      <c r="Z27" s="30"/>
      <c r="AA27" s="30"/>
      <c r="AB27" s="30"/>
      <c r="AC27" s="30"/>
      <c r="AD27" s="30"/>
      <c r="AE27" s="30"/>
      <c r="AF27" s="30"/>
      <c r="AG27" s="30"/>
      <c r="AH27" s="30"/>
      <c r="AI27" s="30"/>
    </row>
    <row r="28" spans="1:35" customFormat="1" x14ac:dyDescent="0.25">
      <c r="A28" s="36" t="s">
        <v>46</v>
      </c>
      <c r="B28" s="34">
        <v>32268104.388947014</v>
      </c>
      <c r="C28" s="32">
        <v>1.007565912137933</v>
      </c>
      <c r="D28" s="33">
        <v>7.5583925557010006E-3</v>
      </c>
      <c r="F28" s="36" t="s">
        <v>29</v>
      </c>
      <c r="G28" s="34">
        <v>19897078.074581999</v>
      </c>
      <c r="H28" s="32">
        <v>1.0042081022011033</v>
      </c>
      <c r="I28" s="33">
        <v>1.6809503322362897E-2</v>
      </c>
      <c r="P28" s="30"/>
      <c r="Q28" s="30"/>
      <c r="R28" s="30"/>
      <c r="S28" s="30"/>
      <c r="T28" s="30"/>
      <c r="U28" s="30"/>
      <c r="V28" s="30"/>
      <c r="W28" s="30"/>
      <c r="X28" s="30"/>
      <c r="Y28" s="30"/>
      <c r="Z28" s="30"/>
      <c r="AA28" s="30"/>
      <c r="AB28" s="30"/>
      <c r="AC28" s="30"/>
      <c r="AD28" s="30"/>
      <c r="AE28" s="30"/>
      <c r="AF28" s="30"/>
      <c r="AG28" s="30"/>
      <c r="AH28" s="30"/>
      <c r="AI28" s="30"/>
    </row>
    <row r="29" spans="1:35" customFormat="1" x14ac:dyDescent="0.25">
      <c r="A29" s="36" t="s">
        <v>59</v>
      </c>
      <c r="B29" s="34">
        <v>25847190.945180014</v>
      </c>
      <c r="C29" s="32">
        <v>1.0010220808487735</v>
      </c>
      <c r="D29" s="33">
        <v>1.2170181303924645E-2</v>
      </c>
      <c r="F29" s="36" t="s">
        <v>39</v>
      </c>
      <c r="G29" s="34">
        <v>22157295.401063003</v>
      </c>
      <c r="H29" s="32">
        <v>1.0017268062924352</v>
      </c>
      <c r="I29" s="33">
        <v>1.0755374051138345E-2</v>
      </c>
      <c r="P29" s="30"/>
      <c r="Q29" s="30"/>
      <c r="R29" s="30"/>
      <c r="S29" s="30"/>
      <c r="T29" s="30"/>
      <c r="U29" s="30"/>
      <c r="V29" s="30"/>
      <c r="W29" s="30"/>
      <c r="X29" s="30"/>
      <c r="Y29" s="30"/>
      <c r="Z29" s="30"/>
      <c r="AA29" s="30"/>
      <c r="AB29" s="30"/>
      <c r="AC29" s="30"/>
      <c r="AD29" s="30"/>
      <c r="AE29" s="30"/>
      <c r="AF29" s="30"/>
      <c r="AG29" s="30"/>
      <c r="AH29" s="30"/>
      <c r="AI29" s="30"/>
    </row>
    <row r="30" spans="1:35" customFormat="1" x14ac:dyDescent="0.25">
      <c r="A30" s="36" t="s">
        <v>73</v>
      </c>
      <c r="B30" s="34">
        <v>25329206.258558001</v>
      </c>
      <c r="C30" s="32">
        <v>1.0015859108690306</v>
      </c>
      <c r="D30" s="33">
        <v>9.4706876145773371E-3</v>
      </c>
      <c r="F30" s="36" t="s">
        <v>49</v>
      </c>
      <c r="G30" s="34">
        <v>20075862.666442011</v>
      </c>
      <c r="H30" s="32">
        <v>1.0016546007495004</v>
      </c>
      <c r="I30" s="33">
        <v>1.4201133208415571E-2</v>
      </c>
      <c r="P30" s="30"/>
      <c r="Q30" s="30"/>
      <c r="R30" s="30"/>
      <c r="S30" s="30"/>
      <c r="T30" s="30"/>
      <c r="U30" s="30"/>
      <c r="V30" s="30"/>
      <c r="W30" s="30"/>
      <c r="X30" s="30"/>
      <c r="Y30" s="30"/>
      <c r="Z30" s="30"/>
      <c r="AA30" s="30"/>
      <c r="AB30" s="30"/>
      <c r="AC30" s="30"/>
      <c r="AD30" s="30"/>
      <c r="AE30" s="30"/>
      <c r="AF30" s="30"/>
      <c r="AG30" s="30"/>
      <c r="AH30" s="30"/>
      <c r="AI30" s="30"/>
    </row>
    <row r="31" spans="1:35" customFormat="1" x14ac:dyDescent="0.25">
      <c r="A31" s="36" t="s">
        <v>153</v>
      </c>
      <c r="B31" s="34">
        <v>156513459.76364306</v>
      </c>
      <c r="C31" s="32">
        <v>1.0013080485681765</v>
      </c>
      <c r="D31" s="33">
        <v>8.7717695466783922E-3</v>
      </c>
      <c r="F31" s="36" t="s">
        <v>153</v>
      </c>
      <c r="G31" s="34">
        <v>114029639.78770402</v>
      </c>
      <c r="H31" s="32">
        <v>1.004816931061957</v>
      </c>
      <c r="I31" s="33">
        <v>1.1574052171497894E-2</v>
      </c>
      <c r="P31" s="30"/>
      <c r="Q31" s="30"/>
      <c r="R31" s="30"/>
      <c r="S31" s="30"/>
      <c r="T31" s="30"/>
      <c r="U31" s="30"/>
      <c r="V31" s="30"/>
      <c r="W31" s="30"/>
      <c r="X31" s="30"/>
      <c r="Y31" s="30"/>
      <c r="Z31" s="30"/>
      <c r="AA31" s="30"/>
      <c r="AB31" s="30"/>
      <c r="AC31" s="30"/>
      <c r="AD31" s="30"/>
      <c r="AE31" s="30"/>
      <c r="AF31" s="30"/>
      <c r="AG31" s="30"/>
      <c r="AH31" s="30"/>
      <c r="AI31" s="30"/>
    </row>
    <row r="32" spans="1:35" customFormat="1" x14ac:dyDescent="0.25"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0"/>
      <c r="AA32" s="30"/>
      <c r="AB32" s="30"/>
      <c r="AC32" s="30"/>
      <c r="AD32" s="30"/>
      <c r="AE32" s="30"/>
      <c r="AF32" s="30"/>
      <c r="AG32" s="30"/>
      <c r="AH32" s="30"/>
      <c r="AI32" s="30"/>
    </row>
    <row r="33" spans="1:35" customFormat="1" x14ac:dyDescent="0.25">
      <c r="P33" s="30"/>
      <c r="Q33" s="30"/>
      <c r="R33" s="30"/>
      <c r="S33" s="30"/>
      <c r="T33" s="30"/>
      <c r="U33" s="30"/>
      <c r="V33" s="30"/>
      <c r="W33" s="30"/>
      <c r="X33" s="30"/>
      <c r="Y33" s="30"/>
      <c r="Z33" s="30"/>
      <c r="AA33" s="30"/>
      <c r="AB33" s="30"/>
      <c r="AC33" s="30"/>
      <c r="AD33" s="30"/>
      <c r="AE33" s="30"/>
      <c r="AF33" s="30"/>
      <c r="AG33" s="30"/>
      <c r="AH33" s="30"/>
      <c r="AI33" s="30"/>
    </row>
    <row r="34" spans="1:35" customFormat="1" x14ac:dyDescent="0.25">
      <c r="P34" s="30"/>
      <c r="Q34" s="30"/>
      <c r="R34" s="30"/>
      <c r="S34" s="30"/>
      <c r="T34" s="30"/>
      <c r="U34" s="30"/>
      <c r="V34" s="30"/>
      <c r="W34" s="30"/>
      <c r="X34" s="30"/>
      <c r="Y34" s="30"/>
      <c r="Z34" s="30"/>
      <c r="AA34" s="30"/>
      <c r="AB34" s="30"/>
      <c r="AC34" s="30"/>
      <c r="AD34" s="30"/>
      <c r="AE34" s="30"/>
      <c r="AF34" s="30"/>
      <c r="AG34" s="30"/>
      <c r="AH34" s="30"/>
      <c r="AI34" s="30"/>
    </row>
    <row r="35" spans="1:35" customFormat="1" x14ac:dyDescent="0.25">
      <c r="P35" s="30"/>
      <c r="Q35" s="30"/>
      <c r="R35" s="30"/>
      <c r="S35" s="30"/>
      <c r="T35" s="30"/>
      <c r="U35" s="30"/>
      <c r="V35" s="30"/>
      <c r="W35" s="30"/>
      <c r="X35" s="30"/>
      <c r="Y35" s="30"/>
      <c r="Z35" s="30"/>
      <c r="AA35" s="30"/>
      <c r="AB35" s="30"/>
      <c r="AC35" s="30"/>
      <c r="AD35" s="30"/>
      <c r="AE35" s="30"/>
      <c r="AF35" s="30"/>
      <c r="AG35" s="30"/>
      <c r="AH35" s="30"/>
      <c r="AI35" s="30"/>
    </row>
    <row r="36" spans="1:35" customFormat="1" x14ac:dyDescent="0.25">
      <c r="P36" s="30"/>
      <c r="Q36" s="30"/>
      <c r="R36" s="30"/>
      <c r="S36" s="30"/>
      <c r="T36" s="30"/>
      <c r="U36" s="30"/>
      <c r="V36" s="30"/>
      <c r="W36" s="30"/>
      <c r="X36" s="30"/>
      <c r="Y36" s="30"/>
      <c r="Z36" s="30"/>
      <c r="AA36" s="30"/>
      <c r="AB36" s="30"/>
      <c r="AC36" s="30"/>
      <c r="AD36" s="30"/>
      <c r="AE36" s="30"/>
      <c r="AF36" s="30"/>
      <c r="AG36" s="30"/>
      <c r="AH36" s="30"/>
      <c r="AI36" s="30"/>
    </row>
    <row r="37" spans="1:35" customFormat="1" x14ac:dyDescent="0.25">
      <c r="P37" s="30"/>
      <c r="Q37" s="30"/>
      <c r="R37" s="30"/>
      <c r="S37" s="30"/>
      <c r="T37" s="30"/>
      <c r="U37" s="30"/>
      <c r="V37" s="30"/>
      <c r="W37" s="30"/>
      <c r="X37" s="30"/>
      <c r="Y37" s="30"/>
      <c r="Z37" s="30"/>
      <c r="AA37" s="30"/>
      <c r="AB37" s="30"/>
      <c r="AC37" s="30"/>
      <c r="AD37" s="30"/>
      <c r="AE37" s="30"/>
      <c r="AF37" s="30"/>
      <c r="AG37" s="30"/>
      <c r="AH37" s="30"/>
      <c r="AI37" s="30"/>
    </row>
    <row r="38" spans="1:35" customFormat="1" x14ac:dyDescent="0.25">
      <c r="P38" s="30"/>
      <c r="Q38" s="30"/>
      <c r="R38" s="30"/>
      <c r="S38" s="30"/>
      <c r="T38" s="30"/>
      <c r="U38" s="30"/>
      <c r="V38" s="30"/>
      <c r="W38" s="30"/>
      <c r="X38" s="30"/>
      <c r="Y38" s="30"/>
      <c r="Z38" s="30"/>
      <c r="AA38" s="30"/>
      <c r="AB38" s="30"/>
      <c r="AC38" s="30"/>
      <c r="AD38" s="30"/>
      <c r="AE38" s="30"/>
      <c r="AF38" s="30"/>
      <c r="AG38" s="30"/>
      <c r="AH38" s="30"/>
      <c r="AI38" s="30"/>
    </row>
    <row r="39" spans="1:35" customFormat="1" x14ac:dyDescent="0.25">
      <c r="P39" s="30"/>
      <c r="Q39" s="30"/>
      <c r="R39" s="30"/>
      <c r="S39" s="30"/>
      <c r="T39" s="30"/>
      <c r="U39" s="30"/>
      <c r="V39" s="30"/>
      <c r="W39" s="30"/>
      <c r="X39" s="30"/>
      <c r="Y39" s="30"/>
      <c r="Z39" s="30"/>
      <c r="AA39" s="30"/>
      <c r="AB39" s="30"/>
      <c r="AC39" s="30"/>
      <c r="AD39" s="30"/>
      <c r="AE39" s="30"/>
      <c r="AF39" s="30"/>
      <c r="AG39" s="30"/>
      <c r="AH39" s="30"/>
      <c r="AI39" s="30"/>
    </row>
    <row r="40" spans="1:35" customFormat="1" x14ac:dyDescent="0.25">
      <c r="A40" s="47" t="s">
        <v>191</v>
      </c>
      <c r="F40" s="47" t="s">
        <v>193</v>
      </c>
      <c r="P40" s="30"/>
      <c r="Q40" s="30"/>
      <c r="R40" s="30"/>
      <c r="S40" s="30"/>
      <c r="T40" s="30"/>
      <c r="U40" s="30"/>
      <c r="V40" s="30"/>
      <c r="W40" s="30"/>
      <c r="X40" s="30"/>
      <c r="Y40" s="30"/>
      <c r="Z40" s="30"/>
      <c r="AA40" s="30"/>
      <c r="AB40" s="30"/>
      <c r="AC40" s="30"/>
      <c r="AD40" s="30"/>
      <c r="AE40" s="30"/>
      <c r="AF40" s="30"/>
      <c r="AG40" s="30"/>
      <c r="AH40" s="30"/>
      <c r="AI40" s="30"/>
    </row>
    <row r="41" spans="1:35" customFormat="1" x14ac:dyDescent="0.25">
      <c r="P41" s="30"/>
      <c r="Q41" s="30"/>
      <c r="R41" s="30"/>
      <c r="S41" s="30"/>
      <c r="T41" s="30"/>
      <c r="U41" s="30"/>
      <c r="V41" s="30"/>
      <c r="W41" s="30"/>
      <c r="X41" s="30"/>
      <c r="Y41" s="30"/>
      <c r="Z41" s="30"/>
      <c r="AA41" s="30"/>
      <c r="AB41" s="30"/>
      <c r="AC41" s="30"/>
      <c r="AD41" s="30"/>
      <c r="AE41" s="30"/>
      <c r="AF41" s="30"/>
      <c r="AG41" s="30"/>
      <c r="AH41" s="30"/>
      <c r="AI41" s="30"/>
    </row>
    <row r="42" spans="1:35" customFormat="1" ht="30" x14ac:dyDescent="0.25">
      <c r="A42" s="35" t="s">
        <v>192</v>
      </c>
      <c r="B42" s="48" t="s">
        <v>159</v>
      </c>
      <c r="C42" s="48" t="s">
        <v>189</v>
      </c>
      <c r="D42" s="48" t="s">
        <v>190</v>
      </c>
      <c r="F42" s="35" t="s">
        <v>192</v>
      </c>
      <c r="G42" s="48" t="s">
        <v>159</v>
      </c>
      <c r="H42" s="48" t="s">
        <v>189</v>
      </c>
      <c r="I42" s="48" t="s">
        <v>190</v>
      </c>
      <c r="P42" s="30"/>
      <c r="Q42" s="30"/>
      <c r="R42" s="30"/>
      <c r="S42" s="30"/>
      <c r="T42" s="30"/>
      <c r="U42" s="30"/>
      <c r="V42" s="30"/>
      <c r="W42" s="30"/>
      <c r="X42" s="30"/>
      <c r="Y42" s="30"/>
      <c r="Z42" s="30"/>
      <c r="AA42" s="30"/>
      <c r="AB42" s="30"/>
      <c r="AC42" s="30"/>
      <c r="AD42" s="30"/>
      <c r="AE42" s="30"/>
      <c r="AF42" s="30"/>
      <c r="AG42" s="30"/>
      <c r="AH42" s="30"/>
      <c r="AI42" s="30"/>
    </row>
    <row r="43" spans="1:35" customFormat="1" x14ac:dyDescent="0.25">
      <c r="A43" s="36" t="s">
        <v>35</v>
      </c>
      <c r="B43" s="34">
        <v>126629231.13293184</v>
      </c>
      <c r="C43" s="32">
        <v>0.50067065688088774</v>
      </c>
      <c r="D43" s="37">
        <v>19.309756424510852</v>
      </c>
      <c r="F43" s="36" t="s">
        <v>26</v>
      </c>
      <c r="G43" s="34">
        <v>4454298.8238330055</v>
      </c>
      <c r="H43" s="32">
        <v>0.51023065629861919</v>
      </c>
      <c r="I43" s="37">
        <v>17.841414337714706</v>
      </c>
      <c r="P43" s="30"/>
      <c r="Q43" s="30"/>
      <c r="R43" s="30"/>
      <c r="S43" s="30"/>
      <c r="T43" s="30"/>
      <c r="U43" s="30"/>
      <c r="V43" s="30"/>
      <c r="W43" s="30"/>
      <c r="X43" s="30"/>
      <c r="Y43" s="30"/>
      <c r="Z43" s="30"/>
      <c r="AA43" s="30"/>
      <c r="AB43" s="30"/>
      <c r="AC43" s="30"/>
      <c r="AD43" s="30"/>
      <c r="AE43" s="30"/>
      <c r="AF43" s="30"/>
      <c r="AG43" s="30"/>
      <c r="AH43" s="30"/>
      <c r="AI43" s="30"/>
    </row>
    <row r="44" spans="1:35" customFormat="1" x14ac:dyDescent="0.25">
      <c r="A44" s="36" t="s">
        <v>27</v>
      </c>
      <c r="B44" s="34">
        <v>78034606.55158399</v>
      </c>
      <c r="C44" s="32">
        <v>0.50727961704886126</v>
      </c>
      <c r="D44" s="37">
        <v>13.294142288194095</v>
      </c>
      <c r="F44" s="36" t="s">
        <v>27</v>
      </c>
      <c r="G44" s="34">
        <v>78034606.55158399</v>
      </c>
      <c r="H44" s="32">
        <v>0.50727961704886126</v>
      </c>
      <c r="I44" s="37">
        <v>13.294142288194095</v>
      </c>
      <c r="P44" s="30"/>
      <c r="Q44" s="30"/>
      <c r="R44" s="30"/>
      <c r="S44" s="30"/>
      <c r="T44" s="30"/>
      <c r="U44" s="30"/>
      <c r="V44" s="30"/>
      <c r="W44" s="30"/>
      <c r="X44" s="30"/>
      <c r="Y44" s="30"/>
      <c r="Z44" s="30"/>
      <c r="AA44" s="30"/>
      <c r="AB44" s="30"/>
      <c r="AC44" s="30"/>
      <c r="AD44" s="30"/>
      <c r="AE44" s="30"/>
      <c r="AF44" s="30"/>
      <c r="AG44" s="30"/>
      <c r="AH44" s="30"/>
      <c r="AI44" s="30"/>
    </row>
    <row r="45" spans="1:35" customFormat="1" x14ac:dyDescent="0.25">
      <c r="A45" s="36" t="s">
        <v>34</v>
      </c>
      <c r="B45" s="34">
        <v>42644254.464302875</v>
      </c>
      <c r="C45" s="32">
        <v>0.46099415835307556</v>
      </c>
      <c r="D45" s="37">
        <v>5.6899042989041586</v>
      </c>
      <c r="F45" s="36" t="s">
        <v>35</v>
      </c>
      <c r="G45" s="34">
        <v>126629231.13293184</v>
      </c>
      <c r="H45" s="32">
        <v>0.50067065688088774</v>
      </c>
      <c r="I45" s="37">
        <v>19.309756424510852</v>
      </c>
      <c r="P45" s="30"/>
      <c r="Q45" s="30"/>
      <c r="R45" s="30"/>
      <c r="S45" s="30"/>
      <c r="T45" s="30"/>
      <c r="U45" s="30"/>
      <c r="V45" s="30"/>
      <c r="W45" s="30"/>
      <c r="X45" s="30"/>
      <c r="Y45" s="30"/>
      <c r="Z45" s="30"/>
      <c r="AA45" s="30"/>
      <c r="AB45" s="30"/>
      <c r="AC45" s="30"/>
      <c r="AD45" s="30"/>
      <c r="AE45" s="30"/>
      <c r="AF45" s="30"/>
      <c r="AG45" s="30"/>
      <c r="AH45" s="30"/>
      <c r="AI45" s="30"/>
    </row>
    <row r="46" spans="1:35" customFormat="1" x14ac:dyDescent="0.25">
      <c r="A46" s="36" t="s">
        <v>153</v>
      </c>
      <c r="B46" s="34">
        <v>247308092.14881873</v>
      </c>
      <c r="C46" s="32">
        <v>0.49573579559347325</v>
      </c>
      <c r="D46" s="37">
        <v>15.063091816899899</v>
      </c>
      <c r="F46" s="36" t="s">
        <v>153</v>
      </c>
      <c r="G46" s="34">
        <v>209118136.50834885</v>
      </c>
      <c r="H46" s="32">
        <v>0.50333310353849148</v>
      </c>
      <c r="I46" s="37">
        <v>17.033691207638427</v>
      </c>
      <c r="P46" s="30"/>
      <c r="Q46" s="30"/>
      <c r="R46" s="30"/>
      <c r="S46" s="30"/>
      <c r="T46" s="30"/>
      <c r="U46" s="30"/>
      <c r="V46" s="30"/>
      <c r="W46" s="30"/>
      <c r="X46" s="30"/>
      <c r="Y46" s="30"/>
      <c r="Z46" s="30"/>
      <c r="AA46" s="30"/>
      <c r="AB46" s="30"/>
      <c r="AC46" s="30"/>
      <c r="AD46" s="30"/>
      <c r="AE46" s="30"/>
      <c r="AF46" s="30"/>
      <c r="AG46" s="30"/>
      <c r="AH46" s="30"/>
      <c r="AI46" s="30"/>
    </row>
    <row r="47" spans="1:35" customFormat="1" x14ac:dyDescent="0.25">
      <c r="P47" s="30"/>
      <c r="Q47" s="30"/>
      <c r="R47" s="30"/>
      <c r="S47" s="30"/>
      <c r="T47" s="30"/>
      <c r="U47" s="30"/>
      <c r="V47" s="30"/>
      <c r="W47" s="30"/>
      <c r="X47" s="30"/>
      <c r="Y47" s="30"/>
      <c r="Z47" s="30"/>
      <c r="AA47" s="30"/>
      <c r="AB47" s="30"/>
      <c r="AC47" s="30"/>
      <c r="AD47" s="30"/>
      <c r="AE47" s="30"/>
      <c r="AF47" s="30"/>
      <c r="AG47" s="30"/>
      <c r="AH47" s="30"/>
      <c r="AI47" s="30"/>
    </row>
    <row r="48" spans="1:35" customFormat="1" x14ac:dyDescent="0.25">
      <c r="P48" s="30"/>
      <c r="Q48" s="30"/>
      <c r="R48" s="30"/>
      <c r="S48" s="30"/>
      <c r="T48" s="30"/>
      <c r="U48" s="30"/>
      <c r="V48" s="30"/>
      <c r="W48" s="30"/>
      <c r="X48" s="30"/>
      <c r="Y48" s="30"/>
      <c r="Z48" s="30"/>
      <c r="AA48" s="30"/>
      <c r="AB48" s="30"/>
      <c r="AC48" s="30"/>
      <c r="AD48" s="30"/>
      <c r="AE48" s="30"/>
      <c r="AF48" s="30"/>
      <c r="AG48" s="30"/>
      <c r="AH48" s="30"/>
      <c r="AI48" s="30"/>
    </row>
    <row r="49" spans="1:35" customFormat="1" x14ac:dyDescent="0.25">
      <c r="P49" s="30"/>
      <c r="Q49" s="30"/>
      <c r="R49" s="30"/>
      <c r="S49" s="30"/>
      <c r="T49" s="30"/>
      <c r="U49" s="30"/>
      <c r="V49" s="30"/>
      <c r="W49" s="30"/>
      <c r="X49" s="30"/>
      <c r="Y49" s="30"/>
      <c r="Z49" s="30"/>
      <c r="AA49" s="30"/>
      <c r="AB49" s="30"/>
      <c r="AC49" s="30"/>
      <c r="AD49" s="30"/>
      <c r="AE49" s="30"/>
      <c r="AF49" s="30"/>
      <c r="AG49" s="30"/>
      <c r="AH49" s="30"/>
      <c r="AI49" s="30"/>
    </row>
    <row r="50" spans="1:35" customFormat="1" x14ac:dyDescent="0.25">
      <c r="P50" s="30"/>
      <c r="Q50" s="30"/>
      <c r="R50" s="30"/>
      <c r="S50" s="30"/>
      <c r="T50" s="30"/>
      <c r="U50" s="30"/>
      <c r="V50" s="30"/>
      <c r="W50" s="30"/>
      <c r="X50" s="30"/>
      <c r="Y50" s="30"/>
      <c r="Z50" s="30"/>
      <c r="AA50" s="30"/>
      <c r="AB50" s="30"/>
      <c r="AC50" s="30"/>
      <c r="AD50" s="30"/>
      <c r="AE50" s="30"/>
      <c r="AF50" s="30"/>
      <c r="AG50" s="30"/>
      <c r="AH50" s="30"/>
      <c r="AI50" s="30"/>
    </row>
    <row r="51" spans="1:35" customFormat="1" x14ac:dyDescent="0.25">
      <c r="A51" s="47" t="s">
        <v>185</v>
      </c>
      <c r="F51" s="47" t="s">
        <v>191</v>
      </c>
      <c r="P51" s="30"/>
      <c r="Q51" s="30"/>
      <c r="R51" s="30"/>
      <c r="S51" s="30"/>
      <c r="T51" s="30"/>
      <c r="U51" s="30"/>
      <c r="V51" s="30"/>
      <c r="W51" s="30"/>
      <c r="X51" s="30"/>
      <c r="Y51" s="30"/>
      <c r="Z51" s="30"/>
      <c r="AA51" s="30"/>
      <c r="AB51" s="30"/>
      <c r="AC51" s="30"/>
      <c r="AD51" s="30"/>
      <c r="AE51" s="30"/>
      <c r="AF51" s="30"/>
      <c r="AG51" s="30"/>
      <c r="AH51" s="30"/>
      <c r="AI51" s="30"/>
    </row>
    <row r="52" spans="1:35" customFormat="1" x14ac:dyDescent="0.25">
      <c r="P52" s="30"/>
      <c r="Q52" s="30"/>
      <c r="R52" s="30"/>
      <c r="S52" s="30"/>
      <c r="T52" s="30"/>
      <c r="U52" s="30"/>
      <c r="V52" s="30"/>
      <c r="W52" s="30"/>
      <c r="X52" s="30"/>
      <c r="Y52" s="30"/>
      <c r="Z52" s="30"/>
      <c r="AA52" s="30"/>
      <c r="AB52" s="30"/>
      <c r="AC52" s="30"/>
      <c r="AD52" s="30"/>
      <c r="AE52" s="30"/>
      <c r="AF52" s="30"/>
      <c r="AG52" s="30"/>
      <c r="AH52" s="30"/>
      <c r="AI52" s="30"/>
    </row>
    <row r="53" spans="1:35" customFormat="1" x14ac:dyDescent="0.25">
      <c r="P53" s="30"/>
      <c r="Q53" s="30"/>
      <c r="R53" s="30"/>
      <c r="S53" s="30"/>
      <c r="T53" s="30"/>
      <c r="U53" s="30"/>
      <c r="V53" s="30"/>
      <c r="W53" s="30"/>
      <c r="X53" s="30"/>
      <c r="Y53" s="30"/>
      <c r="Z53" s="30"/>
      <c r="AA53" s="30"/>
      <c r="AB53" s="30"/>
      <c r="AC53" s="30"/>
      <c r="AD53" s="30"/>
      <c r="AE53" s="30"/>
      <c r="AF53" s="30"/>
      <c r="AG53" s="30"/>
      <c r="AH53" s="30"/>
      <c r="AI53" s="30"/>
    </row>
    <row r="54" spans="1:35" customFormat="1" x14ac:dyDescent="0.25">
      <c r="P54" s="30"/>
      <c r="Q54" s="30"/>
      <c r="R54" s="30"/>
      <c r="S54" s="30"/>
      <c r="T54" s="30"/>
      <c r="U54" s="30"/>
      <c r="V54" s="30"/>
      <c r="W54" s="30"/>
      <c r="X54" s="30"/>
      <c r="Y54" s="30"/>
      <c r="Z54" s="30"/>
      <c r="AA54" s="30"/>
      <c r="AB54" s="30"/>
      <c r="AC54" s="30"/>
      <c r="AD54" s="30"/>
      <c r="AE54" s="30"/>
      <c r="AF54" s="30"/>
      <c r="AG54" s="30"/>
      <c r="AH54" s="30"/>
      <c r="AI54" s="30"/>
    </row>
    <row r="55" spans="1:35" customFormat="1" x14ac:dyDescent="0.25">
      <c r="P55" s="30"/>
      <c r="Q55" s="30"/>
      <c r="R55" s="30"/>
      <c r="S55" s="30"/>
      <c r="T55" s="30"/>
      <c r="U55" s="30"/>
      <c r="V55" s="30"/>
      <c r="W55" s="30"/>
      <c r="X55" s="30"/>
      <c r="Y55" s="30"/>
      <c r="Z55" s="30"/>
      <c r="AA55" s="30"/>
      <c r="AB55" s="30"/>
      <c r="AC55" s="30"/>
      <c r="AD55" s="30"/>
      <c r="AE55" s="30"/>
      <c r="AF55" s="30"/>
      <c r="AG55" s="30"/>
      <c r="AH55" s="30"/>
      <c r="AI55" s="30"/>
    </row>
    <row r="56" spans="1:35" customFormat="1" x14ac:dyDescent="0.25">
      <c r="P56" s="30"/>
      <c r="Q56" s="30"/>
      <c r="R56" s="30"/>
      <c r="S56" s="30"/>
      <c r="T56" s="30"/>
      <c r="U56" s="30"/>
      <c r="V56" s="30"/>
      <c r="W56" s="30"/>
      <c r="X56" s="30"/>
      <c r="Y56" s="30"/>
      <c r="Z56" s="30"/>
      <c r="AA56" s="30"/>
      <c r="AB56" s="30"/>
      <c r="AC56" s="30"/>
      <c r="AD56" s="30"/>
      <c r="AE56" s="30"/>
      <c r="AF56" s="30"/>
      <c r="AG56" s="30"/>
      <c r="AH56" s="30"/>
      <c r="AI56" s="30"/>
    </row>
    <row r="57" spans="1:35" customFormat="1" x14ac:dyDescent="0.25">
      <c r="P57" s="30"/>
      <c r="Q57" s="30"/>
      <c r="R57" s="30"/>
      <c r="S57" s="30"/>
      <c r="T57" s="30"/>
      <c r="U57" s="30"/>
      <c r="V57" s="30"/>
      <c r="W57" s="30"/>
      <c r="X57" s="30"/>
      <c r="Y57" s="30"/>
      <c r="Z57" s="30"/>
      <c r="AA57" s="30"/>
      <c r="AB57" s="30"/>
      <c r="AC57" s="30"/>
      <c r="AD57" s="30"/>
      <c r="AE57" s="30"/>
      <c r="AF57" s="30"/>
      <c r="AG57" s="30"/>
      <c r="AH57" s="30"/>
      <c r="AI57" s="30"/>
    </row>
    <row r="58" spans="1:35" customFormat="1" x14ac:dyDescent="0.25">
      <c r="P58" s="30"/>
      <c r="Q58" s="30"/>
      <c r="R58" s="30"/>
      <c r="S58" s="30"/>
      <c r="T58" s="30"/>
      <c r="U58" s="30"/>
      <c r="V58" s="30"/>
      <c r="W58" s="30"/>
      <c r="X58" s="30"/>
      <c r="Y58" s="30"/>
      <c r="Z58" s="30"/>
      <c r="AA58" s="30"/>
      <c r="AB58" s="30"/>
      <c r="AC58" s="30"/>
      <c r="AD58" s="30"/>
      <c r="AE58" s="30"/>
      <c r="AF58" s="30"/>
      <c r="AG58" s="30"/>
      <c r="AH58" s="30"/>
      <c r="AI58" s="30"/>
    </row>
    <row r="59" spans="1:35" customFormat="1" x14ac:dyDescent="0.25">
      <c r="P59" s="30"/>
      <c r="Q59" s="30"/>
      <c r="R59" s="30"/>
      <c r="S59" s="30"/>
      <c r="T59" s="30"/>
      <c r="U59" s="30"/>
      <c r="V59" s="30"/>
      <c r="W59" s="30"/>
      <c r="X59" s="30"/>
      <c r="Y59" s="30"/>
      <c r="Z59" s="30"/>
      <c r="AA59" s="30"/>
      <c r="AB59" s="30"/>
      <c r="AC59" s="30"/>
      <c r="AD59" s="30"/>
      <c r="AE59" s="30"/>
      <c r="AF59" s="30"/>
      <c r="AG59" s="30"/>
      <c r="AH59" s="30"/>
      <c r="AI59" s="30"/>
    </row>
    <row r="60" spans="1:35" customFormat="1" x14ac:dyDescent="0.25">
      <c r="P60" s="30"/>
      <c r="Q60" s="30"/>
      <c r="R60" s="30"/>
      <c r="S60" s="30"/>
      <c r="T60" s="30"/>
      <c r="U60" s="30"/>
      <c r="V60" s="30"/>
      <c r="W60" s="30"/>
      <c r="X60" s="30"/>
      <c r="Y60" s="30"/>
      <c r="Z60" s="30"/>
      <c r="AA60" s="30"/>
      <c r="AB60" s="30"/>
      <c r="AC60" s="30"/>
      <c r="AD60" s="30"/>
      <c r="AE60" s="30"/>
      <c r="AF60" s="30"/>
      <c r="AG60" s="30"/>
      <c r="AH60" s="30"/>
      <c r="AI60" s="30"/>
    </row>
    <row r="61" spans="1:35" customFormat="1" x14ac:dyDescent="0.25">
      <c r="P61" s="30"/>
      <c r="Q61" s="30"/>
      <c r="R61" s="30"/>
      <c r="S61" s="30"/>
      <c r="T61" s="30"/>
      <c r="U61" s="30"/>
      <c r="V61" s="30"/>
      <c r="W61" s="30"/>
      <c r="X61" s="30"/>
      <c r="Y61" s="30"/>
      <c r="Z61" s="30"/>
      <c r="AA61" s="30"/>
      <c r="AB61" s="30"/>
      <c r="AC61" s="30"/>
      <c r="AD61" s="30"/>
      <c r="AE61" s="30"/>
      <c r="AF61" s="30"/>
      <c r="AG61" s="30"/>
      <c r="AH61" s="30"/>
      <c r="AI61" s="30"/>
    </row>
    <row r="62" spans="1:35" customFormat="1" x14ac:dyDescent="0.25">
      <c r="P62" s="30"/>
      <c r="Q62" s="30"/>
      <c r="R62" s="30"/>
      <c r="S62" s="30"/>
      <c r="T62" s="30"/>
      <c r="U62" s="30"/>
      <c r="V62" s="30"/>
      <c r="W62" s="30"/>
      <c r="X62" s="30"/>
      <c r="Y62" s="30"/>
      <c r="Z62" s="30"/>
      <c r="AA62" s="30"/>
      <c r="AB62" s="30"/>
      <c r="AC62" s="30"/>
      <c r="AD62" s="30"/>
      <c r="AE62" s="30"/>
      <c r="AF62" s="30"/>
      <c r="AG62" s="30"/>
      <c r="AH62" s="30"/>
      <c r="AI62" s="30"/>
    </row>
    <row r="63" spans="1:35" customFormat="1" x14ac:dyDescent="0.25">
      <c r="P63" s="30"/>
      <c r="Q63" s="30"/>
      <c r="R63" s="30"/>
      <c r="S63" s="30"/>
      <c r="T63" s="30"/>
      <c r="U63" s="30"/>
      <c r="V63" s="30"/>
      <c r="W63" s="30"/>
      <c r="X63" s="30"/>
      <c r="Y63" s="30"/>
      <c r="Z63" s="30"/>
      <c r="AA63" s="30"/>
      <c r="AB63" s="30"/>
      <c r="AC63" s="30"/>
      <c r="AD63" s="30"/>
      <c r="AE63" s="30"/>
      <c r="AF63" s="30"/>
      <c r="AG63" s="30"/>
      <c r="AH63" s="30"/>
      <c r="AI63" s="30"/>
    </row>
    <row r="64" spans="1:35" customFormat="1" x14ac:dyDescent="0.25">
      <c r="P64" s="30"/>
      <c r="Q64" s="30"/>
      <c r="R64" s="30"/>
      <c r="S64" s="30"/>
      <c r="T64" s="30"/>
      <c r="U64" s="30"/>
      <c r="V64" s="30"/>
      <c r="W64" s="30"/>
      <c r="X64" s="30"/>
      <c r="Y64" s="30"/>
      <c r="Z64" s="30"/>
      <c r="AA64" s="30"/>
      <c r="AB64" s="30"/>
      <c r="AC64" s="30"/>
      <c r="AD64" s="30"/>
      <c r="AE64" s="30"/>
      <c r="AF64" s="30"/>
      <c r="AG64" s="30"/>
      <c r="AH64" s="30"/>
      <c r="AI64" s="30"/>
    </row>
    <row r="65" spans="9:35" customFormat="1" x14ac:dyDescent="0.25">
      <c r="P65" s="30"/>
      <c r="Q65" s="30"/>
      <c r="R65" s="30"/>
      <c r="S65" s="30"/>
      <c r="T65" s="30"/>
      <c r="U65" s="30"/>
      <c r="V65" s="30"/>
      <c r="W65" s="30"/>
      <c r="X65" s="30"/>
      <c r="Y65" s="30"/>
      <c r="Z65" s="30"/>
      <c r="AA65" s="30"/>
      <c r="AB65" s="30"/>
      <c r="AC65" s="30"/>
      <c r="AD65" s="30"/>
      <c r="AE65" s="30"/>
      <c r="AF65" s="30"/>
      <c r="AG65" s="30"/>
      <c r="AH65" s="30"/>
      <c r="AI65" s="30"/>
    </row>
    <row r="66" spans="9:35" customFormat="1" x14ac:dyDescent="0.25">
      <c r="P66" s="30"/>
      <c r="Q66" s="30"/>
      <c r="R66" s="30"/>
      <c r="S66" s="30"/>
      <c r="T66" s="30"/>
      <c r="U66" s="30"/>
      <c r="V66" s="30"/>
      <c r="W66" s="30"/>
      <c r="X66" s="30"/>
      <c r="Y66" s="30"/>
      <c r="Z66" s="30"/>
      <c r="AA66" s="30"/>
      <c r="AB66" s="30"/>
      <c r="AC66" s="30"/>
      <c r="AD66" s="30"/>
      <c r="AE66" s="30"/>
      <c r="AF66" s="30"/>
      <c r="AG66" s="30"/>
      <c r="AH66" s="30"/>
      <c r="AI66" s="30"/>
    </row>
    <row r="67" spans="9:35" customFormat="1" x14ac:dyDescent="0.25">
      <c r="P67" s="30"/>
      <c r="Q67" s="30"/>
      <c r="R67" s="30"/>
      <c r="S67" s="30"/>
      <c r="T67" s="30"/>
      <c r="U67" s="30"/>
      <c r="V67" s="30"/>
      <c r="W67" s="30"/>
      <c r="X67" s="30"/>
      <c r="Y67" s="30"/>
      <c r="Z67" s="30"/>
      <c r="AA67" s="30"/>
      <c r="AB67" s="30"/>
      <c r="AC67" s="30"/>
      <c r="AD67" s="30"/>
      <c r="AE67" s="30"/>
      <c r="AF67" s="30"/>
      <c r="AG67" s="30"/>
      <c r="AH67" s="30"/>
      <c r="AI67" s="30"/>
    </row>
    <row r="68" spans="9:35" customFormat="1" x14ac:dyDescent="0.25">
      <c r="P68" s="30"/>
      <c r="Q68" s="30"/>
      <c r="R68" s="30"/>
      <c r="S68" s="30"/>
      <c r="T68" s="30"/>
      <c r="U68" s="30"/>
      <c r="V68" s="30"/>
      <c r="W68" s="30"/>
      <c r="X68" s="30"/>
      <c r="Y68" s="30"/>
      <c r="Z68" s="30"/>
      <c r="AA68" s="30"/>
      <c r="AB68" s="30"/>
      <c r="AC68" s="30"/>
      <c r="AD68" s="30"/>
      <c r="AE68" s="30"/>
      <c r="AF68" s="30"/>
      <c r="AG68" s="30"/>
      <c r="AH68" s="30"/>
      <c r="AI68" s="30"/>
    </row>
    <row r="69" spans="9:35" customFormat="1" x14ac:dyDescent="0.25">
      <c r="P69" s="30"/>
      <c r="Q69" s="30"/>
      <c r="R69" s="30"/>
      <c r="S69" s="30"/>
      <c r="T69" s="30"/>
      <c r="U69" s="30"/>
      <c r="V69" s="30"/>
      <c r="W69" s="30"/>
      <c r="X69" s="30"/>
      <c r="Y69" s="30"/>
      <c r="Z69" s="30"/>
      <c r="AA69" s="30"/>
      <c r="AB69" s="30"/>
      <c r="AC69" s="30"/>
      <c r="AD69" s="30"/>
      <c r="AE69" s="30"/>
      <c r="AF69" s="30"/>
      <c r="AG69" s="30"/>
      <c r="AH69" s="30"/>
      <c r="AI69" s="30"/>
    </row>
    <row r="75" spans="9:35" hidden="1" x14ac:dyDescent="0.25">
      <c r="I75" s="133"/>
    </row>
  </sheetData>
  <sheetProtection sort="0" autoFilter="0" pivotTables="0"/>
  <hyperlinks>
    <hyperlink ref="A1" location="ГОЛОВНА!A1" display="НА ГОЛОВНУ" xr:uid="{E658259B-7BA6-4F71-9120-3CFC8A46EDB1}"/>
    <hyperlink ref="B1" location="KPI!A1" display="KPI" xr:uid="{A099E694-8C95-4818-B14F-871D6C40DE0C}"/>
    <hyperlink ref="D1" location="КОРЕЛЯЦІЇ!A1" display="КОРЕЛЯЦІЇ" xr:uid="{D027ABCE-06A9-4ADE-90C6-A26FE1B63844}"/>
  </hyperlinks>
  <pageMargins left="0.7" right="0.7" top="0.75" bottom="0.75" header="0.3" footer="0.3"/>
  <pageSetup paperSize="9" orientation="portrait" r:id="rId5"/>
  <drawing r:id="rId6"/>
  <extLst>
    <ext xmlns:x14="http://schemas.microsoft.com/office/spreadsheetml/2009/9/main" uri="{A8765BA9-456A-4dab-B4F3-ACF838C121DE}">
      <x14:slicerList>
        <x14:slicer r:id="rId7"/>
      </x14:slicerList>
    </ext>
    <ext xmlns:x15="http://schemas.microsoft.com/office/spreadsheetml/2010/11/main" uri="{7E03D99C-DC04-49d9-9315-930204A7B6E9}">
      <x15:timelineRefs>
        <x15:timelineRef r:id="rId8"/>
      </x15:timelineRefs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2A8BFF-336D-48BF-A237-6A67012DBA44}">
  <dimension ref="A1:AS23"/>
  <sheetViews>
    <sheetView showGridLines="0" showRowColHeaders="0" workbookViewId="0"/>
  </sheetViews>
  <sheetFormatPr defaultColWidth="0" defaultRowHeight="15" zeroHeight="1" x14ac:dyDescent="0.25"/>
  <cols>
    <col min="1" max="5" width="9.140625" style="30" customWidth="1"/>
    <col min="6" max="6" width="26.5703125" style="30" bestFit="1" customWidth="1"/>
    <col min="7" max="8" width="9.140625" style="30" customWidth="1"/>
    <col min="9" max="9" width="26.5703125" style="30" bestFit="1" customWidth="1"/>
    <col min="10" max="10" width="9.140625" style="30" customWidth="1"/>
    <col min="11" max="11" width="18.85546875" style="30" bestFit="1" customWidth="1"/>
    <col min="12" max="12" width="26.7109375" style="30" customWidth="1"/>
    <col min="13" max="14" width="9.140625" style="30" customWidth="1"/>
    <col min="15" max="15" width="9.140625" style="30" hidden="1" customWidth="1"/>
    <col min="16" max="45" width="0" style="30" hidden="1" customWidth="1"/>
    <col min="46" max="16384" width="9.140625" style="30" hidden="1"/>
  </cols>
  <sheetData>
    <row r="1" spans="1:14" x14ac:dyDescent="0.25">
      <c r="A1" s="60" t="s">
        <v>146</v>
      </c>
      <c r="B1"/>
      <c r="C1" s="60" t="s">
        <v>147</v>
      </c>
      <c r="D1"/>
      <c r="E1" s="60" t="s">
        <v>201</v>
      </c>
      <c r="F1"/>
      <c r="G1"/>
      <c r="H1"/>
      <c r="I1"/>
      <c r="J1"/>
      <c r="K1"/>
      <c r="L1"/>
      <c r="M1"/>
      <c r="N1"/>
    </row>
    <row r="2" spans="1:14" x14ac:dyDescent="0.25">
      <c r="A2"/>
      <c r="B2"/>
      <c r="C2"/>
      <c r="D2"/>
      <c r="E2"/>
      <c r="F2"/>
      <c r="G2"/>
      <c r="H2"/>
      <c r="I2"/>
      <c r="J2"/>
      <c r="K2"/>
      <c r="L2"/>
      <c r="M2"/>
      <c r="N2"/>
    </row>
    <row r="3" spans="1:14" x14ac:dyDescent="0.25">
      <c r="A3" s="57"/>
      <c r="B3" s="57"/>
      <c r="C3" s="57"/>
      <c r="D3" s="57"/>
      <c r="E3" s="57"/>
      <c r="F3" s="57"/>
      <c r="G3" s="57"/>
      <c r="H3" s="57"/>
      <c r="I3" s="57"/>
      <c r="J3" s="57"/>
      <c r="K3" s="57"/>
      <c r="L3" s="57"/>
      <c r="M3" s="57"/>
      <c r="N3"/>
    </row>
    <row r="4" spans="1:14" x14ac:dyDescent="0.25">
      <c r="A4" s="57"/>
      <c r="B4" s="59" t="s">
        <v>144</v>
      </c>
      <c r="C4" s="128">
        <v>2014</v>
      </c>
      <c r="D4" s="58"/>
      <c r="E4" s="59" t="s">
        <v>202</v>
      </c>
      <c r="F4" s="128" t="s">
        <v>157</v>
      </c>
      <c r="G4" s="58"/>
      <c r="H4" s="59" t="s">
        <v>203</v>
      </c>
      <c r="I4" s="128" t="s">
        <v>158</v>
      </c>
      <c r="J4" s="58"/>
      <c r="K4" s="59" t="s">
        <v>204</v>
      </c>
      <c r="L4" s="128" t="s">
        <v>156</v>
      </c>
      <c r="M4" s="57"/>
      <c r="N4"/>
    </row>
    <row r="5" spans="1:14" x14ac:dyDescent="0.25">
      <c r="A5" s="57"/>
      <c r="B5" s="57"/>
      <c r="C5" s="57"/>
      <c r="D5" s="57"/>
      <c r="E5" s="57"/>
      <c r="F5" s="57"/>
      <c r="G5" s="57"/>
      <c r="H5" s="57"/>
      <c r="I5" s="57"/>
      <c r="J5" s="57"/>
      <c r="K5" s="57"/>
      <c r="L5" s="57"/>
      <c r="M5" s="57"/>
      <c r="N5"/>
    </row>
    <row r="6" spans="1:14" x14ac:dyDescent="0.25">
      <c r="A6"/>
      <c r="B6"/>
      <c r="C6"/>
      <c r="D6"/>
      <c r="E6"/>
      <c r="F6"/>
      <c r="G6"/>
      <c r="H6"/>
      <c r="I6"/>
      <c r="J6"/>
      <c r="K6"/>
      <c r="L6"/>
      <c r="M6"/>
      <c r="N6"/>
    </row>
    <row r="7" spans="1:14" x14ac:dyDescent="0.25">
      <c r="A7"/>
      <c r="B7"/>
      <c r="C7"/>
      <c r="D7"/>
      <c r="E7"/>
      <c r="F7"/>
      <c r="G7"/>
      <c r="H7"/>
      <c r="I7"/>
      <c r="J7"/>
      <c r="K7"/>
      <c r="L7"/>
      <c r="M7"/>
      <c r="N7"/>
    </row>
    <row r="8" spans="1:14" x14ac:dyDescent="0.25">
      <c r="A8"/>
      <c r="B8"/>
      <c r="C8"/>
      <c r="D8"/>
      <c r="E8"/>
      <c r="F8"/>
      <c r="G8"/>
      <c r="H8"/>
      <c r="I8"/>
      <c r="J8"/>
      <c r="K8"/>
      <c r="L8"/>
      <c r="M8"/>
      <c r="N8"/>
    </row>
    <row r="9" spans="1:14" x14ac:dyDescent="0.25">
      <c r="A9"/>
      <c r="B9"/>
      <c r="C9"/>
      <c r="D9"/>
      <c r="E9"/>
      <c r="F9"/>
      <c r="G9"/>
      <c r="H9"/>
      <c r="I9"/>
      <c r="J9"/>
      <c r="K9"/>
      <c r="L9"/>
      <c r="M9"/>
      <c r="N9"/>
    </row>
    <row r="10" spans="1:14" x14ac:dyDescent="0.25">
      <c r="A10"/>
      <c r="B10"/>
      <c r="C10"/>
      <c r="D10"/>
      <c r="E10"/>
      <c r="F10"/>
      <c r="G10"/>
      <c r="H10"/>
      <c r="I10"/>
      <c r="J10"/>
      <c r="K10"/>
      <c r="L10"/>
      <c r="M10"/>
      <c r="N10"/>
    </row>
    <row r="11" spans="1:14" x14ac:dyDescent="0.25">
      <c r="A11"/>
      <c r="B11"/>
      <c r="C11"/>
      <c r="D11"/>
      <c r="E11"/>
      <c r="F11"/>
      <c r="G11"/>
      <c r="H11"/>
      <c r="I11"/>
      <c r="J11"/>
      <c r="K11"/>
      <c r="L11"/>
      <c r="M11"/>
      <c r="N11"/>
    </row>
    <row r="12" spans="1:14" x14ac:dyDescent="0.25">
      <c r="A12"/>
      <c r="B12"/>
      <c r="C12"/>
      <c r="D12"/>
      <c r="E12"/>
      <c r="F12"/>
      <c r="G12"/>
      <c r="H12"/>
      <c r="I12"/>
      <c r="J12"/>
      <c r="K12"/>
      <c r="L12"/>
      <c r="M12"/>
      <c r="N12"/>
    </row>
    <row r="13" spans="1:14" x14ac:dyDescent="0.25">
      <c r="A13"/>
      <c r="B13"/>
      <c r="C13"/>
      <c r="D13"/>
      <c r="E13"/>
      <c r="F13"/>
      <c r="G13"/>
      <c r="H13"/>
      <c r="I13"/>
      <c r="J13"/>
      <c r="K13"/>
      <c r="L13"/>
      <c r="M13"/>
      <c r="N13"/>
    </row>
    <row r="14" spans="1:14" x14ac:dyDescent="0.25">
      <c r="A14"/>
      <c r="B14"/>
      <c r="C14"/>
      <c r="D14"/>
      <c r="E14"/>
      <c r="F14"/>
      <c r="G14"/>
      <c r="H14"/>
      <c r="I14"/>
      <c r="J14"/>
      <c r="K14"/>
      <c r="L14"/>
      <c r="M14"/>
      <c r="N14"/>
    </row>
    <row r="15" spans="1:14" x14ac:dyDescent="0.25">
      <c r="A15"/>
      <c r="B15"/>
      <c r="C15"/>
      <c r="D15"/>
      <c r="E15"/>
      <c r="F15"/>
      <c r="G15"/>
      <c r="H15"/>
      <c r="I15"/>
      <c r="J15"/>
      <c r="K15"/>
      <c r="L15"/>
      <c r="M15"/>
      <c r="N15"/>
    </row>
    <row r="16" spans="1:14" x14ac:dyDescent="0.25">
      <c r="A16"/>
      <c r="B16"/>
      <c r="C16"/>
      <c r="D16"/>
      <c r="E16"/>
      <c r="F16"/>
      <c r="G16"/>
      <c r="H16"/>
      <c r="I16"/>
      <c r="J16"/>
      <c r="K16"/>
      <c r="L16"/>
      <c r="M16"/>
      <c r="N16"/>
    </row>
    <row r="17" spans="1:14" x14ac:dyDescent="0.25">
      <c r="A17"/>
      <c r="B17"/>
      <c r="C17"/>
      <c r="D17"/>
      <c r="E17"/>
      <c r="F17"/>
      <c r="G17"/>
      <c r="H17"/>
      <c r="I17"/>
      <c r="J17"/>
      <c r="K17"/>
      <c r="L17"/>
      <c r="M17"/>
      <c r="N17"/>
    </row>
    <row r="18" spans="1:14" x14ac:dyDescent="0.25">
      <c r="A18"/>
      <c r="B18"/>
      <c r="C18"/>
      <c r="D18"/>
      <c r="E18"/>
      <c r="F18"/>
      <c r="G18"/>
      <c r="H18"/>
      <c r="I18"/>
      <c r="J18"/>
      <c r="K18"/>
      <c r="L18"/>
      <c r="M18"/>
      <c r="N18"/>
    </row>
    <row r="19" spans="1:14" x14ac:dyDescent="0.25">
      <c r="A19"/>
      <c r="B19"/>
      <c r="C19"/>
      <c r="D19"/>
      <c r="E19"/>
      <c r="F19"/>
      <c r="G19"/>
      <c r="H19"/>
      <c r="I19"/>
      <c r="J19"/>
      <c r="K19"/>
      <c r="L19"/>
      <c r="M19"/>
      <c r="N19"/>
    </row>
    <row r="20" spans="1:14" x14ac:dyDescent="0.25">
      <c r="A20"/>
      <c r="B20"/>
      <c r="C20"/>
      <c r="D20"/>
      <c r="E20"/>
      <c r="F20"/>
      <c r="G20"/>
      <c r="H20"/>
      <c r="I20"/>
      <c r="J20"/>
      <c r="K20"/>
      <c r="L20"/>
      <c r="M20"/>
      <c r="N20"/>
    </row>
    <row r="21" spans="1:14" x14ac:dyDescent="0.25">
      <c r="A21"/>
      <c r="B21"/>
      <c r="C21"/>
      <c r="D21"/>
      <c r="E21"/>
      <c r="F21"/>
      <c r="G21"/>
      <c r="H21"/>
      <c r="I21"/>
      <c r="J21"/>
      <c r="K21"/>
      <c r="L21"/>
      <c r="M21"/>
      <c r="N21"/>
    </row>
    <row r="22" spans="1:14" x14ac:dyDescent="0.25">
      <c r="A22"/>
      <c r="B22"/>
      <c r="C22"/>
      <c r="D22"/>
      <c r="E22"/>
      <c r="F22"/>
      <c r="G22"/>
      <c r="H22"/>
      <c r="I22"/>
      <c r="J22"/>
      <c r="K22"/>
      <c r="L22"/>
      <c r="M22"/>
      <c r="N22"/>
    </row>
    <row r="23" spans="1:14" x14ac:dyDescent="0.25">
      <c r="A23"/>
      <c r="B23"/>
      <c r="C23"/>
      <c r="D23"/>
      <c r="E23"/>
      <c r="F23"/>
      <c r="G23"/>
      <c r="H23"/>
      <c r="I23"/>
      <c r="J23"/>
      <c r="K23"/>
      <c r="L23"/>
      <c r="M23"/>
      <c r="N23"/>
    </row>
  </sheetData>
  <sheetProtection sheet="1" objects="1" scenarios="1"/>
  <hyperlinks>
    <hyperlink ref="A1" location="ГОЛОВНА!A1" display="НА ГОЛОВНУ" xr:uid="{2A30C5E5-911C-4FF5-A22F-5AA2EE9E83AD}"/>
    <hyperlink ref="C1" location="ПОКАЗНИКИ!A1" display="ПОКАЗНИКИ" xr:uid="{5AE52AB1-CE67-4463-945F-C8A68A4FABC3}"/>
    <hyperlink ref="E1" location="KPI!A1" display="KPI" xr:uid="{F6ABA966-1A16-4A68-9057-2A96874795C7}"/>
  </hyperlinks>
  <pageMargins left="0.7" right="0.7" top="0.75" bottom="0.75" header="0.3" footer="0.3"/>
  <drawing r:id="rId1"/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7080A370-825C-495F-A614-BF0606196AC9}">
          <x14:formula1>
            <xm:f>Довідник_Списки!$Q$3:$Q$6</xm:f>
          </x14:formula1>
          <xm:sqref>C4</xm:sqref>
        </x14:dataValidation>
        <x14:dataValidation type="list" allowBlank="1" showInputMessage="1" showErrorMessage="1" xr:uid="{DDA27070-A102-4FCB-B9EC-1E55607B0837}">
          <x14:formula1>
            <xm:f>Довідник_Списки!$O$3:$O$15</xm:f>
          </x14:formula1>
          <xm:sqref>F4 I4 L4</xm:sqref>
        </x14:dataValidation>
      </x14:dataValidations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4A163E-F797-414B-8336-CBCBF8DDAFA9}">
  <dimension ref="A1:O11"/>
  <sheetViews>
    <sheetView workbookViewId="0">
      <selection activeCell="D2" sqref="D2:O3"/>
    </sheetView>
  </sheetViews>
  <sheetFormatPr defaultRowHeight="15" x14ac:dyDescent="0.25"/>
  <cols>
    <col min="1" max="1" width="13.140625" bestFit="1" customWidth="1"/>
    <col min="2" max="2" width="5" bestFit="1" customWidth="1"/>
    <col min="3" max="3" width="13" customWidth="1"/>
    <col min="4" max="14" width="8.85546875" customWidth="1"/>
    <col min="15" max="15" width="22.85546875" bestFit="1" customWidth="1"/>
  </cols>
  <sheetData>
    <row r="1" spans="1:15" x14ac:dyDescent="0.25">
      <c r="A1" s="59" t="s">
        <v>202</v>
      </c>
    </row>
    <row r="2" spans="1:15" x14ac:dyDescent="0.25">
      <c r="A2" s="57" t="s">
        <v>199</v>
      </c>
      <c r="B2" s="57" t="s">
        <v>14</v>
      </c>
      <c r="C2" s="57" t="s">
        <v>200</v>
      </c>
      <c r="D2" s="57" t="s">
        <v>23</v>
      </c>
      <c r="E2" s="57" t="s">
        <v>55</v>
      </c>
      <c r="F2" s="57" t="s">
        <v>29</v>
      </c>
      <c r="G2" s="57" t="s">
        <v>36</v>
      </c>
      <c r="H2" s="57" t="s">
        <v>39</v>
      </c>
      <c r="I2" s="57" t="s">
        <v>43</v>
      </c>
      <c r="J2" s="57" t="s">
        <v>46</v>
      </c>
      <c r="K2" s="57" t="s">
        <v>49</v>
      </c>
      <c r="L2" s="57" t="s">
        <v>59</v>
      </c>
      <c r="M2" s="57" t="s">
        <v>63</v>
      </c>
      <c r="N2" s="57" t="s">
        <v>73</v>
      </c>
      <c r="O2" s="57" t="s">
        <v>52</v>
      </c>
    </row>
    <row r="3" spans="1:15" x14ac:dyDescent="0.25">
      <c r="A3" t="str">
        <f>B3&amp;C3</f>
        <v>2014ФактПродажів, грн</v>
      </c>
      <c r="B3">
        <f>КОРЕЛЯЦІЇ!$C$4</f>
        <v>2014</v>
      </c>
      <c r="C3" t="str">
        <f>КОРЕЛЯЦІЇ!$F$4</f>
        <v>ФактПродажів, грн</v>
      </c>
      <c r="D3">
        <f>INDEX(дляКОРЕЛЯЦІЇ!$A$1:$O$53,MATCH(дляКОРЕЛЯЦІЇ3!$A$3,дляКОРЕЛЯЦІЇ!$A:$A,0),MATCH(дляКОРЕЛЯЦІЇ3!D$2,дляКОРЕЛЯЦІЇ!$1:$1,0))</f>
        <v>7090361.9802800044</v>
      </c>
      <c r="E3">
        <f>INDEX(дляКОРЕЛЯЦІЇ!$A$1:$O$53,MATCH(дляКОРЕЛЯЦІЇ3!$A$3,дляКОРЕЛЯЦІЇ!$A:$A,0),MATCH(дляКОРЕЛЯЦІЇ3!E$2,дляКОРЕЛЯЦІЇ!$1:$1,0))</f>
        <v>13302414.70614001</v>
      </c>
      <c r="F3">
        <f>INDEX(дляКОРЕЛЯЦІЇ!$A$1:$O$53,MATCH(дляКОРЕЛЯЦІЇ3!$A$3,дляКОРЕЛЯЦІЇ!$A:$A,0),MATCH(дляКОРЕЛЯЦІЇ3!F$2,дляКОРЕЛЯЦІЇ!$1:$1,0))</f>
        <v>7903410.8713040017</v>
      </c>
      <c r="G3">
        <f>INDEX(дляКОРЕЛЯЦІЇ!$A$1:$O$53,MATCH(дляКОРЕЛЯЦІЇ3!$A$3,дляКОРЕЛЯЦІЇ!$A:$A,0),MATCH(дляКОРЕЛЯЦІЇ3!G$2,дляКОРЕЛЯЦІЇ!$1:$1,0))</f>
        <v>8007187.7218599962</v>
      </c>
      <c r="H3">
        <f>INDEX(дляКОРЕЛЯЦІЇ!$A$1:$O$53,MATCH(дляКОРЕЛЯЦІЇ3!$A$3,дляКОРЕЛЯЦІЇ!$A:$A,0),MATCH(дляКОРЕЛЯЦІЇ3!H$2,дляКОРЕЛЯЦІЇ!$1:$1,0))</f>
        <v>8020705.8150229948</v>
      </c>
      <c r="I3">
        <f>INDEX(дляКОРЕЛЯЦІЇ!$A$1:$O$53,MATCH(дляКОРЕЛЯЦІЇ3!$A$3,дляКОРЕЛЯЦІЇ!$A:$A,0),MATCH(дляКОРЕЛЯЦІЇ3!I$2,дляКОРЕЛЯЦІЇ!$1:$1,0))</f>
        <v>13423302.250219999</v>
      </c>
      <c r="J3">
        <f>INDEX(дляКОРЕЛЯЦІЇ!$A$1:$O$53,MATCH(дляКОРЕЛЯЦІЇ3!$A$3,дляКОРЕЛЯЦІЇ!$A:$A,0),MATCH(дляКОРЕЛЯЦІЇ3!J$2,дляКОРЕЛЯЦІЇ!$1:$1,0))</f>
        <v>9679609.0813200027</v>
      </c>
      <c r="K3">
        <f>INDEX(дляКОРЕЛЯЦІЇ!$A$1:$O$53,MATCH(дляКОРЕЛЯЦІЇ3!$A$3,дляКОРЕЛЯЦІЇ!$A:$A,0),MATCH(дляКОРЕЛЯЦІЇ3!K$2,дляКОРЕЛЯЦІЇ!$1:$1,0))</f>
        <v>8480320.7228410002</v>
      </c>
      <c r="L3">
        <f>INDEX(дляКОРЕЛЯЦІЇ!$A$1:$O$53,MATCH(дляКОРЕЛЯЦІЇ3!$A$3,дляКОРЕЛЯЦІЇ!$A:$A,0),MATCH(дляКОРЕЛЯЦІЇ3!L$2,дляКОРЕЛЯЦІЇ!$1:$1,0))</f>
        <v>8841636.35207</v>
      </c>
      <c r="M3">
        <f>INDEX(дляКОРЕЛЯЦІЇ!$A$1:$O$53,MATCH(дляКОРЕЛЯЦІЇ3!$A$3,дляКОРЕЛЯЦІЇ!$A:$A,0),MATCH(дляКОРЕЛЯЦІЇ3!M$2,дляКОРЕЛЯЦІЇ!$1:$1,0))</f>
        <v>7252519.5265800012</v>
      </c>
      <c r="N3">
        <f>INDEX(дляКОРЕЛЯЦІЇ!$A$1:$O$53,MATCH(дляКОРЕЛЯЦІЇ3!$A$3,дляКОРЕЛЯЦІЇ!$A:$A,0),MATCH(дляКОРЕЛЯЦІЇ3!N$2,дляКОРЕЛЯЦІЇ!$1:$1,0))</f>
        <v>8677777.0664170068</v>
      </c>
      <c r="O3">
        <f>INDEX(дляКОРЕЛЯЦІЇ!$A$1:$O$53,MATCH(дляКОРЕЛЯЦІЇ3!$A$3,дляКОРЕЛЯЦІЇ!$A:$A,0),MATCH(дляКОРЕЛЯЦІЇ3!O$2,дляКОРЕЛЯЦІЇ!$1:$1,0))</f>
        <v>4991467.9261930017</v>
      </c>
    </row>
    <row r="5" spans="1:15" x14ac:dyDescent="0.25">
      <c r="A5" s="59" t="s">
        <v>203</v>
      </c>
    </row>
    <row r="6" spans="1:15" x14ac:dyDescent="0.25">
      <c r="A6" s="57" t="s">
        <v>199</v>
      </c>
      <c r="B6" s="57" t="s">
        <v>14</v>
      </c>
      <c r="C6" s="57" t="s">
        <v>200</v>
      </c>
      <c r="D6" s="57" t="s">
        <v>23</v>
      </c>
      <c r="E6" s="57" t="s">
        <v>55</v>
      </c>
      <c r="F6" s="57" t="s">
        <v>29</v>
      </c>
      <c r="G6" s="57" t="s">
        <v>36</v>
      </c>
      <c r="H6" s="57" t="s">
        <v>39</v>
      </c>
      <c r="I6" s="57" t="s">
        <v>43</v>
      </c>
      <c r="J6" s="57" t="s">
        <v>46</v>
      </c>
      <c r="K6" s="57" t="s">
        <v>49</v>
      </c>
      <c r="L6" s="57" t="s">
        <v>59</v>
      </c>
      <c r="M6" s="57" t="s">
        <v>63</v>
      </c>
      <c r="N6" s="57" t="s">
        <v>73</v>
      </c>
      <c r="O6" s="57" t="s">
        <v>52</v>
      </c>
    </row>
    <row r="7" spans="1:15" x14ac:dyDescent="0.25">
      <c r="A7" t="str">
        <f>B7&amp;C7</f>
        <v>2014Зарплата</v>
      </c>
      <c r="B7">
        <f>КОРЕЛЯЦІЇ!$C$4</f>
        <v>2014</v>
      </c>
      <c r="C7" t="str">
        <f>КОРЕЛЯЦІЇ!$I$4</f>
        <v>Зарплата</v>
      </c>
      <c r="D7">
        <f>INDEX(дляКОРЕЛЯЦІЇ!$A$1:$O$53,MATCH(дляКОРЕЛЯЦІЇ3!$A$7,дляКОРЕЛЯЦІЇ!$A:$A,0),MATCH(дляКОРЕЛЯЦІЇ3!D$6,дляКОРЕЛЯЦІЇ!$1:$1,0))</f>
        <v>67150</v>
      </c>
      <c r="E7">
        <f>INDEX(дляКОРЕЛЯЦІЇ!$A$1:$O$53,MATCH(дляКОРЕЛЯЦІЇ3!$A$7,дляКОРЕЛЯЦІЇ!$A:$A,0),MATCH(дляКОРЕЛЯЦІЇ3!E$6,дляКОРЕЛЯЦІЇ!$1:$1,0))</f>
        <v>94000</v>
      </c>
      <c r="F7">
        <f>INDEX(дляКОРЕЛЯЦІЇ!$A$1:$O$53,MATCH(дляКОРЕЛЯЦІЇ3!$A$7,дляКОРЕЛЯЦІЇ!$A:$A,0),MATCH(дляКОРЕЛЯЦІЇ3!F$6,дляКОРЕЛЯЦІЇ!$1:$1,0))</f>
        <v>96355.000000000029</v>
      </c>
      <c r="G7">
        <f>INDEX(дляКОРЕЛЯЦІЇ!$A$1:$O$53,MATCH(дляКОРЕЛЯЦІЇ3!$A$7,дляКОРЕЛЯЦІЇ!$A:$A,0),MATCH(дляКОРЕЛЯЦІЇ3!G$6,дляКОРЕЛЯЦІЇ!$1:$1,0))</f>
        <v>74799.999999999985</v>
      </c>
      <c r="H7">
        <f>INDEX(дляКОРЕЛЯЦІЇ!$A$1:$O$53,MATCH(дляКОРЕЛЯЦІЇ3!$A$7,дляКОРЕЛЯЦІЇ!$A:$A,0),MATCH(дляКОРЕЛЯЦІЇ3!H$6,дляКОРЕЛЯЦІЇ!$1:$1,0))</f>
        <v>72500</v>
      </c>
      <c r="I7">
        <f>INDEX(дляКОРЕЛЯЦІЇ!$A$1:$O$53,MATCH(дляКОРЕЛЯЦІЇ3!$A$7,дляКОРЕЛЯЦІЇ!$A:$A,0),MATCH(дляКОРЕЛЯЦІЇ3!I$6,дляКОРЕЛЯЦІЇ!$1:$1,0))</f>
        <v>76200</v>
      </c>
      <c r="J7">
        <f>INDEX(дляКОРЕЛЯЦІЇ!$A$1:$O$53,MATCH(дляКОРЕЛЯЦІЇ3!$A$7,дляКОРЕЛЯЦІЇ!$A:$A,0),MATCH(дляКОРЕЛЯЦІЇ3!J$6,дляКОРЕЛЯЦІЇ!$1:$1,0))</f>
        <v>72604.999999999971</v>
      </c>
      <c r="K7">
        <f>INDEX(дляКОРЕЛЯЦІЇ!$A$1:$O$53,MATCH(дляКОРЕЛЯЦІЇ3!$A$7,дляКОРЕЛЯЦІЇ!$A:$A,0),MATCH(дляКОРЕЛЯЦІЇ3!K$6,дляКОРЕЛЯЦІЇ!$1:$1,0))</f>
        <v>84319.999999999985</v>
      </c>
      <c r="L7">
        <f>INDEX(дляКОРЕЛЯЦІЇ!$A$1:$O$53,MATCH(дляКОРЕЛЯЦІЇ3!$A$7,дляКОРЕЛЯЦІЇ!$A:$A,0),MATCH(дляКОРЕЛЯЦІЇ3!L$6,дляКОРЕЛЯЦІЇ!$1:$1,0))</f>
        <v>91899.999999999985</v>
      </c>
      <c r="M7">
        <f>INDEX(дляКОРЕЛЯЦІЇ!$A$1:$O$53,MATCH(дляКОРЕЛЯЦІЇ3!$A$7,дляКОРЕЛЯЦІЇ!$A:$A,0),MATCH(дляКОРЕЛЯЦІЇ3!M$6,дляКОРЕЛЯЦІЇ!$1:$1,0))</f>
        <v>97250</v>
      </c>
      <c r="N7">
        <f>INDEX(дляКОРЕЛЯЦІЇ!$A$1:$O$53,MATCH(дляКОРЕЛЯЦІЇ3!$A$7,дляКОРЕЛЯЦІЇ!$A:$A,0),MATCH(дляКОРЕЛЯЦІЇ3!N$6,дляКОРЕЛЯЦІЇ!$1:$1,0))</f>
        <v>77585.000000000015</v>
      </c>
      <c r="O7">
        <f>INDEX(дляКОРЕЛЯЦІЇ!$A$1:$O$53,MATCH(дляКОРЕЛЯЦІЇ3!$A$7,дляКОРЕЛЯЦІЇ!$A:$A,0),MATCH(дляКОРЕЛЯЦІЇ3!O$6,дляКОРЕЛЯЦІЇ!$1:$1,0))</f>
        <v>74600</v>
      </c>
    </row>
    <row r="9" spans="1:15" x14ac:dyDescent="0.25">
      <c r="A9" s="59" t="s">
        <v>204</v>
      </c>
    </row>
    <row r="10" spans="1:15" x14ac:dyDescent="0.25">
      <c r="A10" s="57" t="s">
        <v>199</v>
      </c>
      <c r="B10" s="57" t="s">
        <v>14</v>
      </c>
      <c r="C10" s="57" t="s">
        <v>200</v>
      </c>
      <c r="D10" s="57" t="s">
        <v>23</v>
      </c>
      <c r="E10" s="57" t="s">
        <v>55</v>
      </c>
      <c r="F10" s="57" t="s">
        <v>29</v>
      </c>
      <c r="G10" s="57" t="s">
        <v>36</v>
      </c>
      <c r="H10" s="57" t="s">
        <v>39</v>
      </c>
      <c r="I10" s="57" t="s">
        <v>43</v>
      </c>
      <c r="J10" s="57" t="s">
        <v>46</v>
      </c>
      <c r="K10" s="57" t="s">
        <v>49</v>
      </c>
      <c r="L10" s="57" t="s">
        <v>59</v>
      </c>
      <c r="M10" s="57" t="s">
        <v>63</v>
      </c>
      <c r="N10" s="57" t="s">
        <v>73</v>
      </c>
      <c r="O10" s="57" t="s">
        <v>52</v>
      </c>
    </row>
    <row r="11" spans="1:15" x14ac:dyDescent="0.25">
      <c r="A11" t="str">
        <f>B11&amp;C11</f>
        <v>2014Собівартість, грн</v>
      </c>
      <c r="B11">
        <f>КОРЕЛЯЦІЇ!$C$4</f>
        <v>2014</v>
      </c>
      <c r="C11" t="str">
        <f>КОРЕЛЯЦІЇ!$L$4</f>
        <v>Собівартість, грн</v>
      </c>
      <c r="D11">
        <f>INDEX(дляКОРЕЛЯЦІЇ!$A$1:$O$53,MATCH(дляКОРЕЛЯЦІЇ3!$A$11,дляКОРЕЛЯЦІЇ!$A:$A,0),MATCH(дляКОРЕЛЯЦІЇ3!D$10,дляКОРЕЛЯЦІЇ!$1:$1,0))</f>
        <v>4650007.16</v>
      </c>
      <c r="E11">
        <f>INDEX(дляКОРЕЛЯЦІЇ!$A$1:$O$53,MATCH(дляКОРЕЛЯЦІЇ3!$A$11,дляКОРЕЛЯЦІЇ!$A:$A,0),MATCH(дляКОРЕЛЯЦІЇ3!E$10,дляКОРЕЛЯЦІЇ!$1:$1,0))</f>
        <v>9020434.5500000007</v>
      </c>
      <c r="F11">
        <f>INDEX(дляКОРЕЛЯЦІЇ!$A$1:$O$53,MATCH(дляКОРЕЛЯЦІЇ3!$A$11,дляКОРЕЛЯЦІЇ!$A:$A,0),MATCH(дляКОРЕЛЯЦІЇ3!F$10,дляКОРЕЛЯЦІЇ!$1:$1,0))</f>
        <v>5440413.2400000002</v>
      </c>
      <c r="G11">
        <f>INDEX(дляКОРЕЛЯЦІЇ!$A$1:$O$53,MATCH(дляКОРЕЛЯЦІЇ3!$A$11,дляКОРЕЛЯЦІЇ!$A:$A,0),MATCH(дляКОРЕЛЯЦІЇ3!G$10,дляКОРЕЛЯЦІЇ!$1:$1,0))</f>
        <v>5251965.7899999991</v>
      </c>
      <c r="H11">
        <f>INDEX(дляКОРЕЛЯЦІЇ!$A$1:$O$53,MATCH(дляКОРЕЛЯЦІЇ3!$A$11,дляКОРЕЛЯЦІЇ!$A:$A,0),MATCH(дляКОРЕЛЯЦІЇ3!H$10,дляКОРЕЛЯЦІЇ!$1:$1,0))</f>
        <v>5246000.4899999993</v>
      </c>
      <c r="I11">
        <f>INDEX(дляКОРЕЛЯЦІЇ!$A$1:$O$53,MATCH(дляКОРЕЛЯЦІЇ3!$A$11,дляКОРЕЛЯЦІЇ!$A:$A,0),MATCH(дляКОРЕЛЯЦІЇ3!I$10,дляКОРЕЛЯЦІЇ!$1:$1,0))</f>
        <v>8964746.4099999983</v>
      </c>
      <c r="J11">
        <f>INDEX(дляКОРЕЛЯЦІЇ!$A$1:$O$53,MATCH(дляКОРЕЛЯЦІЇ3!$A$11,дляКОРЕЛЯЦІЇ!$A:$A,0),MATCH(дляКОРЕЛЯЦІЇ3!J$10,дляКОРЕЛЯЦІЇ!$1:$1,0))</f>
        <v>6571274.1500000004</v>
      </c>
      <c r="K11">
        <f>INDEX(дляКОРЕЛЯЦІЇ!$A$1:$O$53,MATCH(дляКОРЕЛЯЦІЇ3!$A$11,дляКОРЕЛЯЦІЇ!$A:$A,0),MATCH(дляКОРЕЛЯЦІЇ3!K$10,дляКОРЕЛЯЦІЇ!$1:$1,0))</f>
        <v>5827042.2500000009</v>
      </c>
      <c r="L11">
        <f>INDEX(дляКОРЕЛЯЦІЇ!$A$1:$O$53,MATCH(дляКОРЕЛЯЦІЇ3!$A$11,дляКОРЕЛЯЦІЇ!$A:$A,0),MATCH(дляКОРЕЛЯЦІЇ3!L$10,дляКОРЕЛЯЦІЇ!$1:$1,0))</f>
        <v>5927451.8800000008</v>
      </c>
      <c r="M11">
        <f>INDEX(дляКОРЕЛЯЦІЇ!$A$1:$O$53,MATCH(дляКОРЕЛЯЦІЇ3!$A$11,дляКОРЕЛЯЦІЇ!$A:$A,0),MATCH(дляКОРЕЛЯЦІЇ3!M$10,дляКОРЕЛЯЦІЇ!$1:$1,0))</f>
        <v>5098291.12</v>
      </c>
      <c r="N11">
        <f>INDEX(дляКОРЕЛЯЦІЇ!$A$1:$O$53,MATCH(дляКОРЕЛЯЦІЇ3!$A$11,дляКОРЕЛЯЦІЇ!$A:$A,0),MATCH(дляКОРЕЛЯЦІЇ3!N$10,дляКОРЕЛЯЦІЇ!$1:$1,0))</f>
        <v>5925853.870000001</v>
      </c>
      <c r="O11">
        <f>INDEX(дляКОРЕЛЯЦІЇ!$A$1:$O$53,MATCH(дляКОРЕЛЯЦІЇ3!$A$11,дляКОРЕЛЯЦІЇ!$A:$A,0),MATCH(дляКОРЕЛЯЦІЇ3!O$10,дляКОРЕЛЯЦІЇ!$1:$1,0))</f>
        <v>3440823.0799999991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69228E-CA09-4DE9-B512-A9A6E9723392}">
  <dimension ref="A1:I11"/>
  <sheetViews>
    <sheetView workbookViewId="0">
      <selection activeCell="D2" sqref="D2:O3"/>
    </sheetView>
  </sheetViews>
  <sheetFormatPr defaultRowHeight="15" x14ac:dyDescent="0.25"/>
  <cols>
    <col min="1" max="1" width="17.28515625" customWidth="1"/>
    <col min="2" max="2" width="5" bestFit="1" customWidth="1"/>
    <col min="3" max="3" width="13" customWidth="1"/>
    <col min="4" max="9" width="8.85546875" customWidth="1"/>
  </cols>
  <sheetData>
    <row r="1" spans="1:9" x14ac:dyDescent="0.25">
      <c r="A1" s="59" t="s">
        <v>202</v>
      </c>
    </row>
    <row r="2" spans="1:9" x14ac:dyDescent="0.25">
      <c r="A2" s="57" t="s">
        <v>199</v>
      </c>
      <c r="B2" s="57" t="s">
        <v>14</v>
      </c>
      <c r="C2" s="57" t="s">
        <v>200</v>
      </c>
      <c r="D2" s="57" t="s">
        <v>26</v>
      </c>
      <c r="E2" s="57" t="s">
        <v>27</v>
      </c>
      <c r="F2" s="57" t="s">
        <v>32</v>
      </c>
      <c r="G2" s="57" t="s">
        <v>33</v>
      </c>
      <c r="H2" s="57" t="s">
        <v>34</v>
      </c>
      <c r="I2" s="57" t="s">
        <v>35</v>
      </c>
    </row>
    <row r="3" spans="1:9" x14ac:dyDescent="0.25">
      <c r="A3" t="str">
        <f>B3&amp;C3</f>
        <v>2014ФактПродажів, грн</v>
      </c>
      <c r="B3">
        <f>КОРЕЛЯЦІЇ!$C$4</f>
        <v>2014</v>
      </c>
      <c r="C3" t="str">
        <f>КОРЕЛЯЦІЇ!$F$4</f>
        <v>ФактПродажів, грн</v>
      </c>
      <c r="D3">
        <f>INDEX(дляКОРЕЛЯЦІЇ2!$A$1:$I$53,MATCH(дляКОРЕЛЯЦІЇ4!$A$3,дляКОРЕЛЯЦІЇ2!$A:$A,0),MATCH(дляКОРЕЛЯЦІЇ4!D$2,дляКОРЕЛЯЦІЇ2!$1:$1,0))</f>
        <v>1525519.2286590002</v>
      </c>
      <c r="E3">
        <f>INDEX(дляКОРЕЛЯЦІЇ2!$A$1:$I$53,MATCH(дляКОРЕЛЯЦІЇ4!$A$3,дляКОРЕЛЯЦІЇ2!$A:$A,0),MATCH(дляКОРЕЛЯЦІЇ4!E$2,дляКОРЕЛЯЦІЇ2!$1:$1,0))</f>
        <v>26905089.403026026</v>
      </c>
      <c r="F3">
        <f>INDEX(дляКОРЕЛЯЦІЇ2!$A$1:$I$53,MATCH(дляКОРЕЛЯЦІЇ4!$A$3,дляКОРЕЛЯЦІЇ2!$A:$A,0),MATCH(дляКОРЕЛЯЦІЇ4!F$2,дляКОРЕЛЯЦІЇ2!$1:$1,0))</f>
        <v>11023222.807873001</v>
      </c>
      <c r="G3">
        <f>INDEX(дляКОРЕЛЯЦІЇ2!$A$1:$I$53,MATCH(дляКОРЕЛЯЦІЇ4!$A$3,дляКОРЕЛЯЦІЇ2!$A:$A,0),MATCH(дляКОРЕЛЯЦІЇ4!G$2,дляКОРЕЛЯЦІЇ2!$1:$1,0))</f>
        <v>11205813.991886003</v>
      </c>
      <c r="H3">
        <f>INDEX(дляКОРЕЛЯЦІЇ2!$A$1:$I$53,MATCH(дляКОРЕЛЯЦІЇ4!$A$3,дляКОРЕЛЯЦІЇ2!$A:$A,0),MATCH(дляКОРЕЛЯЦІЇ4!H$2,дляКОРЕЛЯЦІЇ2!$1:$1,0))</f>
        <v>15995249.293201003</v>
      </c>
      <c r="I3">
        <f>INDEX(дляКОРЕЛЯЦІЇ2!$A$1:$I$53,MATCH(дляКОРЕЛЯЦІЇ4!$A$3,дляКОРЕЛЯЦІЇ2!$A:$A,0),MATCH(дляКОРЕЛЯЦІЇ4!I$2,дляКОРЕЛЯЦІЇ2!$1:$1,0))</f>
        <v>39015819.295603015</v>
      </c>
    </row>
    <row r="5" spans="1:9" x14ac:dyDescent="0.25">
      <c r="A5" s="59" t="s">
        <v>203</v>
      </c>
    </row>
    <row r="6" spans="1:9" x14ac:dyDescent="0.25">
      <c r="A6" s="57" t="s">
        <v>199</v>
      </c>
      <c r="B6" s="57" t="s">
        <v>14</v>
      </c>
      <c r="C6" s="57" t="s">
        <v>200</v>
      </c>
      <c r="D6" s="57" t="s">
        <v>26</v>
      </c>
      <c r="E6" s="57" t="s">
        <v>27</v>
      </c>
      <c r="F6" s="57" t="s">
        <v>32</v>
      </c>
      <c r="G6" s="57" t="s">
        <v>33</v>
      </c>
      <c r="H6" s="57" t="s">
        <v>34</v>
      </c>
      <c r="I6" s="57" t="s">
        <v>35</v>
      </c>
    </row>
    <row r="7" spans="1:9" x14ac:dyDescent="0.25">
      <c r="A7" t="str">
        <f>B7&amp;C7</f>
        <v>2014Зарплата</v>
      </c>
      <c r="B7">
        <f>КОРЕЛЯЦІЇ!$C$4</f>
        <v>2014</v>
      </c>
      <c r="C7" t="str">
        <f>КОРЕЛЯЦІЇ!$I$4</f>
        <v>Зарплата</v>
      </c>
      <c r="D7">
        <f>INDEX(дляКОРЕЛЯЦІЇ2!$A$1:$I$53,MATCH(дляКОРЕЛЯЦІЇ4!$A$7,дляКОРЕЛЯЦІЇ2!$A:$A,0),MATCH(дляКОРЕЛЯЦІЇ4!D$6,дляКОРЕЛЯЦІЇ2!$1:$1,0))</f>
        <v>15963.792183777829</v>
      </c>
      <c r="E7">
        <f>INDEX(дляКОРЕЛЯЦІЇ2!$A$1:$I$53,MATCH(дляКОРЕЛЯЦІЇ4!$A$7,дляКОРЕЛЯЦІЇ2!$A:$A,0),MATCH(дляКОРЕЛЯЦІЇ4!E$6,дляКОРЕЛЯЦІЇ2!$1:$1,0))</f>
        <v>244299.62472924558</v>
      </c>
      <c r="F7">
        <f>INDEX(дляКОРЕЛЯЦІЇ2!$A$1:$I$53,MATCH(дляКОРЕЛЯЦІЇ4!$A$7,дляКОРЕЛЯЦІЇ2!$A:$A,0),MATCH(дляКОРЕЛЯЦІЇ4!F$6,дляКОРЕЛЯЦІЇ2!$1:$1,0))</f>
        <v>103453.48107915222</v>
      </c>
      <c r="G7">
        <f>INDEX(дляКОРЕЛЯЦІЇ2!$A$1:$I$53,MATCH(дляКОРЕЛЯЦІЇ4!$A$7,дляКОРЕЛЯЦІЇ2!$A:$A,0),MATCH(дляКОРЕЛЯЦІЇ4!G$6,дляКОРЕЛЯЦІЇ2!$1:$1,0))</f>
        <v>123947.22482274585</v>
      </c>
      <c r="H7">
        <f>INDEX(дляКОРЕЛЯЦІЇ2!$A$1:$I$53,MATCH(дляКОРЕЛЯЦІЇ4!$A$7,дляКОРЕЛЯЦІЇ2!$A:$A,0),MATCH(дляКОРЕЛЯЦІЇ4!H$6,дляКОРЕЛЯЦІЇ2!$1:$1,0))</f>
        <v>151698.78385008656</v>
      </c>
      <c r="I7">
        <f>INDEX(дляКОРЕЛЯЦІЇ2!$A$1:$I$53,MATCH(дляКОРЕЛЯЦІЇ4!$A$7,дляКОРЕЛЯЦІЇ2!$A:$A,0),MATCH(дляКОРЕЛЯЦІЇ4!I$6,дляКОРЕЛЯЦІЇ2!$1:$1,0))</f>
        <v>339902.09333499201</v>
      </c>
    </row>
    <row r="9" spans="1:9" x14ac:dyDescent="0.25">
      <c r="A9" s="59" t="s">
        <v>204</v>
      </c>
    </row>
    <row r="10" spans="1:9" x14ac:dyDescent="0.25">
      <c r="A10" s="57" t="s">
        <v>199</v>
      </c>
      <c r="B10" s="57" t="s">
        <v>14</v>
      </c>
      <c r="C10" s="57" t="s">
        <v>200</v>
      </c>
      <c r="D10" s="57" t="s">
        <v>26</v>
      </c>
      <c r="E10" s="57" t="s">
        <v>27</v>
      </c>
      <c r="F10" s="57" t="s">
        <v>32</v>
      </c>
      <c r="G10" s="57" t="s">
        <v>33</v>
      </c>
      <c r="H10" s="57" t="s">
        <v>34</v>
      </c>
      <c r="I10" s="57" t="s">
        <v>35</v>
      </c>
    </row>
    <row r="11" spans="1:9" x14ac:dyDescent="0.25">
      <c r="A11" t="str">
        <f>B11&amp;C11</f>
        <v>2014Собівартість, грн</v>
      </c>
      <c r="B11">
        <f>КОРЕЛЯЦІЇ!$C$4</f>
        <v>2014</v>
      </c>
      <c r="C11" t="str">
        <f>КОРЕЛЯЦІЇ!$L$4</f>
        <v>Собівартість, грн</v>
      </c>
      <c r="D11">
        <f>INDEX(дляКОРЕЛЯЦІЇ2!$A$1:$I$53,MATCH(дляКОРЕЛЯЦІЇ4!$A$11,дляКОРЕЛЯЦІЇ2!$A:$A,0),MATCH(дляКОРЕЛЯЦІЇ4!D$10,дляКОРЕЛЯЦІЇ2!$1:$1,0))</f>
        <v>1019008.2699999997</v>
      </c>
      <c r="E11">
        <f>INDEX(дляКОРЕЛЯЦІЇ2!$A$1:$I$53,MATCH(дляКОРЕЛЯЦІЇ4!$A$11,дляКОРЕЛЯЦІЇ2!$A:$A,0),MATCH(дляКОРЕЛЯЦІЇ4!E$10,дляКОРЕЛЯЦІЇ2!$1:$1,0))</f>
        <v>17751832.140000001</v>
      </c>
      <c r="F11">
        <f>INDEX(дляКОРЕЛЯЦІЇ2!$A$1:$I$53,MATCH(дляКОРЕЛЯЦІЇ4!$A$11,дляКОРЕЛЯЦІЇ2!$A:$A,0),MATCH(дляКОРЕЛЯЦІЇ4!F$10,дляКОРЕЛЯЦІЇ2!$1:$1,0))</f>
        <v>7733489.0900000017</v>
      </c>
      <c r="G11">
        <f>INDEX(дляКОРЕЛЯЦІЇ2!$A$1:$I$53,MATCH(дляКОРЕЛЯЦІЇ4!$A$11,дляКОРЕЛЯЦІЇ2!$A:$A,0),MATCH(дляКОРЕЛЯЦІЇ4!G$10,дляКОРЕЛЯЦІЇ2!$1:$1,0))</f>
        <v>7586798.75</v>
      </c>
      <c r="H11">
        <f>INDEX(дляКОРЕЛЯЦІЇ2!$A$1:$I$53,MATCH(дляКОРЕЛЯЦІЇ4!$A$11,дляКОРЕЛЯЦІЇ2!$A:$A,0),MATCH(дляКОРЕЛЯЦІЇ4!H$10,дляКОРЕЛЯЦІЇ2!$1:$1,0))</f>
        <v>10741636.559999995</v>
      </c>
      <c r="I11">
        <f>INDEX(дляКОРЕЛЯЦІЇ2!$A$1:$I$53,MATCH(дляКОРЕЛЯЦІЇ4!$A$11,дляКОРЕЛЯЦІЇ2!$A:$A,0),MATCH(дляКОРЕЛЯЦІЇ4!I$10,дляКОРЕЛЯЦІЇ2!$1:$1,0))</f>
        <v>26531539.179999992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313165-FA3D-44EC-8FDB-53F545B3893E}">
  <dimension ref="A1:O53"/>
  <sheetViews>
    <sheetView zoomScale="70" zoomScaleNormal="70" workbookViewId="0">
      <selection activeCell="D2" sqref="D2:O3"/>
    </sheetView>
  </sheetViews>
  <sheetFormatPr defaultRowHeight="15" x14ac:dyDescent="0.25"/>
  <cols>
    <col min="1" max="1" width="18.7109375" customWidth="1"/>
    <col min="2" max="2" width="5.140625" bestFit="1" customWidth="1"/>
    <col min="3" max="3" width="22.7109375" customWidth="1"/>
    <col min="4" max="15" width="13.42578125" customWidth="1"/>
  </cols>
  <sheetData>
    <row r="1" spans="1:15" x14ac:dyDescent="0.25">
      <c r="A1" s="57" t="s">
        <v>199</v>
      </c>
      <c r="B1" s="57" t="s">
        <v>14</v>
      </c>
      <c r="C1" s="57" t="s">
        <v>200</v>
      </c>
      <c r="D1" s="57" t="s">
        <v>23</v>
      </c>
      <c r="E1" s="57" t="s">
        <v>55</v>
      </c>
      <c r="F1" s="57" t="s">
        <v>29</v>
      </c>
      <c r="G1" s="57" t="s">
        <v>36</v>
      </c>
      <c r="H1" s="57" t="s">
        <v>39</v>
      </c>
      <c r="I1" s="57" t="s">
        <v>43</v>
      </c>
      <c r="J1" s="57" t="s">
        <v>46</v>
      </c>
      <c r="K1" s="57" t="s">
        <v>49</v>
      </c>
      <c r="L1" s="57" t="s">
        <v>59</v>
      </c>
      <c r="M1" s="57" t="s">
        <v>63</v>
      </c>
      <c r="N1" s="57" t="s">
        <v>73</v>
      </c>
      <c r="O1" s="57" t="s">
        <v>52</v>
      </c>
    </row>
    <row r="2" spans="1:15" x14ac:dyDescent="0.25">
      <c r="A2" t="str">
        <f>B2&amp;C2</f>
        <v>(всі)Продажі, шт</v>
      </c>
      <c r="B2" t="s">
        <v>198</v>
      </c>
      <c r="C2" s="6" t="s">
        <v>155</v>
      </c>
      <c r="D2" s="39">
        <f>SUMIF(План_Факт_Дебіторка!$G:$G,дляКОРЕЛЯЦІЇ!D$1,План_Факт_Дебіторка!$K:$K)</f>
        <v>1242280</v>
      </c>
      <c r="E2" s="39">
        <f>SUMIF(План_Факт_Дебіторка!$G:$G,дляКОРЕЛЯЦІЇ!E$1,План_Факт_Дебіторка!$K:$K)</f>
        <v>2279886</v>
      </c>
      <c r="F2" s="39">
        <f>SUMIF(План_Факт_Дебіторка!$G:$G,дляКОРЕЛЯЦІЇ!F$1,План_Факт_Дебіторка!$K:$K)</f>
        <v>1133028</v>
      </c>
      <c r="G2" s="39">
        <f>SUMIF(План_Факт_Дебіторка!$G:$G,дляКОРЕЛЯЦІЇ!G$1,План_Факт_Дебіторка!$K:$K)</f>
        <v>1417759</v>
      </c>
      <c r="H2" s="39">
        <f>SUMIF(План_Факт_Дебіторка!$G:$G,дляКОРЕЛЯЦІЇ!H$1,План_Факт_Дебіторка!$K:$K)</f>
        <v>1387287</v>
      </c>
      <c r="I2" s="39">
        <f>SUMIF(План_Факт_Дебіторка!$G:$G,дляКОРЕЛЯЦІЇ!I$1,План_Факт_Дебіторка!$K:$K)</f>
        <v>1959549</v>
      </c>
      <c r="J2" s="39">
        <f>SUMIF(План_Факт_Дебіторка!$G:$G,дляКОРЕЛЯЦІЇ!J$1,План_Факт_Дебіторка!$K:$K)</f>
        <v>1979567</v>
      </c>
      <c r="K2" s="39">
        <f>SUMIF(План_Факт_Дебіторка!$G:$G,дляКОРЕЛЯЦІЇ!K$1,План_Факт_Дебіторка!$K:$K)</f>
        <v>1237417</v>
      </c>
      <c r="L2" s="39">
        <f>SUMIF(План_Факт_Дебіторка!$G:$G,дляКОРЕЛЯЦІЇ!L$1,План_Факт_Дебіторка!$K:$K)</f>
        <v>1638885</v>
      </c>
      <c r="M2" s="39">
        <f>SUMIF(План_Факт_Дебіторка!$G:$G,дляКОРЕЛЯЦІЇ!M$1,План_Факт_Дебіторка!$K:$K)</f>
        <v>1123128</v>
      </c>
      <c r="N2" s="39">
        <f>SUMIF(План_Факт_Дебіторка!$G:$G,дляКОРЕЛЯЦІЇ!N$1,План_Факт_Дебіторка!$K:$K)</f>
        <v>1588721</v>
      </c>
      <c r="O2" s="39">
        <f>SUMIF(План_Факт_Дебіторка!$G:$G,дляКОРЕЛЯЦІЇ!O$1,План_Факт_Дебіторка!$K:$K)</f>
        <v>970336</v>
      </c>
    </row>
    <row r="3" spans="1:15" x14ac:dyDescent="0.25">
      <c r="A3" t="str">
        <f t="shared" ref="A3:A53" si="0">B3&amp;C3</f>
        <v>(всі)Собівартість, грн</v>
      </c>
      <c r="B3" t="s">
        <v>198</v>
      </c>
      <c r="C3" s="6" t="s">
        <v>156</v>
      </c>
      <c r="D3" s="39">
        <f>SUMIF(План_Факт_Дебіторка!$G:$G,дляКОРЕЛЯЦІЇ!D$1,План_Факт_Дебіторка!$L:$L)</f>
        <v>13350986.759999998</v>
      </c>
      <c r="E3" s="39">
        <f>SUMIF(План_Факт_Дебіторка!$G:$G,дляКОРЕЛЯЦІЇ!E$1,План_Факт_Дебіторка!$L:$L)</f>
        <v>25369827.010000002</v>
      </c>
      <c r="F3" s="39">
        <f>SUMIF(План_Факт_Дебіторка!$G:$G,дляКОРЕЛЯЦІЇ!F$1,План_Факт_Дебіторка!$L:$L)</f>
        <v>13476440.490000004</v>
      </c>
      <c r="G3" s="39">
        <f>SUMIF(План_Факт_Дебіторка!$G:$G,дляКОРЕЛЯЦІЇ!G$1,План_Факт_Дебіторка!$L:$L)</f>
        <v>15356575.299999997</v>
      </c>
      <c r="H3" s="39">
        <f>SUMIF(План_Факт_Дебіторка!$G:$G,дляКОРЕЛЯЦІЇ!H$1,План_Факт_Дебіторка!$L:$L)</f>
        <v>14786237.819999995</v>
      </c>
      <c r="I3" s="39">
        <f>SUMIF(План_Факт_Дебіторка!$G:$G,дляКОРЕЛЯЦІЇ!I$1,План_Факт_Дебіторка!$L:$L)</f>
        <v>22257572.289999988</v>
      </c>
      <c r="J3" s="39">
        <f>SUMIF(План_Факт_Дебіторка!$G:$G,дляКОРЕЛЯЦІЇ!J$1,План_Факт_Дебіторка!$L:$L)</f>
        <v>21665011.859999996</v>
      </c>
      <c r="K3" s="39">
        <f>SUMIF(План_Факт_Дебіторка!$G:$G,дляКОРЕЛЯЦІЇ!K$1,План_Факт_Дебіторка!$L:$L)</f>
        <v>13818823.610000003</v>
      </c>
      <c r="L3" s="39">
        <f>SUMIF(План_Факт_Дебіторка!$G:$G,дляКОРЕЛЯЦІЇ!L$1,План_Факт_Дебіторка!$L:$L)</f>
        <v>17603444.239999995</v>
      </c>
      <c r="M3" s="39">
        <f>SUMIF(План_Факт_Дебіторка!$G:$G,дляКОРЕЛЯЦІЇ!M$1,План_Факт_Дебіторка!$L:$L)</f>
        <v>12434546.109999998</v>
      </c>
      <c r="N3" s="39">
        <f>SUMIF(План_Факт_Дебіторка!$G:$G,дляКОРЕЛЯЦІЇ!N$1,План_Факт_Дебіторка!$L:$L)</f>
        <v>17347098.919999998</v>
      </c>
      <c r="O3" s="39">
        <f>SUMIF(План_Факт_Дебіторка!$G:$G,дляКОРЕЛЯЦІЇ!O$1,План_Факт_Дебіторка!$L:$L)</f>
        <v>10940848.380000001</v>
      </c>
    </row>
    <row r="4" spans="1:15" x14ac:dyDescent="0.25">
      <c r="A4" t="str">
        <f t="shared" si="0"/>
        <v>(всі)ФактПродажів, грн</v>
      </c>
      <c r="B4" t="s">
        <v>198</v>
      </c>
      <c r="C4" s="6" t="s">
        <v>157</v>
      </c>
      <c r="D4" s="39">
        <f>SUMIF(План_Факт_Дебіторка!$G:$G,дляКОРЕЛЯЦІЇ!D$1,План_Факт_Дебіторка!$M:$M)</f>
        <v>19631299.256669998</v>
      </c>
      <c r="E4" s="39">
        <f>SUMIF(План_Факт_Дебіторка!$G:$G,дляКОРЕЛЯЦІЇ!E$1,План_Факт_Дебіторка!$M:$M)</f>
        <v>37952147.404660024</v>
      </c>
      <c r="F4" s="39">
        <f>SUMIF(План_Факт_Дебіторка!$G:$G,дляКОРЕЛЯЦІЇ!F$1,План_Факт_Дебіторка!$M:$M)</f>
        <v>19897078.074581999</v>
      </c>
      <c r="G4" s="39">
        <f>SUMIF(План_Факт_Дебіторка!$G:$G,дляКОРЕЛЯЦІЇ!G$1,План_Факт_Дебіторка!$M:$M)</f>
        <v>22831269.234149985</v>
      </c>
      <c r="H4" s="39">
        <f>SUMIF(План_Факт_Дебіторка!$G:$G,дляКОРЕЛЯЦІЇ!H$1,План_Факт_Дебіторка!$M:$M)</f>
        <v>22157295.401063003</v>
      </c>
      <c r="I4" s="39">
        <f>SUMIF(План_Факт_Дебіторка!$G:$G,дляКОРЕЛЯЦІЇ!I$1,План_Факт_Дебіторка!$M:$M)</f>
        <v>35116810.766298011</v>
      </c>
      <c r="J4" s="39">
        <f>SUMIF(План_Факт_Дебіторка!$G:$G,дляКОРЕЛЯЦІЇ!J$1,План_Факт_Дебіторка!$M:$M)</f>
        <v>32268104.388947014</v>
      </c>
      <c r="K4" s="39">
        <f>SUMIF(План_Факт_Дебіторка!$G:$G,дляКОРЕЛЯЦІЇ!K$1,План_Факт_Дебіторка!$M:$M)</f>
        <v>20075862.666442011</v>
      </c>
      <c r="L4" s="39">
        <f>SUMIF(План_Факт_Дебіторка!$G:$G,дляКОРЕЛЯЦІЇ!L$1,План_Факт_Дебіторка!$M:$M)</f>
        <v>25847190.945180014</v>
      </c>
      <c r="M4" s="39">
        <f>SUMIF(План_Факт_Дебіторка!$G:$G,дляКОРЕЛЯЦІЇ!M$1,План_Факт_Дебіторка!$M:$M)</f>
        <v>17766478.245228</v>
      </c>
      <c r="N4" s="39">
        <f>SUMIF(План_Факт_Дебіторка!$G:$G,дляКОРЕЛЯЦІЇ!N$1,План_Факт_Дебіторка!$M:$M)</f>
        <v>25329206.258558001</v>
      </c>
      <c r="O4" s="39">
        <f>SUMIF(План_Факт_Дебіторка!$G:$G,дляКОРЕЛЯЦІЇ!O$1,План_Факт_Дебіторка!$M:$M)</f>
        <v>16031198.296338005</v>
      </c>
    </row>
    <row r="5" spans="1:15" x14ac:dyDescent="0.25">
      <c r="A5" t="str">
        <f t="shared" si="0"/>
        <v>(всі)ПланПродажів, грн</v>
      </c>
      <c r="B5" t="s">
        <v>198</v>
      </c>
      <c r="C5" s="6" t="s">
        <v>118</v>
      </c>
      <c r="D5" s="39">
        <f>SUMIF(План_Факт_Дебіторка!$G:$G,дляКОРЕЛЯЦІЇ!D$1,План_Факт_Дебіторка!$N:$N)</f>
        <v>19481700</v>
      </c>
      <c r="E5" s="39">
        <f>SUMIF(План_Факт_Дебіторка!$G:$G,дляКОРЕЛЯЦІЇ!E$1,План_Факт_Дебіторка!$N:$N)</f>
        <v>37995200</v>
      </c>
      <c r="F5" s="39">
        <f>SUMIF(План_Факт_Дебіторка!$G:$G,дляКОРЕЛЯЦІЇ!F$1,План_Факт_Дебіторка!$N:$N)</f>
        <v>19813700</v>
      </c>
      <c r="G5" s="39">
        <f>SUMIF(План_Факт_Дебіторка!$G:$G,дляКОРЕЛЯЦІЇ!G$1,План_Факт_Дебіторка!$N:$N)</f>
        <v>22834200</v>
      </c>
      <c r="H5" s="39">
        <f>SUMIF(План_Факт_Дебіторка!$G:$G,дляКОРЕЛЯЦІЇ!H$1,План_Факт_Дебіторка!$N:$N)</f>
        <v>22119100</v>
      </c>
      <c r="I5" s="39">
        <f>SUMIF(План_Факт_Дебіторка!$G:$G,дляКОРЕЛЯЦІЇ!I$1,План_Факт_Дебіторка!$N:$N)</f>
        <v>35178100</v>
      </c>
      <c r="J5" s="39">
        <f>SUMIF(План_Факт_Дебіторка!$G:$G,дляКОРЕЛЯЦІЇ!J$1,План_Факт_Дебіторка!$N:$N)</f>
        <v>32025800</v>
      </c>
      <c r="K5" s="39">
        <f>SUMIF(План_Факт_Дебіторка!$G:$G,дляКОРЕЛЯЦІЇ!K$1,План_Факт_Дебіторка!$N:$N)</f>
        <v>20042700</v>
      </c>
      <c r="L5" s="39">
        <f>SUMIF(План_Факт_Дебіторка!$G:$G,дляКОРЕЛЯЦІЇ!L$1,План_Факт_Дебіторка!$N:$N)</f>
        <v>25820800</v>
      </c>
      <c r="M5" s="39">
        <f>SUMIF(План_Факт_Дебіторка!$G:$G,дляКОРЕЛЯЦІЇ!M$1,План_Факт_Дебіторка!$N:$N)</f>
        <v>17820200</v>
      </c>
      <c r="N5" s="39">
        <f>SUMIF(План_Факт_Дебіторка!$G:$G,дляКОРЕЛЯЦІЇ!N$1,План_Факт_Дебіторка!$N:$N)</f>
        <v>25289100</v>
      </c>
      <c r="O5" s="39">
        <f>SUMIF(План_Факт_Дебіторка!$G:$G,дляКОРЕЛЯЦІЇ!O$1,План_Факт_Дебіторка!$N:$N)</f>
        <v>16189900</v>
      </c>
    </row>
    <row r="6" spans="1:15" x14ac:dyDescent="0.25">
      <c r="A6" t="str">
        <f t="shared" si="0"/>
        <v>(всі)ДебіторськаЗаборгованість</v>
      </c>
      <c r="B6" t="s">
        <v>198</v>
      </c>
      <c r="C6" s="6" t="s">
        <v>76</v>
      </c>
      <c r="D6" s="39">
        <f>SUMIF(План_Факт_Дебіторка!$G:$G,дляКОРЕЛЯЦІЇ!D$1,План_Факт_Дебіторка!$O:$O)</f>
        <v>11171367.619999999</v>
      </c>
      <c r="E6" s="39">
        <f>SUMIF(План_Факт_Дебіторка!$G:$G,дляКОРЕЛЯЦІЇ!E$1,План_Факт_Дебіторка!$O:$O)</f>
        <v>17924177.779999997</v>
      </c>
      <c r="F6" s="39">
        <f>SUMIF(План_Факт_Дебіторка!$G:$G,дляКОРЕЛЯЦІЇ!F$1,План_Факт_Дебіторка!$O:$O)</f>
        <v>12164016.249999998</v>
      </c>
      <c r="G6" s="39">
        <f>SUMIF(План_Факт_Дебіторка!$G:$G,дляКОРЕЛЯЦІЇ!G$1,План_Факт_Дебіторка!$O:$O)</f>
        <v>11303546.289999997</v>
      </c>
      <c r="H6" s="39">
        <f>SUMIF(План_Факт_Дебіторка!$G:$G,дляКОРЕЛЯЦІЇ!H$1,План_Факт_Дебіторка!$O:$O)</f>
        <v>8200846.330000001</v>
      </c>
      <c r="I6" s="39">
        <f>SUMIF(План_Факт_Дебіторка!$G:$G,дляКОРЕЛЯЦІЇ!I$1,План_Факт_Дебіторка!$O:$O)</f>
        <v>18649062.110000011</v>
      </c>
      <c r="J6" s="39">
        <f>SUMIF(План_Факт_Дебіторка!$G:$G,дляКОРЕЛЯЦІЇ!J$1,План_Факт_Дебіторка!$O:$O)</f>
        <v>17112851.820000008</v>
      </c>
      <c r="K6" s="39">
        <f>SUMIF(План_Факт_Дебіторка!$G:$G,дляКОРЕЛЯЦІЇ!K$1,План_Факт_Дебіторка!$O:$O)</f>
        <v>8899445.4199999981</v>
      </c>
      <c r="L6" s="39">
        <f>SUMIF(План_Факт_Дебіторка!$G:$G,дляКОРЕЛЯЦІЇ!L$1,План_Факт_Дебіторка!$O:$O)</f>
        <v>9056995.2500000093</v>
      </c>
      <c r="M6" s="39">
        <f>SUMIF(План_Факт_Дебіторка!$G:$G,дляКОРЕЛЯЦІЇ!M$1,План_Факт_Дебіторка!$O:$O)</f>
        <v>7245147.2799999975</v>
      </c>
      <c r="N6" s="39">
        <f>SUMIF(План_Факт_Дебіторка!$G:$G,дляКОРЕЛЯЦІЇ!N$1,План_Факт_Дебіторка!$O:$O)</f>
        <v>15377305.260000002</v>
      </c>
      <c r="O6" s="39">
        <f>SUMIF(План_Факт_Дебіторка!$G:$G,дляКОРЕЛЯЦІЇ!O$1,План_Факт_Дебіторка!$O:$O)</f>
        <v>8539737.6100000031</v>
      </c>
    </row>
    <row r="7" spans="1:15" x14ac:dyDescent="0.25">
      <c r="A7" t="str">
        <f t="shared" si="0"/>
        <v>(всі)Дебіторка в днях</v>
      </c>
      <c r="B7" t="s">
        <v>198</v>
      </c>
      <c r="C7" s="6" t="s">
        <v>194</v>
      </c>
      <c r="D7" s="54">
        <f>D6/D4*30</f>
        <v>17.071770147160855</v>
      </c>
      <c r="E7" s="54">
        <f t="shared" ref="E7:F7" si="1">E6/E4*30</f>
        <v>14.168508771495084</v>
      </c>
      <c r="F7" s="54">
        <f t="shared" si="1"/>
        <v>18.340405869250539</v>
      </c>
      <c r="G7" s="54">
        <f t="shared" ref="G7" si="2">G6/G4*30</f>
        <v>14.852717351025753</v>
      </c>
      <c r="H7" s="54">
        <f t="shared" ref="H7" si="3">H6/H4*30</f>
        <v>11.103583963961455</v>
      </c>
      <c r="I7" s="54">
        <f t="shared" ref="I7" si="4">I6/I4*30</f>
        <v>15.931738990288141</v>
      </c>
      <c r="J7" s="54">
        <f t="shared" ref="J7" si="5">J6/J4*30</f>
        <v>15.910000426794616</v>
      </c>
      <c r="K7" s="54">
        <f t="shared" ref="K7" si="6">K6/K4*30</f>
        <v>13.298724295732427</v>
      </c>
      <c r="L7" s="54">
        <f t="shared" ref="L7" si="7">L6/L4*30</f>
        <v>10.5121619628329</v>
      </c>
      <c r="M7" s="54">
        <f t="shared" ref="M7" si="8">M6/M4*30</f>
        <v>12.233961925368096</v>
      </c>
      <c r="N7" s="54">
        <f t="shared" ref="N7" si="9">N6/N4*30</f>
        <v>18.212933839730319</v>
      </c>
      <c r="O7" s="54">
        <f t="shared" ref="O7" si="10">O6/O4*30</f>
        <v>15.98084706858887</v>
      </c>
    </row>
    <row r="8" spans="1:15" x14ac:dyDescent="0.25">
      <c r="A8" t="str">
        <f t="shared" si="0"/>
        <v>(всі)Оклад</v>
      </c>
      <c r="B8" t="s">
        <v>198</v>
      </c>
      <c r="C8" s="6" t="s">
        <v>119</v>
      </c>
      <c r="D8" s="39">
        <f>SUMIF(План_Факт_Дебіторка!$G:$G,дляКОРЕЛЯЦІЇ!D$1,План_Факт_Дебіторка!$P:$P)</f>
        <v>132599.99999999994</v>
      </c>
      <c r="E8" s="39">
        <f>SUMIF(План_Факт_Дебіторка!$G:$G,дляКОРЕЛЯЦІЇ!E$1,План_Факт_Дебіторка!$P:$P)</f>
        <v>195500</v>
      </c>
      <c r="F8" s="39">
        <f>SUMIF(План_Факт_Дебіторка!$G:$G,дляКОРЕЛЯЦІЇ!F$1,План_Факт_Дебіторка!$P:$P)</f>
        <v>211699.99999999994</v>
      </c>
      <c r="G8" s="39">
        <f>SUMIF(План_Факт_Дебіторка!$G:$G,дляКОРЕЛЯЦІЇ!G$1,План_Факт_Дебіторка!$P:$P)</f>
        <v>154599.99999999997</v>
      </c>
      <c r="H8" s="39">
        <f>SUMIF(План_Факт_Дебіторка!$G:$G,дляКОРЕЛЯЦІЇ!H$1,План_Факт_Дебіторка!$P:$P)</f>
        <v>114900</v>
      </c>
      <c r="I8" s="39">
        <f>SUMIF(План_Факт_Дебіторка!$G:$G,дляКОРЕЛЯЦІЇ!I$1,План_Факт_Дебіторка!$P:$P)</f>
        <v>158200</v>
      </c>
      <c r="J8" s="39">
        <f>SUMIF(План_Факт_Дебіторка!$G:$G,дляКОРЕЛЯЦІЇ!J$1,План_Факт_Дебіторка!$P:$P)</f>
        <v>143400.00000000003</v>
      </c>
      <c r="K8" s="39">
        <f>SUMIF(План_Факт_Дебіторка!$G:$G,дляКОРЕЛЯЦІЇ!K$1,План_Факт_Дебіторка!$P:$P)</f>
        <v>159200.00000000003</v>
      </c>
      <c r="L8" s="39">
        <f>SUMIF(План_Факт_Дебіторка!$G:$G,дляКОРЕЛЯЦІЇ!L$1,План_Факт_Дебіторка!$P:$P)</f>
        <v>174799.99999999994</v>
      </c>
      <c r="M8" s="39">
        <f>SUMIF(План_Факт_Дебіторка!$G:$G,дляКОРЕЛЯЦІЇ!M$1,План_Факт_Дебіторка!$P:$P)</f>
        <v>189600</v>
      </c>
      <c r="N8" s="39">
        <f>SUMIF(План_Факт_Дебіторка!$G:$G,дляКОРЕЛЯЦІЇ!N$1,План_Факт_Дебіторка!$P:$P)</f>
        <v>158800.00000000003</v>
      </c>
      <c r="O8" s="39">
        <f>SUMIF(План_Факт_Дебіторка!$G:$G,дляКОРЕЛЯЦІЇ!O$1,План_Факт_Дебіторка!$P:$P)</f>
        <v>155200</v>
      </c>
    </row>
    <row r="9" spans="1:15" x14ac:dyDescent="0.25">
      <c r="A9" t="str">
        <f t="shared" si="0"/>
        <v>(всі)Бонус_Викон_план</v>
      </c>
      <c r="B9" t="s">
        <v>198</v>
      </c>
      <c r="C9" s="6" t="s">
        <v>196</v>
      </c>
      <c r="D9" s="39">
        <f>SUMIF(План_Факт_Дебіторка!$G:$G,дляКОРЕЛЯЦІЇ!D$1,План_Факт_Дебіторка!$Q:$Q)</f>
        <v>35420</v>
      </c>
      <c r="E9" s="39">
        <f>SUMIF(План_Факт_Дебіторка!$G:$G,дляКОРЕЛЯЦІЇ!E$1,План_Факт_Дебіторка!$Q:$Q)</f>
        <v>44545.000000000007</v>
      </c>
      <c r="F9" s="39">
        <f>SUMIF(План_Факт_Дебіторка!$G:$G,дляКОРЕЛЯЦІЇ!F$1,План_Факт_Дебіторка!$Q:$Q)</f>
        <v>70760.000000000015</v>
      </c>
      <c r="G9" s="39">
        <f>SUMIF(План_Факт_Дебіторка!$G:$G,дляКОРЕЛЯЦІЇ!G$1,План_Факт_Дебіторка!$Q:$Q)</f>
        <v>30059.999999999993</v>
      </c>
      <c r="H9" s="39">
        <f>SUMIF(План_Факт_Дебіторка!$G:$G,дляКОРЕЛЯЦІЇ!H$1,План_Факт_Дебіторка!$Q:$Q)</f>
        <v>26409.999999999985</v>
      </c>
      <c r="I9" s="39">
        <f>SUMIF(План_Факт_Дебіторка!$G:$G,дляКОРЕЛЯЦІЇ!I$1,План_Факт_Дебіторка!$Q:$Q)</f>
        <v>39809.999999999978</v>
      </c>
      <c r="J9" s="39">
        <f>SUMIF(План_Факт_Дебіторка!$G:$G,дляКОРЕЛЯЦІЇ!J$1,План_Факт_Дебіторка!$Q:$Q)</f>
        <v>42995</v>
      </c>
      <c r="K9" s="39">
        <f>SUMIF(План_Факт_Дебіторка!$G:$G,дляКОРЕЛЯЦІЇ!K$1,План_Факт_Дебіторка!$Q:$Q)</f>
        <v>43400.000000000007</v>
      </c>
      <c r="L9" s="39">
        <f>SUMIF(План_Факт_Дебіторка!$G:$G,дляКОРЕЛЯЦІЇ!L$1,План_Факт_Дебіторка!$Q:$Q)</f>
        <v>35765</v>
      </c>
      <c r="M9" s="39">
        <f>SUMIF(План_Факт_Дебіторка!$G:$G,дляКОРЕЛЯЦІЇ!M$1,План_Факт_Дебіторка!$Q:$Q)</f>
        <v>37400</v>
      </c>
      <c r="N9" s="39">
        <f>SUMIF(План_Факт_Дебіторка!$G:$G,дляКОРЕЛЯЦІЇ!N$1,План_Факт_Дебіторка!$Q:$Q)</f>
        <v>38084.999999999993</v>
      </c>
      <c r="O9" s="39">
        <f>SUMIF(План_Факт_Дебіторка!$G:$G,дляКОРЕЛЯЦІЇ!O$1,План_Факт_Дебіторка!$Q:$Q)</f>
        <v>34735</v>
      </c>
    </row>
    <row r="10" spans="1:15" x14ac:dyDescent="0.25">
      <c r="A10" t="str">
        <f t="shared" si="0"/>
        <v>(всі)Бонус_дебіт_заборг</v>
      </c>
      <c r="B10" t="s">
        <v>198</v>
      </c>
      <c r="C10" s="6" t="s">
        <v>197</v>
      </c>
      <c r="D10" s="39">
        <f>SUMIF(План_Факт_Дебіторка!$G:$G,дляКОРЕЛЯЦІЇ!D$1,План_Факт_Дебіторка!$R:$R)</f>
        <v>49999.999999999985</v>
      </c>
      <c r="E10" s="39">
        <f>SUMIF(План_Факт_Дебіторка!$G:$G,дляКОРЕЛЯЦІЇ!E$1,План_Факт_Дебіторка!$R:$R)</f>
        <v>71499.999999999985</v>
      </c>
      <c r="F10" s="39">
        <f>SUMIF(План_Факт_Дебіторка!$G:$G,дляКОРЕЛЯЦІЇ!F$1,План_Факт_Дебіторка!$R:$R)</f>
        <v>52000.000000000015</v>
      </c>
      <c r="G10" s="39">
        <f>SUMIF(План_Факт_Дебіторка!$G:$G,дляКОРЕЛЯЦІЇ!G$1,План_Факт_Дебіторка!$R:$R)</f>
        <v>65499.999999999964</v>
      </c>
      <c r="H10" s="39">
        <f>SUMIF(План_Факт_Дебіторка!$G:$G,дляКОРЕЛЯЦІЇ!H$1,План_Факт_Дебіторка!$R:$R)</f>
        <v>97000</v>
      </c>
      <c r="I10" s="39">
        <f>SUMIF(План_Факт_Дебіторка!$G:$G,дляКОРЕЛЯЦІЇ!I$1,План_Факт_Дебіторка!$R:$R)</f>
        <v>65000.000000000029</v>
      </c>
      <c r="J10" s="39">
        <f>SUMIF(План_Факт_Дебіторка!$G:$G,дляКОРЕЛЯЦІЇ!J$1,План_Факт_Дебіторка!$R:$R)</f>
        <v>57499.999999999993</v>
      </c>
      <c r="K10" s="39">
        <f>SUMIF(План_Факт_Дебіторка!$G:$G,дляКОРЕЛЯЦІЇ!K$1,План_Факт_Дебіторка!$R:$R)</f>
        <v>82499.999999999971</v>
      </c>
      <c r="L10" s="39">
        <f>SUMIF(План_Факт_Дебіторка!$G:$G,дляКОРЕЛЯЦІЇ!L$1,План_Факт_Дебіторка!$R:$R)</f>
        <v>104000.00000000006</v>
      </c>
      <c r="M10" s="39">
        <f>SUMIF(План_Факт_Дебіторка!$G:$G,дляКОРЕЛЯЦІЇ!M$1,План_Факт_Дебіторка!$R:$R)</f>
        <v>88499.999999999971</v>
      </c>
      <c r="N10" s="39">
        <f>SUMIF(План_Факт_Дебіторка!$G:$G,дляКОРЕЛЯЦІЇ!N$1,План_Факт_Дебіторка!$R:$R)</f>
        <v>42999.999999999993</v>
      </c>
      <c r="O10" s="39">
        <f>SUMIF(План_Факт_Дебіторка!$G:$G,дляКОРЕЛЯЦІЇ!O$1,План_Факт_Дебіторка!$R:$R)</f>
        <v>55500.000000000007</v>
      </c>
    </row>
    <row r="11" spans="1:15" x14ac:dyDescent="0.25">
      <c r="A11" t="str">
        <f t="shared" si="0"/>
        <v>(всі)Зарплата</v>
      </c>
      <c r="B11" t="s">
        <v>198</v>
      </c>
      <c r="C11" s="6" t="s">
        <v>158</v>
      </c>
      <c r="D11" s="39">
        <f>SUMIF(План_Факт_Дебіторка!$G:$G,дляКОРЕЛЯЦІЇ!D$1,План_Факт_Дебіторка!$S:$S)</f>
        <v>218019.99999999997</v>
      </c>
      <c r="E11" s="39">
        <f>SUMIF(План_Факт_Дебіторка!$G:$G,дляКОРЕЛЯЦІЇ!E$1,План_Факт_Дебіторка!$S:$S)</f>
        <v>311545</v>
      </c>
      <c r="F11" s="39">
        <f>SUMIF(План_Факт_Дебіторка!$G:$G,дляКОРЕЛЯЦІЇ!F$1,План_Факт_Дебіторка!$S:$S)</f>
        <v>334460.00000000006</v>
      </c>
      <c r="G11" s="39">
        <f>SUMIF(План_Факт_Дебіторка!$G:$G,дляКОРЕЛЯЦІЇ!G$1,План_Факт_Дебіторка!$S:$S)</f>
        <v>250159.99999999988</v>
      </c>
      <c r="H11" s="39">
        <f>SUMIF(План_Факт_Дебіторка!$G:$G,дляКОРЕЛЯЦІЇ!H$1,План_Факт_Дебіторка!$S:$S)</f>
        <v>238310</v>
      </c>
      <c r="I11" s="39">
        <f>SUMIF(План_Факт_Дебіторка!$G:$G,дляКОРЕЛЯЦІЇ!I$1,План_Факт_Дебіторка!$S:$S)</f>
        <v>263010</v>
      </c>
      <c r="J11" s="39">
        <f>SUMIF(План_Факт_Дебіторка!$G:$G,дляКОРЕЛЯЦІЇ!J$1,План_Факт_Дебіторка!$S:$S)</f>
        <v>243894.99999999988</v>
      </c>
      <c r="K11" s="39">
        <f>SUMIF(План_Факт_Дебіторка!$G:$G,дляКОРЕЛЯЦІЇ!K$1,План_Факт_Дебіторка!$S:$S)</f>
        <v>285100</v>
      </c>
      <c r="L11" s="39">
        <f>SUMIF(План_Факт_Дебіторка!$G:$G,дляКОРЕЛЯЦІЇ!L$1,План_Факт_Дебіторка!$S:$S)</f>
        <v>314565.00000000017</v>
      </c>
      <c r="M11" s="39">
        <f>SUMIF(План_Факт_Дебіторка!$G:$G,дляКОРЕЛЯЦІЇ!M$1,План_Факт_Дебіторка!$S:$S)</f>
        <v>315500</v>
      </c>
      <c r="N11" s="39">
        <f>SUMIF(План_Факт_Дебіторка!$G:$G,дляКОРЕЛЯЦІЇ!N$1,План_Факт_Дебіторка!$S:$S)</f>
        <v>239885.00000000003</v>
      </c>
      <c r="O11" s="39">
        <f>SUMIF(План_Факт_Дебіторка!$G:$G,дляКОРЕЛЯЦІЇ!O$1,План_Факт_Дебіторка!$S:$S)</f>
        <v>245434.99999999997</v>
      </c>
    </row>
    <row r="12" spans="1:15" x14ac:dyDescent="0.25">
      <c r="A12" t="str">
        <f t="shared" si="0"/>
        <v>(всі)Націнка,_%</v>
      </c>
      <c r="B12" t="s">
        <v>198</v>
      </c>
      <c r="C12" s="6" t="s">
        <v>127</v>
      </c>
      <c r="D12" s="55">
        <f>(D4-D3)/D3</f>
        <v>0.47040062353188949</v>
      </c>
      <c r="E12" s="55">
        <f t="shared" ref="E12:O12" si="11">(E4-E3)/E3</f>
        <v>0.49595609736323626</v>
      </c>
      <c r="F12" s="55">
        <f t="shared" si="11"/>
        <v>0.47643423271496177</v>
      </c>
      <c r="G12" s="55">
        <f t="shared" si="11"/>
        <v>0.48674224481222644</v>
      </c>
      <c r="H12" s="55">
        <f t="shared" si="11"/>
        <v>0.49850798227341175</v>
      </c>
      <c r="I12" s="55">
        <f t="shared" si="11"/>
        <v>0.57774667914143973</v>
      </c>
      <c r="J12" s="55">
        <f t="shared" si="11"/>
        <v>0.48941088043083214</v>
      </c>
      <c r="K12" s="55">
        <f t="shared" si="11"/>
        <v>0.45279100689251839</v>
      </c>
      <c r="L12" s="55">
        <f t="shared" si="11"/>
        <v>0.4683030543788641</v>
      </c>
      <c r="M12" s="55">
        <f t="shared" si="11"/>
        <v>0.42879990053999673</v>
      </c>
      <c r="N12" s="55">
        <f t="shared" si="11"/>
        <v>0.46014076332701309</v>
      </c>
      <c r="O12" s="55">
        <f t="shared" si="11"/>
        <v>0.4652609870403856</v>
      </c>
    </row>
    <row r="13" spans="1:15" x14ac:dyDescent="0.25">
      <c r="A13" t="str">
        <f t="shared" si="0"/>
        <v>(всі)Середня_Ціна</v>
      </c>
      <c r="B13" t="s">
        <v>198</v>
      </c>
      <c r="C13" s="6" t="s">
        <v>128</v>
      </c>
      <c r="D13" s="56">
        <f>D4/D2</f>
        <v>15.802636488287662</v>
      </c>
      <c r="E13" s="56">
        <f t="shared" ref="E13:O13" si="12">E4/E2</f>
        <v>16.646511011804986</v>
      </c>
      <c r="F13" s="56">
        <f t="shared" si="12"/>
        <v>17.560976493592392</v>
      </c>
      <c r="G13" s="56">
        <f t="shared" si="12"/>
        <v>16.103773091301122</v>
      </c>
      <c r="H13" s="56">
        <f t="shared" si="12"/>
        <v>15.971673778434457</v>
      </c>
      <c r="I13" s="56">
        <f t="shared" si="12"/>
        <v>17.920863814223583</v>
      </c>
      <c r="J13" s="56">
        <f t="shared" si="12"/>
        <v>16.300587143020174</v>
      </c>
      <c r="K13" s="56">
        <f t="shared" si="12"/>
        <v>16.22400748207113</v>
      </c>
      <c r="L13" s="56">
        <f t="shared" si="12"/>
        <v>15.771204779578808</v>
      </c>
      <c r="M13" s="56">
        <f t="shared" si="12"/>
        <v>15.818747502713849</v>
      </c>
      <c r="N13" s="56">
        <f t="shared" si="12"/>
        <v>15.943143106031833</v>
      </c>
      <c r="O13" s="56">
        <f t="shared" si="12"/>
        <v>16.521285715811846</v>
      </c>
    </row>
    <row r="14" spans="1:15" x14ac:dyDescent="0.25">
      <c r="A14" t="str">
        <f t="shared" si="0"/>
        <v>(всі)Викон_План</v>
      </c>
      <c r="B14" t="s">
        <v>198</v>
      </c>
      <c r="C14" t="s">
        <v>126</v>
      </c>
      <c r="D14" s="55">
        <f>D4/D5</f>
        <v>1.0076789631638923</v>
      </c>
      <c r="E14" s="55">
        <f t="shared" ref="E14:O14" si="13">E4/E5</f>
        <v>0.99886689383553773</v>
      </c>
      <c r="F14" s="55">
        <f t="shared" si="13"/>
        <v>1.0042081022011033</v>
      </c>
      <c r="G14" s="55">
        <f t="shared" si="13"/>
        <v>0.99987165016291291</v>
      </c>
      <c r="H14" s="55">
        <f t="shared" si="13"/>
        <v>1.0017268062924352</v>
      </c>
      <c r="I14" s="55">
        <f t="shared" si="13"/>
        <v>0.99825774462799333</v>
      </c>
      <c r="J14" s="55">
        <f t="shared" si="13"/>
        <v>1.007565912137933</v>
      </c>
      <c r="K14" s="55">
        <f t="shared" si="13"/>
        <v>1.0016546007495004</v>
      </c>
      <c r="L14" s="55">
        <f t="shared" si="13"/>
        <v>1.0010220808487735</v>
      </c>
      <c r="M14" s="55">
        <f t="shared" si="13"/>
        <v>0.99698534501453406</v>
      </c>
      <c r="N14" s="55">
        <f t="shared" si="13"/>
        <v>1.0015859108690306</v>
      </c>
      <c r="O14" s="55">
        <f t="shared" si="13"/>
        <v>0.99019748709615285</v>
      </c>
    </row>
    <row r="15" spans="1:15" x14ac:dyDescent="0.25">
      <c r="A15" t="str">
        <f t="shared" si="0"/>
        <v>2014Продажі, шт</v>
      </c>
      <c r="B15">
        <v>2014</v>
      </c>
      <c r="C15" s="6" t="s">
        <v>155</v>
      </c>
      <c r="D15" s="39">
        <f>SUMIFS(План_Факт_Дебіторка!$K:$K,План_Факт_Дебіторка!$G:$G,дляКОРЕЛЯЦІЇ!D$1,План_Факт_Дебіторка!$A:$A,дляКОРЕЛЯЦІЇ!$B15)</f>
        <v>424635</v>
      </c>
      <c r="E15" s="39">
        <f>SUMIFS(План_Факт_Дебіторка!$K:$K,План_Факт_Дебіторка!$G:$G,дляКОРЕЛЯЦІЇ!E$1,План_Факт_Дебіторка!$A:$A,дляКОРЕЛЯЦІЇ!$B15)</f>
        <v>800387</v>
      </c>
      <c r="F15" s="39">
        <f>SUMIFS(План_Факт_Дебіторка!$K:$K,План_Факт_Дебіторка!$G:$G,дляКОРЕЛЯЦІЇ!F$1,План_Факт_Дебіторка!$A:$A,дляКОРЕЛЯЦІЇ!$B15)</f>
        <v>450549</v>
      </c>
      <c r="G15" s="39">
        <f>SUMIFS(План_Факт_Дебіторка!$K:$K,План_Факт_Дебіторка!$G:$G,дляКОРЕЛЯЦІЇ!G$1,План_Факт_Дебіторка!$A:$A,дляКОРЕЛЯЦІЇ!$B15)</f>
        <v>478764</v>
      </c>
      <c r="H15" s="39">
        <f>SUMIFS(План_Факт_Дебіторка!$K:$K,План_Факт_Дебіторка!$G:$G,дляКОРЕЛЯЦІЇ!H$1,План_Факт_Дебіторка!$A:$A,дляКОРЕЛЯЦІЇ!$B15)</f>
        <v>495825</v>
      </c>
      <c r="I15" s="39">
        <f>SUMIFS(План_Факт_Дебіторка!$K:$K,План_Факт_Дебіторка!$G:$G,дляКОРЕЛЯЦІЇ!I$1,План_Факт_Дебіторка!$A:$A,дляКОРЕЛЯЦІЇ!$B15)</f>
        <v>771218</v>
      </c>
      <c r="J15" s="39">
        <f>SUMIFS(План_Факт_Дебіторка!$K:$K,План_Факт_Дебіторка!$G:$G,дляКОРЕЛЯЦІЇ!J$1,План_Факт_Дебіторка!$A:$A,дляКОРЕЛЯЦІЇ!$B15)</f>
        <v>570976</v>
      </c>
      <c r="K15" s="39">
        <f>SUMIFS(План_Факт_Дебіторка!$K:$K,План_Факт_Дебіторка!$G:$G,дляКОРЕЛЯЦІЇ!K$1,План_Факт_Дебіторка!$A:$A,дляКОРЕЛЯЦІЇ!$B15)</f>
        <v>514535</v>
      </c>
      <c r="L15" s="39">
        <f>SUMIFS(План_Факт_Дебіторка!$K:$K,План_Факт_Дебіторка!$G:$G,дляКОРЕЛЯЦІЇ!L$1,План_Факт_Дебіторка!$A:$A,дляКОРЕЛЯЦІЇ!$B15)</f>
        <v>545941</v>
      </c>
      <c r="M15" s="39">
        <f>SUMIFS(План_Факт_Дебіторка!$K:$K,План_Факт_Дебіторка!$G:$G,дляКОРЕЛЯЦІЇ!M$1,План_Факт_Дебіторка!$A:$A,дляКОРЕЛЯЦІЇ!$B15)</f>
        <v>460505</v>
      </c>
      <c r="N15" s="39">
        <f>SUMIFS(План_Факт_Дебіторка!$K:$K,План_Факт_Дебіторка!$G:$G,дляКОРЕЛЯЦІЇ!N$1,План_Факт_Дебіторка!$A:$A,дляКОРЕЛЯЦІЇ!$B15)</f>
        <v>538013</v>
      </c>
      <c r="O15" s="39">
        <f>SUMIFS(План_Факт_Дебіторка!$K:$K,План_Факт_Дебіторка!$G:$G,дляКОРЕЛЯЦІЇ!O$1,План_Факт_Дебіторка!$A:$A,дляКОРЕЛЯЦІЇ!$B15)</f>
        <v>296174</v>
      </c>
    </row>
    <row r="16" spans="1:15" x14ac:dyDescent="0.25">
      <c r="A16" t="str">
        <f t="shared" si="0"/>
        <v>2014Собівартість, грн</v>
      </c>
      <c r="B16">
        <v>2014</v>
      </c>
      <c r="C16" s="6" t="s">
        <v>156</v>
      </c>
      <c r="D16" s="39">
        <f>SUMIFS(План_Факт_Дебіторка!$L:$L,План_Факт_Дебіторка!$G:$G,дляКОРЕЛЯЦІЇ!D$1,План_Факт_Дебіторка!$A:$A,дляКОРЕЛЯЦІЇ!$B16)</f>
        <v>4650007.16</v>
      </c>
      <c r="E16" s="39">
        <f>SUMIFS(План_Факт_Дебіторка!$L:$L,План_Факт_Дебіторка!$G:$G,дляКОРЕЛЯЦІЇ!E$1,План_Факт_Дебіторка!$A:$A,дляКОРЕЛЯЦІЇ!$B16)</f>
        <v>9020434.5500000007</v>
      </c>
      <c r="F16" s="39">
        <f>SUMIFS(План_Факт_Дебіторка!$L:$L,План_Факт_Дебіторка!$G:$G,дляКОРЕЛЯЦІЇ!F$1,План_Факт_Дебіторка!$A:$A,дляКОРЕЛЯЦІЇ!$B16)</f>
        <v>5440413.2400000002</v>
      </c>
      <c r="G16" s="39">
        <f>SUMIFS(План_Факт_Дебіторка!$L:$L,План_Факт_Дебіторка!$G:$G,дляКОРЕЛЯЦІЇ!G$1,План_Факт_Дебіторка!$A:$A,дляКОРЕЛЯЦІЇ!$B16)</f>
        <v>5251965.7899999991</v>
      </c>
      <c r="H16" s="39">
        <f>SUMIFS(План_Факт_Дебіторка!$L:$L,План_Факт_Дебіторка!$G:$G,дляКОРЕЛЯЦІЇ!H$1,План_Факт_Дебіторка!$A:$A,дляКОРЕЛЯЦІЇ!$B16)</f>
        <v>5246000.4899999993</v>
      </c>
      <c r="I16" s="39">
        <f>SUMIFS(План_Факт_Дебіторка!$L:$L,План_Факт_Дебіторка!$G:$G,дляКОРЕЛЯЦІЇ!I$1,План_Факт_Дебіторка!$A:$A,дляКОРЕЛЯЦІЇ!$B16)</f>
        <v>8964746.4099999983</v>
      </c>
      <c r="J16" s="39">
        <f>SUMIFS(План_Факт_Дебіторка!$L:$L,План_Факт_Дебіторка!$G:$G,дляКОРЕЛЯЦІЇ!J$1,План_Факт_Дебіторка!$A:$A,дляКОРЕЛЯЦІЇ!$B16)</f>
        <v>6571274.1500000004</v>
      </c>
      <c r="K16" s="39">
        <f>SUMIFS(План_Факт_Дебіторка!$L:$L,План_Факт_Дебіторка!$G:$G,дляКОРЕЛЯЦІЇ!K$1,План_Факт_Дебіторка!$A:$A,дляКОРЕЛЯЦІЇ!$B16)</f>
        <v>5827042.2500000009</v>
      </c>
      <c r="L16" s="39">
        <f>SUMIFS(План_Факт_Дебіторка!$L:$L,План_Факт_Дебіторка!$G:$G,дляКОРЕЛЯЦІЇ!L$1,План_Факт_Дебіторка!$A:$A,дляКОРЕЛЯЦІЇ!$B16)</f>
        <v>5927451.8800000008</v>
      </c>
      <c r="M16" s="39">
        <f>SUMIFS(План_Факт_Дебіторка!$L:$L,План_Факт_Дебіторка!$G:$G,дляКОРЕЛЯЦІЇ!M$1,План_Факт_Дебіторка!$A:$A,дляКОРЕЛЯЦІЇ!$B16)</f>
        <v>5098291.12</v>
      </c>
      <c r="N16" s="39">
        <f>SUMIFS(План_Факт_Дебіторка!$L:$L,План_Факт_Дебіторка!$G:$G,дляКОРЕЛЯЦІЇ!N$1,План_Факт_Дебіторка!$A:$A,дляКОРЕЛЯЦІЇ!$B16)</f>
        <v>5925853.870000001</v>
      </c>
      <c r="O16" s="39">
        <f>SUMIFS(План_Факт_Дебіторка!$L:$L,План_Факт_Дебіторка!$G:$G,дляКОРЕЛЯЦІЇ!O$1,План_Факт_Дебіторка!$A:$A,дляКОРЕЛЯЦІЇ!$B16)</f>
        <v>3440823.0799999991</v>
      </c>
    </row>
    <row r="17" spans="1:15" x14ac:dyDescent="0.25">
      <c r="A17" t="str">
        <f t="shared" si="0"/>
        <v>2014ФактПродажів, грн</v>
      </c>
      <c r="B17">
        <v>2014</v>
      </c>
      <c r="C17" s="6" t="s">
        <v>157</v>
      </c>
      <c r="D17" s="39">
        <f>SUMIFS(План_Факт_Дебіторка!$M:$M,План_Факт_Дебіторка!$G:$G,дляКОРЕЛЯЦІЇ!D$1,План_Факт_Дебіторка!$A:$A,дляКОРЕЛЯЦІЇ!$B17)</f>
        <v>7090361.9802800044</v>
      </c>
      <c r="E17" s="39">
        <f>SUMIFS(План_Факт_Дебіторка!$M:$M,План_Факт_Дебіторка!$G:$G,дляКОРЕЛЯЦІЇ!E$1,План_Факт_Дебіторка!$A:$A,дляКОРЕЛЯЦІЇ!$B17)</f>
        <v>13302414.70614001</v>
      </c>
      <c r="F17" s="39">
        <f>SUMIFS(План_Факт_Дебіторка!$M:$M,План_Факт_Дебіторка!$G:$G,дляКОРЕЛЯЦІЇ!F$1,План_Факт_Дебіторка!$A:$A,дляКОРЕЛЯЦІЇ!$B17)</f>
        <v>7903410.8713040017</v>
      </c>
      <c r="G17" s="39">
        <f>SUMIFS(План_Факт_Дебіторка!$M:$M,План_Факт_Дебіторка!$G:$G,дляКОРЕЛЯЦІЇ!G$1,План_Факт_Дебіторка!$A:$A,дляКОРЕЛЯЦІЇ!$B17)</f>
        <v>8007187.7218599962</v>
      </c>
      <c r="H17" s="39">
        <f>SUMIFS(План_Факт_Дебіторка!$M:$M,План_Факт_Дебіторка!$G:$G,дляКОРЕЛЯЦІЇ!H$1,План_Факт_Дебіторка!$A:$A,дляКОРЕЛЯЦІЇ!$B17)</f>
        <v>8020705.8150229948</v>
      </c>
      <c r="I17" s="39">
        <f>SUMIFS(План_Факт_Дебіторка!$M:$M,План_Факт_Дебіторка!$G:$G,дляКОРЕЛЯЦІЇ!I$1,План_Факт_Дебіторка!$A:$A,дляКОРЕЛЯЦІЇ!$B17)</f>
        <v>13423302.250219999</v>
      </c>
      <c r="J17" s="39">
        <f>SUMIFS(План_Факт_Дебіторка!$M:$M,План_Факт_Дебіторка!$G:$G,дляКОРЕЛЯЦІЇ!J$1,План_Факт_Дебіторка!$A:$A,дляКОРЕЛЯЦІЇ!$B17)</f>
        <v>9679609.0813200027</v>
      </c>
      <c r="K17" s="39">
        <f>SUMIFS(План_Факт_Дебіторка!$M:$M,План_Факт_Дебіторка!$G:$G,дляКОРЕЛЯЦІЇ!K$1,План_Факт_Дебіторка!$A:$A,дляКОРЕЛЯЦІЇ!$B17)</f>
        <v>8480320.7228410002</v>
      </c>
      <c r="L17" s="39">
        <f>SUMIFS(План_Факт_Дебіторка!$M:$M,План_Факт_Дебіторка!$G:$G,дляКОРЕЛЯЦІЇ!L$1,План_Факт_Дебіторка!$A:$A,дляКОРЕЛЯЦІЇ!$B17)</f>
        <v>8841636.35207</v>
      </c>
      <c r="M17" s="39">
        <f>SUMIFS(План_Факт_Дебіторка!$M:$M,План_Факт_Дебіторка!$G:$G,дляКОРЕЛЯЦІЇ!M$1,План_Факт_Дебіторка!$A:$A,дляКОРЕЛЯЦІЇ!$B17)</f>
        <v>7252519.5265800012</v>
      </c>
      <c r="N17" s="39">
        <f>SUMIFS(План_Факт_Дебіторка!$M:$M,План_Факт_Дебіторка!$G:$G,дляКОРЕЛЯЦІЇ!N$1,План_Факт_Дебіторка!$A:$A,дляКОРЕЛЯЦІЇ!$B17)</f>
        <v>8677777.0664170068</v>
      </c>
      <c r="O17" s="39">
        <f>SUMIFS(План_Факт_Дебіторка!$M:$M,План_Факт_Дебіторка!$G:$G,дляКОРЕЛЯЦІЇ!O$1,План_Факт_Дебіторка!$A:$A,дляКОРЕЛЯЦІЇ!$B17)</f>
        <v>4991467.9261930017</v>
      </c>
    </row>
    <row r="18" spans="1:15" x14ac:dyDescent="0.25">
      <c r="A18" t="str">
        <f t="shared" si="0"/>
        <v>2014ПланПродажів, грн</v>
      </c>
      <c r="B18">
        <v>2014</v>
      </c>
      <c r="C18" s="6" t="s">
        <v>118</v>
      </c>
      <c r="D18" s="39">
        <f>SUMIFS(План_Факт_Дебіторка!$N:$N,План_Факт_Дебіторка!$G:$G,дляКОРЕЛЯЦІЇ!D$1,План_Факт_Дебіторка!$A:$A,дляКОРЕЛЯЦІЇ!$B18)</f>
        <v>7057900</v>
      </c>
      <c r="E18" s="39">
        <f>SUMIFS(План_Факт_Дебіторка!$N:$N,План_Факт_Дебіторка!$G:$G,дляКОРЕЛЯЦІЇ!E$1,План_Факт_Дебіторка!$A:$A,дляКОРЕЛЯЦІЇ!$B18)</f>
        <v>13290600</v>
      </c>
      <c r="F18" s="39">
        <f>SUMIFS(План_Факт_Дебіторка!$N:$N,План_Факт_Дебіторка!$G:$G,дляКОРЕЛЯЦІЇ!F$1,План_Факт_Дебіторка!$A:$A,дляКОРЕЛЯЦІЇ!$B18)</f>
        <v>7888400</v>
      </c>
      <c r="G18" s="39">
        <f>SUMIFS(План_Факт_Дебіторка!$N:$N,План_Факт_Дебіторка!$G:$G,дляКОРЕЛЯЦІЇ!G$1,План_Факт_Дебіторка!$A:$A,дляКОРЕЛЯЦІЇ!$B18)</f>
        <v>8024600</v>
      </c>
      <c r="H18" s="39">
        <f>SUMIFS(План_Факт_Дебіторка!$N:$N,План_Факт_Дебіторка!$G:$G,дляКОРЕЛЯЦІЇ!H$1,План_Факт_Дебіторка!$A:$A,дляКОРЕЛЯЦІЇ!$B18)</f>
        <v>8007800</v>
      </c>
      <c r="I18" s="39">
        <f>SUMIFS(План_Факт_Дебіторка!$N:$N,План_Факт_Дебіторка!$G:$G,дляКОРЕЛЯЦІЇ!I$1,План_Факт_Дебіторка!$A:$A,дляКОРЕЛЯЦІЇ!$B18)</f>
        <v>13541800</v>
      </c>
      <c r="J18" s="39">
        <f>SUMIFS(План_Факт_Дебіторка!$N:$N,План_Факт_Дебіторка!$G:$G,дляКОРЕЛЯЦІЇ!J$1,План_Факт_Дебіторка!$A:$A,дляКОРЕЛЯЦІЇ!$B18)</f>
        <v>9480000</v>
      </c>
      <c r="K18" s="39">
        <f>SUMIFS(План_Факт_Дебіторка!$N:$N,План_Факт_Дебіторка!$G:$G,дляКОРЕЛЯЦІЇ!K$1,План_Факт_Дебіторка!$A:$A,дляКОРЕЛЯЦІЇ!$B18)</f>
        <v>8476500</v>
      </c>
      <c r="L18" s="39">
        <f>SUMIFS(План_Факт_Дебіторка!$N:$N,План_Факт_Дебіторка!$G:$G,дляКОРЕЛЯЦІЇ!L$1,План_Факт_Дебіторка!$A:$A,дляКОРЕЛЯЦІЇ!$B18)</f>
        <v>8836100</v>
      </c>
      <c r="M18" s="39">
        <f>SUMIFS(План_Факт_Дебіторка!$N:$N,План_Факт_Дебіторка!$G:$G,дляКОРЕЛЯЦІЇ!M$1,План_Факт_Дебіторка!$A:$A,дляКОРЕЛЯЦІЇ!$B18)</f>
        <v>7286300</v>
      </c>
      <c r="N18" s="39">
        <f>SUMIFS(План_Факт_Дебіторка!$N:$N,План_Факт_Дебіторка!$G:$G,дляКОРЕЛЯЦІЇ!N$1,План_Факт_Дебіторка!$A:$A,дляКОРЕЛЯЦІЇ!$B18)</f>
        <v>8629400</v>
      </c>
      <c r="O18" s="39">
        <f>SUMIFS(План_Факт_Дебіторка!$N:$N,План_Факт_Дебіторка!$G:$G,дляКОРЕЛЯЦІЇ!O$1,План_Факт_Дебіторка!$A:$A,дляКОРЕЛЯЦІЇ!$B18)</f>
        <v>4987000</v>
      </c>
    </row>
    <row r="19" spans="1:15" x14ac:dyDescent="0.25">
      <c r="A19" t="str">
        <f t="shared" si="0"/>
        <v>2014ДебіторськаЗаборгованість</v>
      </c>
      <c r="B19">
        <v>2014</v>
      </c>
      <c r="C19" s="6" t="s">
        <v>76</v>
      </c>
      <c r="D19" s="39">
        <f>SUMIFS(План_Факт_Дебіторка!$O:$O,План_Факт_Дебіторка!$G:$G,дляКОРЕЛЯЦІЇ!D$1,План_Факт_Дебіторка!$A:$A,дляКОРЕЛЯЦІЇ!$B19)</f>
        <v>5289467.0699999994</v>
      </c>
      <c r="E19" s="39">
        <f>SUMIFS(План_Факт_Дебіторка!$O:$O,План_Факт_Дебіторка!$G:$G,дляКОРЕЛЯЦІЇ!E$1,План_Факт_Дебіторка!$A:$A,дляКОРЕЛЯЦІЇ!$B19)</f>
        <v>8191364.330000001</v>
      </c>
      <c r="F19" s="39">
        <f>SUMIFS(План_Факт_Дебіторка!$O:$O,План_Факт_Дебіторка!$G:$G,дляКОРЕЛЯЦІЇ!F$1,План_Факт_Дебіторка!$A:$A,дляКОРЕЛЯЦІЇ!$B19)</f>
        <v>6875318.04</v>
      </c>
      <c r="G19" s="39">
        <f>SUMIFS(План_Факт_Дебіторка!$O:$O,План_Факт_Дебіторка!$G:$G,дляКОРЕЛЯЦІЇ!G$1,План_Факт_Дебіторка!$A:$A,дляКОРЕЛЯЦІЇ!$B19)</f>
        <v>5512980.2899999982</v>
      </c>
      <c r="H19" s="39">
        <f>SUMIFS(План_Факт_Дебіторка!$O:$O,План_Факт_Дебіторка!$G:$G,дляКОРЕЛЯЦІЇ!H$1,План_Факт_Дебіторка!$A:$A,дляКОРЕЛЯЦІЇ!$B19)</f>
        <v>3969941.9800000004</v>
      </c>
      <c r="I19" s="39">
        <f>SUMIFS(План_Факт_Дебіторка!$O:$O,План_Факт_Дебіторка!$G:$G,дляКОРЕЛЯЦІЇ!I$1,План_Факт_Дебіторка!$A:$A,дляКОРЕЛЯЦІЇ!$B19)</f>
        <v>9432062.8400000017</v>
      </c>
      <c r="J19" s="39">
        <f>SUMIFS(План_Факт_Дебіторка!$O:$O,План_Факт_Дебіторка!$G:$G,дляКОРЕЛЯЦІЇ!J$1,План_Факт_Дебіторка!$A:$A,дляКОРЕЛЯЦІЇ!$B19)</f>
        <v>8161629.3999999994</v>
      </c>
      <c r="K19" s="39">
        <f>SUMIFS(План_Факт_Дебіторка!$O:$O,План_Факт_Дебіторка!$G:$G,дляКОРЕЛЯЦІЇ!K$1,План_Факт_Дебіторка!$A:$A,дляКОРЕЛЯЦІЇ!$B19)</f>
        <v>5044673.8800000008</v>
      </c>
      <c r="L19" s="39">
        <f>SUMIFS(План_Факт_Дебіторка!$O:$O,План_Факт_Дебіторка!$G:$G,дляКОРЕЛЯЦІЇ!L$1,План_Факт_Дебіторка!$A:$A,дляКОРЕЛЯЦІЇ!$B19)</f>
        <v>4294114.370000001</v>
      </c>
      <c r="M19" s="39">
        <f>SUMIFS(План_Факт_Дебіторка!$O:$O,План_Факт_Дебіторка!$G:$G,дляКОРЕЛЯЦІЇ!M$1,План_Факт_Дебіторка!$A:$A,дляКОРЕЛЯЦІЇ!$B19)</f>
        <v>3845722.38</v>
      </c>
      <c r="N19" s="39">
        <f>SUMIFS(План_Факт_Дебіторка!$O:$O,План_Факт_Дебіторка!$G:$G,дляКОРЕЛЯЦІЇ!N$1,План_Факт_Дебіторка!$A:$A,дляКОРЕЛЯЦІЇ!$B19)</f>
        <v>7641149.96</v>
      </c>
      <c r="O19" s="39">
        <f>SUMIFS(План_Факт_Дебіторка!$O:$O,План_Факт_Дебіторка!$G:$G,дляКОРЕЛЯЦІЇ!O$1,План_Факт_Дебіторка!$A:$A,дляКОРЕЛЯЦІЇ!$B19)</f>
        <v>3698909.56</v>
      </c>
    </row>
    <row r="20" spans="1:15" x14ac:dyDescent="0.25">
      <c r="A20" t="str">
        <f t="shared" si="0"/>
        <v>2014Дебіторка в днях</v>
      </c>
      <c r="B20">
        <v>2014</v>
      </c>
      <c r="C20" s="6" t="s">
        <v>194</v>
      </c>
      <c r="D20" s="54">
        <f>D19/D17*30</f>
        <v>22.380241310858068</v>
      </c>
      <c r="E20" s="54">
        <f t="shared" ref="E20" si="14">E19/E17*30</f>
        <v>18.473407672862066</v>
      </c>
      <c r="F20" s="54">
        <f t="shared" ref="F20" si="15">F19/F17*30</f>
        <v>26.097534919878054</v>
      </c>
      <c r="G20" s="54">
        <f t="shared" ref="G20" si="16">G19/G17*30</f>
        <v>20.655118181940352</v>
      </c>
      <c r="H20" s="54">
        <f t="shared" ref="H20" si="17">H19/H17*30</f>
        <v>14.848850231724722</v>
      </c>
      <c r="I20" s="54">
        <f t="shared" ref="I20" si="18">I19/I17*30</f>
        <v>21.07990119907808</v>
      </c>
      <c r="J20" s="54">
        <f t="shared" ref="J20" si="19">J19/J17*30</f>
        <v>25.295327522318708</v>
      </c>
      <c r="K20" s="54">
        <f t="shared" ref="K20" si="20">K19/K17*30</f>
        <v>17.846048675067021</v>
      </c>
      <c r="L20" s="54">
        <f t="shared" ref="L20" si="21">L19/L17*30</f>
        <v>14.570089287809258</v>
      </c>
      <c r="M20" s="54">
        <f t="shared" ref="M20" si="22">M19/M17*30</f>
        <v>15.907805691135405</v>
      </c>
      <c r="N20" s="54">
        <f t="shared" ref="N20" si="23">N19/N17*30</f>
        <v>26.416269632823063</v>
      </c>
      <c r="O20" s="54">
        <f t="shared" ref="O20" si="24">O19/O17*30</f>
        <v>22.231393337758035</v>
      </c>
    </row>
    <row r="21" spans="1:15" x14ac:dyDescent="0.25">
      <c r="A21" t="str">
        <f t="shared" si="0"/>
        <v>2014Оклад</v>
      </c>
      <c r="B21">
        <v>2014</v>
      </c>
      <c r="C21" s="6" t="s">
        <v>119</v>
      </c>
      <c r="D21" s="39">
        <f>SUMIFS(План_Факт_Дебіторка!$P:$P,План_Факт_Дебіторка!$G:$G,дляКОРЕЛЯЦІЇ!D$1,План_Факт_Дебіторка!$A:$A,дляКОРЕЛЯЦІЇ!$B21)</f>
        <v>42000.000000000007</v>
      </c>
      <c r="E21" s="39">
        <f>SUMIFS(План_Факт_Дебіторка!$P:$P,План_Факт_Дебіторка!$G:$G,дляКОРЕЛЯЦІЇ!E$1,План_Факт_Дебіторка!$A:$A,дляКОРЕЛЯЦІЇ!$B21)</f>
        <v>60000</v>
      </c>
      <c r="F21" s="39">
        <f>SUMIFS(План_Факт_Дебіторка!$P:$P,План_Факт_Дебіторка!$G:$G,дляКОРЕЛЯЦІЇ!F$1,План_Факт_Дебіторка!$A:$A,дляКОРЕЛЯЦІЇ!$B21)</f>
        <v>68400.000000000029</v>
      </c>
      <c r="G21" s="39">
        <f>SUMIFS(План_Факт_Дебіторка!$P:$P,План_Факт_Дебіторка!$G:$G,дляКОРЕЛЯЦІЇ!G$1,План_Факт_Дебіторка!$A:$A,дляКОРЕЛЯЦІЇ!$B21)</f>
        <v>48000</v>
      </c>
      <c r="H21" s="39">
        <f>SUMIFS(План_Факт_Дебіторка!$P:$P,План_Факт_Дебіторка!$G:$G,дляКОРЕЛЯЦІЇ!H$1,План_Факт_Дебіторка!$A:$A,дляКОРЕЛЯЦІЇ!$B21)</f>
        <v>36000</v>
      </c>
      <c r="I21" s="39">
        <f>SUMIFS(План_Факт_Дебіторка!$P:$P,План_Факт_Дебіторка!$G:$G,дляКОРЕЛЯЦІЇ!I$1,План_Факт_Дебіторка!$A:$A,дляКОРЕЛЯЦІЇ!$B21)</f>
        <v>48000.000000000007</v>
      </c>
      <c r="J21" s="39">
        <f>SUMIFS(План_Факт_Дебіторка!$P:$P,План_Факт_Дебіторка!$G:$G,дляКОРЕЛЯЦІЇ!J$1,План_Факт_Дебіторка!$A:$A,дляКОРЕЛЯЦІЇ!$B21)</f>
        <v>44400.000000000015</v>
      </c>
      <c r="K21" s="39">
        <f>SUMIFS(План_Факт_Дебіторка!$P:$P,План_Факт_Дебіторка!$G:$G,дляКОРЕЛЯЦІЇ!K$1,План_Факт_Дебіторка!$A:$A,дляКОРЕЛЯЦІЇ!$B21)</f>
        <v>50400</v>
      </c>
      <c r="L21" s="39">
        <f>SUMIFS(План_Факт_Дебіторка!$P:$P,План_Факт_Дебіторка!$G:$G,дляКОРЕЛЯЦІЇ!L$1,План_Факт_Дебіторка!$A:$A,дляКОРЕЛЯЦІЇ!$B21)</f>
        <v>54000.000000000015</v>
      </c>
      <c r="M21" s="39">
        <f>SUMIFS(План_Факт_Дебіторка!$P:$P,План_Факт_Дебіторка!$G:$G,дляКОРЕЛЯЦІЇ!M$1,План_Факт_Дебіторка!$A:$A,дляКОРЕЛЯЦІЇ!$B21)</f>
        <v>59999.999999999978</v>
      </c>
      <c r="N21" s="39">
        <f>SUMIFS(План_Факт_Дебіторка!$P:$P,План_Факт_Дебіторка!$G:$G,дляКОРЕЛЯЦІЇ!N$1,План_Факт_Дебіторка!$A:$A,дляКОРЕЛЯЦІЇ!$B21)</f>
        <v>51599.999999999993</v>
      </c>
      <c r="O21" s="39">
        <f>SUMIFS(План_Факт_Дебіторка!$P:$P,План_Факт_Дебіторка!$G:$G,дляКОРЕЛЯЦІЇ!O$1,План_Факт_Дебіторка!$A:$A,дляКОРЕЛЯЦІЇ!$B21)</f>
        <v>48000</v>
      </c>
    </row>
    <row r="22" spans="1:15" x14ac:dyDescent="0.25">
      <c r="A22" t="str">
        <f t="shared" si="0"/>
        <v>2014Бонус_Викон_план</v>
      </c>
      <c r="B22">
        <v>2014</v>
      </c>
      <c r="C22" s="6" t="s">
        <v>196</v>
      </c>
      <c r="D22" s="39">
        <f>SUMIFS(План_Факт_Дебіторка!$Q:$Q,План_Факт_Дебіторка!$G:$G,дляКОРЕЛЯЦІЇ!D$1,План_Факт_Дебіторка!$A:$A,дляКОРЕЛЯЦІЇ!$B22)</f>
        <v>10149.999999999998</v>
      </c>
      <c r="E22" s="39">
        <f>SUMIFS(План_Факт_Дебіторка!$Q:$Q,План_Факт_Дебіторка!$G:$G,дляКОРЕЛЯЦІЇ!E$1,План_Факт_Дебіторка!$A:$A,дляКОРЕЛЯЦІЇ!$B22)</f>
        <v>12000</v>
      </c>
      <c r="F22" s="39">
        <f>SUMIFS(План_Факт_Дебіторка!$Q:$Q,План_Факт_Дебіторка!$G:$G,дляКОРЕЛЯЦІЇ!F$1,План_Факт_Дебіторка!$A:$A,дляКОРЕЛЯЦІЇ!$B22)</f>
        <v>17955</v>
      </c>
      <c r="G22" s="39">
        <f>SUMIFS(План_Факт_Дебіторка!$Q:$Q,План_Факт_Дебіторка!$G:$G,дляКОРЕЛЯЦІЇ!G$1,План_Факт_Дебіторка!$A:$A,дляКОРЕЛЯЦІЇ!$B22)</f>
        <v>6800</v>
      </c>
      <c r="H22" s="39">
        <f>SUMIFS(План_Факт_Дебіторка!$Q:$Q,План_Факт_Дебіторка!$G:$G,дляКОРЕЛЯЦІЇ!H$1,План_Факт_Дебіторка!$A:$A,дляКОРЕЛЯЦІЇ!$B22)</f>
        <v>7500.0000000000009</v>
      </c>
      <c r="I22" s="39">
        <f>SUMIFS(План_Факт_Дебіторка!$Q:$Q,План_Факт_Дебіторка!$G:$G,дляКОРЕЛЯЦІЇ!I$1,План_Факт_Дебіторка!$A:$A,дляКОРЕЛЯЦІЇ!$B22)</f>
        <v>9200.0000000000018</v>
      </c>
      <c r="J22" s="39">
        <f>SUMIFS(План_Факт_Дебіторка!$Q:$Q,План_Факт_Дебіторка!$G:$G,дляКОРЕЛЯЦІЇ!J$1,План_Факт_Дебіторка!$A:$A,дляКОРЕЛЯЦІЇ!$B22)</f>
        <v>17205</v>
      </c>
      <c r="K22" s="39">
        <f>SUMIFS(План_Факт_Дебіторка!$Q:$Q,План_Факт_Дебіторка!$G:$G,дляКОРЕЛЯЦІЇ!K$1,План_Факт_Дебіторка!$A:$A,дляКОРЕЛЯЦІЇ!$B22)</f>
        <v>10920</v>
      </c>
      <c r="L22" s="39">
        <f>SUMIFS(План_Факт_Дебіторка!$Q:$Q,План_Факт_Дебіторка!$G:$G,дляКОРЕЛЯЦІЇ!L$1,План_Факт_Дебіторка!$A:$A,дляКОРЕЛЯЦІЇ!$B22)</f>
        <v>9900</v>
      </c>
      <c r="M22" s="39">
        <f>SUMIFS(План_Факт_Дебіторка!$Q:$Q,План_Факт_Дебіторка!$G:$G,дляКОРЕЛЯЦІЇ!M$1,План_Факт_Дебіторка!$A:$A,дляКОРЕЛЯЦІЇ!$B22)</f>
        <v>11250</v>
      </c>
      <c r="N22" s="39">
        <f>SUMIFS(План_Факт_Дебіторка!$Q:$Q,План_Факт_Дебіторка!$G:$G,дляКОРЕЛЯЦІЇ!N$1,План_Факт_Дебіторка!$A:$A,дляКОРЕЛЯЦІЇ!$B22)</f>
        <v>16985</v>
      </c>
      <c r="O22" s="39">
        <f>SUMIFS(План_Факт_Дебіторка!$Q:$Q,План_Факт_Дебіторка!$G:$G,дляКОРЕЛЯЦІЇ!O$1,План_Факт_Дебіторка!$A:$A,дляКОРЕЛЯЦІЇ!$B22)</f>
        <v>11600</v>
      </c>
    </row>
    <row r="23" spans="1:15" x14ac:dyDescent="0.25">
      <c r="A23" t="str">
        <f t="shared" si="0"/>
        <v>2014Бонус_дебіт_заборг</v>
      </c>
      <c r="B23">
        <v>2014</v>
      </c>
      <c r="C23" s="6" t="s">
        <v>197</v>
      </c>
      <c r="D23" s="39">
        <f>SUMIFS(План_Факт_Дебіторка!$R:$R,План_Факт_Дебіторка!$G:$G,дляКОРЕЛЯЦІЇ!D$1,План_Факт_Дебіторка!$A:$A,дляКОРЕЛЯЦІЇ!$B23)</f>
        <v>15000</v>
      </c>
      <c r="E23" s="39">
        <f>SUMIFS(План_Факт_Дебіторка!$R:$R,План_Факт_Дебіторка!$G:$G,дляКОРЕЛЯЦІЇ!E$1,План_Факт_Дебіторка!$A:$A,дляКОРЕЛЯЦІЇ!$B23)</f>
        <v>22000</v>
      </c>
      <c r="F23" s="39">
        <f>SUMIFS(План_Факт_Дебіторка!$R:$R,План_Факт_Дебіторка!$G:$G,дляКОРЕЛЯЦІЇ!F$1,План_Факт_Дебіторка!$A:$A,дляКОРЕЛЯЦІЇ!$B23)</f>
        <v>10000</v>
      </c>
      <c r="G23" s="39">
        <f>SUMIFS(План_Факт_Дебіторка!$R:$R,План_Факт_Дебіторка!$G:$G,дляКОРЕЛЯЦІЇ!G$1,План_Факт_Дебіторка!$A:$A,дляКОРЕЛЯЦІЇ!$B23)</f>
        <v>20000</v>
      </c>
      <c r="H23" s="39">
        <f>SUMIFS(План_Факт_Дебіторка!$R:$R,План_Факт_Дебіторка!$G:$G,дляКОРЕЛЯЦІЇ!H$1,План_Факт_Дебіторка!$A:$A,дляКОРЕЛЯЦІЇ!$B23)</f>
        <v>29000.000000000004</v>
      </c>
      <c r="I23" s="39">
        <f>SUMIFS(План_Факт_Дебіторка!$R:$R,План_Факт_Дебіторка!$G:$G,дляКОРЕЛЯЦІЇ!I$1,План_Факт_Дебіторка!$A:$A,дляКОРЕЛЯЦІЇ!$B23)</f>
        <v>19000</v>
      </c>
      <c r="J23" s="39">
        <f>SUMIFS(План_Факт_Дебіторка!$R:$R,План_Факт_Дебіторка!$G:$G,дляКОРЕЛЯЦІЇ!J$1,План_Факт_Дебіторка!$A:$A,дляКОРЕЛЯЦІЇ!$B23)</f>
        <v>10999.999999999998</v>
      </c>
      <c r="K23" s="39">
        <f>SUMIFS(План_Факт_Дебіторка!$R:$R,План_Факт_Дебіторка!$G:$G,дляКОРЕЛЯЦІЇ!K$1,План_Факт_Дебіторка!$A:$A,дляКОРЕЛЯЦІЇ!$B23)</f>
        <v>22999.999999999996</v>
      </c>
      <c r="L23" s="39">
        <f>SUMIFS(План_Факт_Дебіторка!$R:$R,План_Факт_Дебіторка!$G:$G,дляКОРЕЛЯЦІЇ!L$1,План_Факт_Дебіторка!$A:$A,дляКОРЕЛЯЦІЇ!$B23)</f>
        <v>28000</v>
      </c>
      <c r="M23" s="39">
        <f>SUMIFS(План_Факт_Дебіторка!$R:$R,План_Факт_Дебіторка!$G:$G,дляКОРЕЛЯЦІЇ!M$1,План_Факт_Дебіторка!$A:$A,дляКОРЕЛЯЦІЇ!$B23)</f>
        <v>25999.999999999996</v>
      </c>
      <c r="N23" s="39">
        <f>SUMIFS(План_Факт_Дебіторка!$R:$R,План_Факт_Дебіторка!$G:$G,дляКОРЕЛЯЦІЇ!N$1,План_Факт_Дебіторка!$A:$A,дляКОРЕЛЯЦІЇ!$B23)</f>
        <v>9000</v>
      </c>
      <c r="O23" s="39">
        <f>SUMIFS(План_Факт_Дебіторка!$R:$R,План_Факт_Дебіторка!$G:$G,дляКОРЕЛЯЦІЇ!O$1,План_Факт_Дебіторка!$A:$A,дляКОРЕЛЯЦІЇ!$B23)</f>
        <v>15000</v>
      </c>
    </row>
    <row r="24" spans="1:15" x14ac:dyDescent="0.25">
      <c r="A24" t="str">
        <f t="shared" si="0"/>
        <v>2014Зарплата</v>
      </c>
      <c r="B24">
        <v>2014</v>
      </c>
      <c r="C24" s="6" t="s">
        <v>158</v>
      </c>
      <c r="D24" s="39">
        <f>SUMIFS(План_Факт_Дебіторка!$S:$S,План_Факт_Дебіторка!$G:$G,дляКОРЕЛЯЦІЇ!D$1,План_Факт_Дебіторка!$A:$A,дляКОРЕЛЯЦІЇ!$B24)</f>
        <v>67150</v>
      </c>
      <c r="E24" s="39">
        <f>SUMIFS(План_Факт_Дебіторка!$S:$S,План_Факт_Дебіторка!$G:$G,дляКОРЕЛЯЦІЇ!E$1,План_Факт_Дебіторка!$A:$A,дляКОРЕЛЯЦІЇ!$B24)</f>
        <v>94000</v>
      </c>
      <c r="F24" s="39">
        <f>SUMIFS(План_Факт_Дебіторка!$S:$S,План_Факт_Дебіторка!$G:$G,дляКОРЕЛЯЦІЇ!F$1,План_Факт_Дебіторка!$A:$A,дляКОРЕЛЯЦІЇ!$B24)</f>
        <v>96355.000000000029</v>
      </c>
      <c r="G24" s="39">
        <f>SUMIFS(План_Факт_Дебіторка!$S:$S,План_Факт_Дебіторка!$G:$G,дляКОРЕЛЯЦІЇ!G$1,План_Факт_Дебіторка!$A:$A,дляКОРЕЛЯЦІЇ!$B24)</f>
        <v>74799.999999999985</v>
      </c>
      <c r="H24" s="39">
        <f>SUMIFS(План_Факт_Дебіторка!$S:$S,План_Факт_Дебіторка!$G:$G,дляКОРЕЛЯЦІЇ!H$1,План_Факт_Дебіторка!$A:$A,дляКОРЕЛЯЦІЇ!$B24)</f>
        <v>72500</v>
      </c>
      <c r="I24" s="39">
        <f>SUMIFS(План_Факт_Дебіторка!$S:$S,План_Факт_Дебіторка!$G:$G,дляКОРЕЛЯЦІЇ!I$1,План_Факт_Дебіторка!$A:$A,дляКОРЕЛЯЦІЇ!$B24)</f>
        <v>76200</v>
      </c>
      <c r="J24" s="39">
        <f>SUMIFS(План_Факт_Дебіторка!$S:$S,План_Факт_Дебіторка!$G:$G,дляКОРЕЛЯЦІЇ!J$1,План_Факт_Дебіторка!$A:$A,дляКОРЕЛЯЦІЇ!$B24)</f>
        <v>72604.999999999971</v>
      </c>
      <c r="K24" s="39">
        <f>SUMIFS(План_Факт_Дебіторка!$S:$S,План_Факт_Дебіторка!$G:$G,дляКОРЕЛЯЦІЇ!K$1,План_Факт_Дебіторка!$A:$A,дляКОРЕЛЯЦІЇ!$B24)</f>
        <v>84319.999999999985</v>
      </c>
      <c r="L24" s="39">
        <f>SUMIFS(План_Факт_Дебіторка!$S:$S,План_Факт_Дебіторка!$G:$G,дляКОРЕЛЯЦІЇ!L$1,План_Факт_Дебіторка!$A:$A,дляКОРЕЛЯЦІЇ!$B24)</f>
        <v>91899.999999999985</v>
      </c>
      <c r="M24" s="39">
        <f>SUMIFS(План_Факт_Дебіторка!$S:$S,План_Факт_Дебіторка!$G:$G,дляКОРЕЛЯЦІЇ!M$1,План_Факт_Дебіторка!$A:$A,дляКОРЕЛЯЦІЇ!$B24)</f>
        <v>97250</v>
      </c>
      <c r="N24" s="39">
        <f>SUMIFS(План_Факт_Дебіторка!$S:$S,План_Факт_Дебіторка!$G:$G,дляКОРЕЛЯЦІЇ!N$1,План_Факт_Дебіторка!$A:$A,дляКОРЕЛЯЦІЇ!$B24)</f>
        <v>77585.000000000015</v>
      </c>
      <c r="O24" s="39">
        <f>SUMIFS(План_Факт_Дебіторка!$S:$S,План_Факт_Дебіторка!$G:$G,дляКОРЕЛЯЦІЇ!O$1,План_Факт_Дебіторка!$A:$A,дляКОРЕЛЯЦІЇ!$B24)</f>
        <v>74600</v>
      </c>
    </row>
    <row r="25" spans="1:15" x14ac:dyDescent="0.25">
      <c r="A25" t="str">
        <f t="shared" si="0"/>
        <v>2014Націнка,_%</v>
      </c>
      <c r="B25">
        <v>2014</v>
      </c>
      <c r="C25" s="6" t="s">
        <v>127</v>
      </c>
      <c r="D25" s="55">
        <f>(D17-D16)/D16</f>
        <v>0.52480668014283316</v>
      </c>
      <c r="E25" s="55">
        <f t="shared" ref="E25:O25" si="25">(E17-E16)/E16</f>
        <v>0.47469776898276023</v>
      </c>
      <c r="F25" s="55">
        <f t="shared" si="25"/>
        <v>0.45272252725125733</v>
      </c>
      <c r="G25" s="55">
        <f t="shared" si="25"/>
        <v>0.52460774537147115</v>
      </c>
      <c r="H25" s="55">
        <f t="shared" si="25"/>
        <v>0.52891823596131537</v>
      </c>
      <c r="I25" s="55">
        <f t="shared" si="25"/>
        <v>0.49734321935158915</v>
      </c>
      <c r="J25" s="55">
        <f t="shared" si="25"/>
        <v>0.47301860497176218</v>
      </c>
      <c r="K25" s="55">
        <f t="shared" si="25"/>
        <v>0.45533880809616556</v>
      </c>
      <c r="L25" s="55">
        <f t="shared" si="25"/>
        <v>0.49164202950391539</v>
      </c>
      <c r="M25" s="55">
        <f t="shared" si="25"/>
        <v>0.4225393089322057</v>
      </c>
      <c r="N25" s="55">
        <f t="shared" si="25"/>
        <v>0.46439268614921231</v>
      </c>
      <c r="O25" s="55">
        <f t="shared" si="25"/>
        <v>0.45066102212759018</v>
      </c>
    </row>
    <row r="26" spans="1:15" x14ac:dyDescent="0.25">
      <c r="A26" t="str">
        <f t="shared" si="0"/>
        <v>2014Середня_Ціна</v>
      </c>
      <c r="B26">
        <v>2014</v>
      </c>
      <c r="C26" s="6" t="s">
        <v>128</v>
      </c>
      <c r="D26" s="56">
        <f>D17/D15</f>
        <v>16.697544903929266</v>
      </c>
      <c r="E26" s="56">
        <f t="shared" ref="E26:O26" si="26">E17/E15</f>
        <v>16.619978468091073</v>
      </c>
      <c r="F26" s="56">
        <f t="shared" si="26"/>
        <v>17.541734353652991</v>
      </c>
      <c r="G26" s="56">
        <f t="shared" si="26"/>
        <v>16.724707208269621</v>
      </c>
      <c r="H26" s="56">
        <f t="shared" si="26"/>
        <v>16.176485282151958</v>
      </c>
      <c r="I26" s="56">
        <f t="shared" si="26"/>
        <v>17.405328000928399</v>
      </c>
      <c r="J26" s="56">
        <f t="shared" si="26"/>
        <v>16.952742464341764</v>
      </c>
      <c r="K26" s="56">
        <f t="shared" si="26"/>
        <v>16.48152355591165</v>
      </c>
      <c r="L26" s="56">
        <f t="shared" si="26"/>
        <v>16.195223205566169</v>
      </c>
      <c r="M26" s="56">
        <f t="shared" si="26"/>
        <v>15.749057071215299</v>
      </c>
      <c r="N26" s="56">
        <f t="shared" si="26"/>
        <v>16.129307407845175</v>
      </c>
      <c r="O26" s="56">
        <f t="shared" si="26"/>
        <v>16.853160392853532</v>
      </c>
    </row>
    <row r="27" spans="1:15" x14ac:dyDescent="0.25">
      <c r="A27" t="str">
        <f t="shared" si="0"/>
        <v>2014Викон_План</v>
      </c>
      <c r="B27">
        <v>2014</v>
      </c>
      <c r="C27" t="s">
        <v>126</v>
      </c>
      <c r="D27" s="55">
        <f>D17/D18</f>
        <v>1.0045993822921839</v>
      </c>
      <c r="E27" s="55">
        <f t="shared" ref="E27:O27" si="27">E17/E18</f>
        <v>1.0008889520518269</v>
      </c>
      <c r="F27" s="55">
        <f t="shared" si="27"/>
        <v>1.0019029044297958</v>
      </c>
      <c r="G27" s="55">
        <f t="shared" si="27"/>
        <v>0.997830137559504</v>
      </c>
      <c r="H27" s="55">
        <f t="shared" si="27"/>
        <v>1.0016116555137484</v>
      </c>
      <c r="I27" s="55">
        <f t="shared" si="27"/>
        <v>0.99124948309825867</v>
      </c>
      <c r="J27" s="55">
        <f t="shared" si="27"/>
        <v>1.0210558102658231</v>
      </c>
      <c r="K27" s="55">
        <f t="shared" si="27"/>
        <v>1.0004507429765823</v>
      </c>
      <c r="L27" s="55">
        <f t="shared" si="27"/>
        <v>1.0006265605946063</v>
      </c>
      <c r="M27" s="55">
        <f t="shared" si="27"/>
        <v>0.99536383714368082</v>
      </c>
      <c r="N27" s="55">
        <f t="shared" si="27"/>
        <v>1.0056060753258635</v>
      </c>
      <c r="O27" s="55">
        <f t="shared" si="27"/>
        <v>1.0008959146166034</v>
      </c>
    </row>
    <row r="28" spans="1:15" x14ac:dyDescent="0.25">
      <c r="A28" t="str">
        <f t="shared" si="0"/>
        <v>2015Продажі, шт</v>
      </c>
      <c r="B28">
        <v>2015</v>
      </c>
      <c r="C28" s="6" t="s">
        <v>155</v>
      </c>
      <c r="D28" s="39">
        <f>SUMIFS(План_Факт_Дебіторка!$K:$K,План_Факт_Дебіторка!$G:$G,дляКОРЕЛЯЦІЇ!D$1,План_Факт_Дебіторка!$A:$A,дляКОРЕЛЯЦІЇ!$B28)</f>
        <v>427136</v>
      </c>
      <c r="E28" s="39">
        <f>SUMIFS(План_Факт_Дебіторка!$K:$K,План_Факт_Дебіторка!$G:$G,дляКОРЕЛЯЦІЇ!E$1,План_Факт_Дебіторка!$A:$A,дляКОРЕЛЯЦІЇ!$B28)</f>
        <v>801271</v>
      </c>
      <c r="F28" s="39">
        <f>SUMIFS(План_Факт_Дебіторка!$K:$K,План_Факт_Дебіторка!$G:$G,дляКОРЕЛЯЦІЇ!F$1,План_Факт_Дебіторка!$A:$A,дляКОРЕЛЯЦІЇ!$B28)</f>
        <v>337078</v>
      </c>
      <c r="G28" s="39">
        <f>SUMIFS(План_Факт_Дебіторка!$K:$K,План_Факт_Дебіторка!$G:$G,дляКОРЕЛЯЦІЇ!G$1,План_Факт_Дебіторка!$A:$A,дляКОРЕЛЯЦІЇ!$B28)</f>
        <v>474815</v>
      </c>
      <c r="H28" s="39">
        <f>SUMIFS(План_Факт_Дебіторка!$K:$K,План_Факт_Дебіторка!$G:$G,дляКОРЕЛЯЦІЇ!H$1,План_Факт_Дебіторка!$A:$A,дляКОРЕЛЯЦІЇ!$B28)</f>
        <v>455522</v>
      </c>
      <c r="I28" s="39">
        <f>SUMIFS(План_Факт_Дебіторка!$K:$K,План_Факт_Дебіторка!$G:$G,дляКОРЕЛЯЦІЇ!I$1,План_Факт_Дебіторка!$A:$A,дляКОРЕЛЯЦІЇ!$B28)</f>
        <v>699391</v>
      </c>
      <c r="J28" s="39">
        <f>SUMIFS(План_Факт_Дебіторка!$K:$K,План_Факт_Дебіторка!$G:$G,дляКОРЕЛЯЦІЇ!J$1,План_Факт_Дебіторка!$A:$A,дляКОРЕЛЯЦІЇ!$B28)</f>
        <v>777842</v>
      </c>
      <c r="K28" s="39">
        <f>SUMIFS(План_Факт_Дебіторка!$K:$K,План_Факт_Дебіторка!$G:$G,дляКОРЕЛЯЦІЇ!K$1,План_Факт_Дебіторка!$A:$A,дляКОРЕЛЯЦІЇ!$B28)</f>
        <v>371349</v>
      </c>
      <c r="L28" s="39">
        <f>SUMIFS(План_Факт_Дебіторка!$K:$K,План_Факт_Дебіторка!$G:$G,дляКОРЕЛЯЦІЇ!L$1,План_Факт_Дебіторка!$A:$A,дляКОРЕЛЯЦІЇ!$B28)</f>
        <v>658152</v>
      </c>
      <c r="M28" s="39">
        <f>SUMIFS(План_Факт_Дебіторка!$K:$K,План_Факт_Дебіторка!$G:$G,дляКОРЕЛЯЦІЇ!M$1,План_Факт_Дебіторка!$A:$A,дляКОРЕЛЯЦІЇ!$B28)</f>
        <v>391581</v>
      </c>
      <c r="N28" s="39">
        <f>SUMIFS(План_Факт_Дебіторка!$K:$K,План_Факт_Дебіторка!$G:$G,дляКОРЕЛЯЦІЇ!N$1,План_Факт_Дебіторка!$A:$A,дляКОРЕЛЯЦІЇ!$B28)</f>
        <v>541745</v>
      </c>
      <c r="O28" s="39">
        <f>SUMIFS(План_Факт_Дебіторка!$K:$K,План_Факт_Дебіторка!$G:$G,дляКОРЕЛЯЦІЇ!O$1,План_Факт_Дебіторка!$A:$A,дляКОРЕЛЯЦІЇ!$B28)</f>
        <v>364573</v>
      </c>
    </row>
    <row r="29" spans="1:15" x14ac:dyDescent="0.25">
      <c r="A29" t="str">
        <f t="shared" si="0"/>
        <v>2015Собівартість, грн</v>
      </c>
      <c r="B29">
        <v>2015</v>
      </c>
      <c r="C29" s="6" t="s">
        <v>156</v>
      </c>
      <c r="D29" s="39">
        <f>SUMIFS(План_Факт_Дебіторка!$L:$L,План_Факт_Дебіторка!$G:$G,дляКОРЕЛЯЦІЇ!D$1,План_Факт_Дебіторка!$A:$A,дляКОРЕЛЯЦІЇ!$B29)</f>
        <v>4391553.2399999993</v>
      </c>
      <c r="E29" s="39">
        <f>SUMIFS(План_Факт_Дебіторка!$L:$L,План_Факт_Дебіторка!$G:$G,дляКОРЕЛЯЦІЇ!E$1,План_Факт_Дебіторка!$A:$A,дляКОРЕЛЯЦІЇ!$B29)</f>
        <v>8652825.5600000005</v>
      </c>
      <c r="F29" s="39">
        <f>SUMIFS(План_Факт_Дебіторка!$L:$L,План_Факт_Дебіторка!$G:$G,дляКОРЕЛЯЦІЇ!F$1,План_Факт_Дебіторка!$A:$A,дляКОРЕЛЯЦІЇ!$B29)</f>
        <v>3846458.1999999979</v>
      </c>
      <c r="G29" s="39">
        <f>SUMIFS(План_Факт_Дебіторка!$L:$L,План_Факт_Дебіторка!$G:$G,дляКОРЕЛЯЦІЇ!G$1,План_Факт_Дебіторка!$A:$A,дляКОРЕЛЯЦІЇ!$B29)</f>
        <v>4940491.6199999992</v>
      </c>
      <c r="H29" s="39">
        <f>SUMIFS(План_Факт_Дебіторка!$L:$L,План_Факт_Дебіторка!$G:$G,дляКОРЕЛЯЦІЇ!H$1,План_Факт_Дебіторка!$A:$A,дляКОРЕЛЯЦІЇ!$B29)</f>
        <v>4662894.4899999993</v>
      </c>
      <c r="I29" s="39">
        <f>SUMIFS(План_Факт_Дебіторка!$L:$L,План_Факт_Дебіторка!$G:$G,дляКОРЕЛЯЦІЇ!I$1,План_Факт_Дебіторка!$A:$A,дляКОРЕЛЯЦІЇ!$B29)</f>
        <v>7684729.1899999995</v>
      </c>
      <c r="J29" s="39">
        <f>SUMIFS(План_Факт_Дебіторка!$L:$L,План_Факт_Дебіторка!$G:$G,дляКОРЕЛЯЦІЇ!J$1,План_Факт_Дебіторка!$A:$A,дляКОРЕЛЯЦІЇ!$B29)</f>
        <v>8122117.4299999997</v>
      </c>
      <c r="K29" s="39">
        <f>SUMIFS(План_Факт_Дебіторка!$L:$L,План_Факт_Дебіторка!$G:$G,дляКОРЕЛЯЦІЇ!K$1,План_Факт_Дебіторка!$A:$A,дляКОРЕЛЯЦІЇ!$B29)</f>
        <v>3993181.2</v>
      </c>
      <c r="L29" s="39">
        <f>SUMIFS(План_Факт_Дебіторка!$L:$L,План_Факт_Дебіторка!$G:$G,дляКОРЕЛЯЦІЇ!L$1,План_Факт_Дебіторка!$A:$A,дляКОРЕЛЯЦІЇ!$B29)</f>
        <v>6820534.4299999969</v>
      </c>
      <c r="M29" s="39">
        <f>SUMIFS(План_Факт_Дебіторка!$L:$L,План_Факт_Дебіторка!$G:$G,дляКОРЕЛЯЦІЇ!M$1,План_Факт_Дебіторка!$A:$A,дляКОРЕЛЯЦІЇ!$B29)</f>
        <v>4177404.2600000007</v>
      </c>
      <c r="N29" s="39">
        <f>SUMIFS(План_Факт_Дебіторка!$L:$L,План_Факт_Дебіторка!$G:$G,дляКОРЕЛЯЦІЇ!N$1,План_Факт_Дебіторка!$A:$A,дляКОРЕЛЯЦІЇ!$B29)</f>
        <v>5670781.669999999</v>
      </c>
      <c r="O29" s="39">
        <f>SUMIFS(План_Факт_Дебіторка!$L:$L,План_Факт_Дебіторка!$G:$G,дляКОРЕЛЯЦІЇ!O$1,План_Факт_Дебіторка!$A:$A,дляКОРЕЛЯЦІЇ!$B29)</f>
        <v>3935325.8199999994</v>
      </c>
    </row>
    <row r="30" spans="1:15" x14ac:dyDescent="0.25">
      <c r="A30" t="str">
        <f t="shared" si="0"/>
        <v>2015ФактПродажів, грн</v>
      </c>
      <c r="B30">
        <v>2015</v>
      </c>
      <c r="C30" s="6" t="s">
        <v>157</v>
      </c>
      <c r="D30" s="39">
        <f>SUMIFS(План_Факт_Дебіторка!$M:$M,План_Факт_Дебіторка!$G:$G,дляКОРЕЛЯЦІЇ!D$1,План_Факт_Дебіторка!$A:$A,дляКОРЕЛЯЦІЇ!$B30)</f>
        <v>6223397.49132</v>
      </c>
      <c r="E30" s="39">
        <f>SUMIFS(План_Факт_Дебіторка!$M:$M,План_Факт_Дебіторка!$G:$G,дляКОРЕЛЯЦІЇ!E$1,План_Факт_Дебіторка!$A:$A,дляКОРЕЛЯЦІЇ!$B30)</f>
        <v>12980225.063010005</v>
      </c>
      <c r="F30" s="39">
        <f>SUMIFS(План_Факт_Дебіторка!$M:$M,План_Факт_Дебіторка!$G:$G,дляКОРЕЛЯЦІЇ!F$1,План_Факт_Дебіторка!$A:$A,дляКОРЕЛЯЦІЇ!$B30)</f>
        <v>5657334.3506189985</v>
      </c>
      <c r="G30" s="39">
        <f>SUMIFS(План_Факт_Дебіторка!$M:$M,План_Факт_Дебіторка!$G:$G,дляКОРЕЛЯЦІЇ!G$1,План_Факт_Дебіторка!$A:$A,дляКОРЕЛЯЦІЇ!$B30)</f>
        <v>6964569.4268299975</v>
      </c>
      <c r="H30" s="39">
        <f>SUMIFS(План_Факт_Дебіторка!$M:$M,План_Факт_Дебіторка!$G:$G,дляКОРЕЛЯЦІЇ!H$1,План_Факт_Дебіторка!$A:$A,дляКОРЕЛЯЦІЇ!$B30)</f>
        <v>6585567.707799999</v>
      </c>
      <c r="I30" s="39">
        <f>SUMIFS(План_Факт_Дебіторка!$M:$M,План_Факт_Дебіторка!$G:$G,дляКОРЕЛЯЦІЇ!I$1,План_Факт_Дебіторка!$A:$A,дляКОРЕЛЯЦІЇ!$B30)</f>
        <v>11604830.244510006</v>
      </c>
      <c r="J30" s="39">
        <f>SUMIFS(План_Факт_Дебіторка!$M:$M,План_Факт_Дебіторка!$G:$G,дляКОРЕЛЯЦІЇ!J$1,План_Факт_Дебіторка!$A:$A,дляКОРЕЛЯЦІЇ!$B30)</f>
        <v>11982732.626139998</v>
      </c>
      <c r="K30" s="39">
        <f>SUMIFS(План_Факт_Дебіторка!$M:$M,План_Факт_Дебіторка!$G:$G,дляКОРЕЛЯЦІЇ!K$1,План_Факт_Дебіторка!$A:$A,дляКОРЕЛЯЦІЇ!$B30)</f>
        <v>5685419.8611809984</v>
      </c>
      <c r="L30" s="39">
        <f>SUMIFS(План_Факт_Дебіторка!$M:$M,План_Факт_Дебіторка!$G:$G,дляКОРЕЛЯЦІЇ!L$1,План_Факт_Дебіторка!$A:$A,дляКОРЕЛЯЦІЇ!$B30)</f>
        <v>9619480.3597800042</v>
      </c>
      <c r="M30" s="39">
        <f>SUMIFS(План_Факт_Дебіторка!$M:$M,План_Факт_Дебіторка!$G:$G,дляКОРЕЛЯЦІЇ!M$1,План_Факт_Дебіторка!$A:$A,дляКОРЕЛЯЦІЇ!$B30)</f>
        <v>5765017.1699999981</v>
      </c>
      <c r="N30" s="39">
        <f>SUMIFS(План_Факт_Дебіторка!$M:$M,План_Факт_Дебіторка!$G:$G,дляКОРЕЛЯЦІЇ!N$1,План_Факт_Дебіторка!$A:$A,дляКОРЕЛЯЦІЇ!$B30)</f>
        <v>7896988.6427109996</v>
      </c>
      <c r="O30" s="39">
        <f>SUMIFS(План_Факт_Дебіторка!$M:$M,План_Факт_Дебіторка!$G:$G,дляКОРЕЛЯЦІЇ!O$1,План_Факт_Дебіторка!$A:$A,дляКОРЕЛЯЦІЇ!$B30)</f>
        <v>5729969.547465005</v>
      </c>
    </row>
    <row r="31" spans="1:15" x14ac:dyDescent="0.25">
      <c r="A31" t="str">
        <f t="shared" si="0"/>
        <v>2015ПланПродажів, грн</v>
      </c>
      <c r="B31">
        <v>2015</v>
      </c>
      <c r="C31" s="6" t="s">
        <v>118</v>
      </c>
      <c r="D31" s="39">
        <f>SUMIFS(План_Факт_Дебіторка!$N:$N,План_Факт_Дебіторка!$G:$G,дляКОРЕЛЯЦІЇ!D$1,План_Факт_Дебіторка!$A:$A,дляКОРЕЛЯЦІЇ!$B31)</f>
        <v>6186400</v>
      </c>
      <c r="E31" s="39">
        <f>SUMIFS(План_Факт_Дебіторка!$N:$N,План_Факт_Дебіторка!$G:$G,дляКОРЕЛЯЦІЇ!E$1,План_Факт_Дебіторка!$A:$A,дляКОРЕЛЯЦІЇ!$B31)</f>
        <v>13066700</v>
      </c>
      <c r="F31" s="39">
        <f>SUMIFS(План_Факт_Дебіторка!$N:$N,План_Факт_Дебіторка!$G:$G,дляКОРЕЛЯЦІЇ!F$1,План_Факт_Дебіторка!$A:$A,дляКОРЕЛЯЦІЇ!$B31)</f>
        <v>5551900</v>
      </c>
      <c r="G31" s="39">
        <f>SUMIFS(План_Факт_Дебіторка!$N:$N,План_Факт_Дебіторка!$G:$G,дляКОРЕЛЯЦІЇ!G$1,План_Факт_Дебіторка!$A:$A,дляКОРЕЛЯЦІЇ!$B31)</f>
        <v>6973900</v>
      </c>
      <c r="H31" s="39">
        <f>SUMIFS(План_Факт_Дебіторка!$N:$N,План_Факт_Дебіторка!$G:$G,дляКОРЕЛЯЦІЇ!H$1,План_Факт_Дебіторка!$A:$A,дляКОРЕЛЯЦІЇ!$B31)</f>
        <v>6623200</v>
      </c>
      <c r="I31" s="39">
        <f>SUMIFS(План_Факт_Дебіторка!$N:$N,План_Факт_Дебіторка!$G:$G,дляКОРЕЛЯЦІЇ!I$1,План_Факт_Дебіторка!$A:$A,дляКОРЕЛЯЦІЇ!$B31)</f>
        <v>11703600</v>
      </c>
      <c r="J31" s="39">
        <f>SUMIFS(План_Факт_Дебіторка!$N:$N,План_Факт_Дебіторка!$G:$G,дляКОРЕЛЯЦІЇ!J$1,План_Факт_Дебіторка!$A:$A,дляКОРЕЛЯЦІЇ!$B31)</f>
        <v>12047900</v>
      </c>
      <c r="K31" s="39">
        <f>SUMIFS(План_Факт_Дебіторка!$N:$N,План_Факт_Дебіторка!$G:$G,дляКОРЕЛЯЦІЇ!K$1,План_Факт_Дебіторка!$A:$A,дляКОРЕЛЯЦІЇ!$B31)</f>
        <v>5697300</v>
      </c>
      <c r="L31" s="39">
        <f>SUMIFS(План_Факт_Дебіторка!$N:$N,План_Факт_Дебіторка!$G:$G,дляКОРЕЛЯЦІЇ!L$1,План_Факт_Дебіторка!$A:$A,дляКОРЕЛЯЦІЇ!$B31)</f>
        <v>9515300</v>
      </c>
      <c r="M31" s="39">
        <f>SUMIFS(План_Факт_Дебіторка!$N:$N,План_Факт_Дебіторка!$G:$G,дляКОРЕЛЯЦІЇ!M$1,План_Факт_Дебіторка!$A:$A,дляКОРЕЛЯЦІЇ!$B31)</f>
        <v>5854300</v>
      </c>
      <c r="N31" s="39">
        <f>SUMIFS(План_Факт_Дебіторка!$N:$N,План_Факт_Дебіторка!$G:$G,дляКОРЕЛЯЦІЇ!N$1,План_Факт_Дебіторка!$A:$A,дляКОРЕЛЯЦІЇ!$B31)</f>
        <v>7868100</v>
      </c>
      <c r="O31" s="39">
        <f>SUMIFS(План_Факт_Дебіторка!$N:$N,План_Факт_Дебіторка!$G:$G,дляКОРЕЛЯЦІЇ!O$1,План_Факт_Дебіторка!$A:$A,дляКОРЕЛЯЦІЇ!$B31)</f>
        <v>5816300</v>
      </c>
    </row>
    <row r="32" spans="1:15" x14ac:dyDescent="0.25">
      <c r="A32" t="str">
        <f t="shared" si="0"/>
        <v>2015ДебіторськаЗаборгованість</v>
      </c>
      <c r="B32">
        <v>2015</v>
      </c>
      <c r="C32" s="6" t="s">
        <v>76</v>
      </c>
      <c r="D32" s="39">
        <f>SUMIFS(План_Факт_Дебіторка!$O:$O,План_Факт_Дебіторка!$G:$G,дляКОРЕЛЯЦІЇ!D$1,План_Факт_Дебіторка!$A:$A,дляКОРЕЛЯЦІЇ!$B32)</f>
        <v>3993696.72</v>
      </c>
      <c r="E32" s="39">
        <f>SUMIFS(План_Факт_Дебіторка!$O:$O,План_Факт_Дебіторка!$G:$G,дляКОРЕЛЯЦІЇ!E$1,План_Факт_Дебіторка!$A:$A,дляКОРЕЛЯЦІЇ!$B32)</f>
        <v>7018974.419999999</v>
      </c>
      <c r="F32" s="39">
        <f>SUMIFS(План_Факт_Дебіторка!$O:$O,План_Факт_Дебіторка!$G:$G,дляКОРЕЛЯЦІЇ!F$1,План_Факт_Дебіторка!$A:$A,дляКОРЕЛЯЦІЇ!$B32)</f>
        <v>3730960.6999999993</v>
      </c>
      <c r="G32" s="39">
        <f>SUMIFS(План_Факт_Дебіторка!$O:$O,План_Факт_Дебіторка!$G:$G,дляКОРЕЛЯЦІЇ!G$1,План_Факт_Дебіторка!$A:$A,дляКОРЕЛЯЦІЇ!$B32)</f>
        <v>3890011.1399999997</v>
      </c>
      <c r="H32" s="39">
        <f>SUMIFS(План_Факт_Дебіторка!$O:$O,План_Факт_Дебіторка!$G:$G,дляКОРЕЛЯЦІЇ!H$1,План_Факт_Дебіторка!$A:$A,дляКОРЕЛЯЦІЇ!$B32)</f>
        <v>2862377.46</v>
      </c>
      <c r="I32" s="39">
        <f>SUMIFS(План_Факт_Дебіторка!$O:$O,План_Факт_Дебіторка!$G:$G,дляКОРЕЛЯЦІЇ!I$1,План_Факт_Дебіторка!$A:$A,дляКОРЕЛЯЦІЇ!$B32)</f>
        <v>6768156.75</v>
      </c>
      <c r="J32" s="39">
        <f>SUMIFS(План_Факт_Дебіторка!$O:$O,План_Факт_Дебіторка!$G:$G,дляКОРЕЛЯЦІЇ!J$1,План_Факт_Дебіторка!$A:$A,дляКОРЕЛЯЦІЇ!$B32)</f>
        <v>6191693.9600000009</v>
      </c>
      <c r="K32" s="39">
        <f>SUMIFS(План_Факт_Дебіторка!$O:$O,План_Факт_Дебіторка!$G:$G,дляКОРЕЛЯЦІЇ!K$1,План_Факт_Дебіторка!$A:$A,дляКОРЕЛЯЦІЇ!$B32)</f>
        <v>2682526.11</v>
      </c>
      <c r="L32" s="39">
        <f>SUMIFS(План_Факт_Дебіторка!$O:$O,План_Факт_Дебіторка!$G:$G,дляКОРЕЛЯЦІЇ!L$1,План_Факт_Дебіторка!$A:$A,дляКОРЕЛЯЦІЇ!$B32)</f>
        <v>3489662.1099999989</v>
      </c>
      <c r="M32" s="39">
        <f>SUMIFS(План_Факт_Дебіторка!$O:$O,План_Факт_Дебіторка!$G:$G,дляКОРЕЛЯЦІЇ!M$1,План_Факт_Дебіторка!$A:$A,дляКОРЕЛЯЦІЇ!$B32)</f>
        <v>2526169.6699999995</v>
      </c>
      <c r="N32" s="39">
        <f>SUMIFS(План_Факт_Дебіторка!$O:$O,План_Факт_Дебіторка!$G:$G,дляКОРЕЛЯЦІЇ!N$1,План_Факт_Дебіторка!$A:$A,дляКОРЕЛЯЦІЇ!$B32)</f>
        <v>5291352.93</v>
      </c>
      <c r="O32" s="39">
        <f>SUMIFS(План_Факт_Дебіторка!$O:$O,План_Факт_Дебіторка!$G:$G,дляКОРЕЛЯЦІЇ!O$1,План_Факт_Дебіторка!$A:$A,дляКОРЕЛЯЦІЇ!$B32)</f>
        <v>3510161.49</v>
      </c>
    </row>
    <row r="33" spans="1:15" x14ac:dyDescent="0.25">
      <c r="A33" t="str">
        <f t="shared" si="0"/>
        <v>2015Дебіторка в днях</v>
      </c>
      <c r="B33">
        <v>2015</v>
      </c>
      <c r="C33" s="6" t="s">
        <v>194</v>
      </c>
      <c r="D33" s="54">
        <f>D32/D30*30</f>
        <v>19.251687163981515</v>
      </c>
      <c r="E33" s="54">
        <f t="shared" ref="E33" si="28">E32/E30*30</f>
        <v>16.22230982728205</v>
      </c>
      <c r="F33" s="54">
        <f t="shared" ref="F33" si="29">F32/F30*30</f>
        <v>19.784727941305654</v>
      </c>
      <c r="G33" s="54">
        <f t="shared" ref="G33" si="30">G32/G30*30</f>
        <v>16.756288443393043</v>
      </c>
      <c r="H33" s="54">
        <f t="shared" ref="H33" si="31">H32/H30*30</f>
        <v>13.039319859743195</v>
      </c>
      <c r="I33" s="54">
        <f t="shared" ref="I33" si="32">I32/I30*30</f>
        <v>17.49656808603952</v>
      </c>
      <c r="J33" s="54">
        <f t="shared" ref="J33" si="33">J32/J30*30</f>
        <v>15.501540808378698</v>
      </c>
      <c r="K33" s="54">
        <f t="shared" ref="K33" si="34">K32/K30*30</f>
        <v>14.154765217864357</v>
      </c>
      <c r="L33" s="54">
        <f t="shared" ref="L33" si="35">L32/L30*30</f>
        <v>10.883110041756373</v>
      </c>
      <c r="M33" s="54">
        <f t="shared" ref="M33" si="36">M32/M30*30</f>
        <v>13.145683328467868</v>
      </c>
      <c r="N33" s="54">
        <f t="shared" ref="N33" si="37">N32/N30*30</f>
        <v>20.101407648157018</v>
      </c>
      <c r="O33" s="54">
        <f t="shared" ref="O33" si="38">O32/O30*30</f>
        <v>18.377906518995012</v>
      </c>
    </row>
    <row r="34" spans="1:15" x14ac:dyDescent="0.25">
      <c r="A34" t="str">
        <f t="shared" si="0"/>
        <v>2015Оклад</v>
      </c>
      <c r="B34">
        <v>2015</v>
      </c>
      <c r="C34" s="6" t="s">
        <v>119</v>
      </c>
      <c r="D34" s="39">
        <f>SUMIFS(План_Факт_Дебіторка!$P:$P,План_Факт_Дебіторка!$G:$G,дляКОРЕЛЯЦІЇ!D$1,План_Факт_Дебіторка!$A:$A,дляКОРЕЛЯЦІЇ!$B34)</f>
        <v>45600</v>
      </c>
      <c r="E34" s="39">
        <f>SUMIFS(План_Факт_Дебіторка!$P:$P,План_Факт_Дебіторка!$G:$G,дляКОРЕЛЯЦІЇ!E$1,План_Факт_Дебіторка!$A:$A,дляКОРЕЛЯЦІЇ!$B34)</f>
        <v>66000</v>
      </c>
      <c r="F34" s="39">
        <f>SUMIFS(План_Факт_Дебіторка!$P:$P,План_Факт_Дебіторка!$G:$G,дляКОРЕЛЯЦІЇ!F$1,План_Факт_Дебіторка!$A:$A,дляКОРЕЛЯЦІЇ!$B34)</f>
        <v>72000</v>
      </c>
      <c r="G34" s="39">
        <f>SUMIFS(План_Факт_Дебіторка!$P:$P,План_Факт_Дебіторка!$G:$G,дляКОРЕЛЯЦІЇ!G$1,План_Факт_Дебіторка!$A:$A,дляКОРЕЛЯЦІЇ!$B34)</f>
        <v>52800.000000000007</v>
      </c>
      <c r="H34" s="39">
        <f>SUMIFS(План_Факт_Дебіторка!$P:$P,План_Факт_Дебіторка!$G:$G,дляКОРЕЛЯЦІЇ!H$1,План_Факт_Дебіторка!$A:$A,дляКОРЕЛЯЦІЇ!$B34)</f>
        <v>38399.999999999985</v>
      </c>
      <c r="I34" s="39">
        <f>SUMIFS(План_Факт_Дебіторка!$P:$P,План_Факт_Дебіторка!$G:$G,дляКОРЕЛЯЦІЇ!I$1,План_Факт_Дебіторка!$A:$A,дляКОРЕЛЯЦІЇ!$B34)</f>
        <v>55200</v>
      </c>
      <c r="J34" s="39">
        <f>SUMIFS(План_Факт_Дебіторка!$P:$P,План_Факт_Дебіторка!$G:$G,дляКОРЕЛЯЦІЇ!J$1,План_Факт_Дебіторка!$A:$A,дляКОРЕЛЯЦІЇ!$B34)</f>
        <v>48000</v>
      </c>
      <c r="K34" s="39">
        <f>SUMIFS(План_Факт_Дебіторка!$P:$P,План_Факт_Дебіторка!$G:$G,дляКОРЕЛЯЦІЇ!K$1,План_Факт_Дебіторка!$A:$A,дляКОРЕЛЯЦІЇ!$B34)</f>
        <v>53999.999999999993</v>
      </c>
      <c r="L34" s="39">
        <f>SUMIFS(План_Факт_Дебіторка!$P:$P,План_Факт_Дебіторка!$G:$G,дляКОРЕЛЯЦІЇ!L$1,План_Факт_Дебіторка!$A:$A,дляКОРЕЛЯЦІЇ!$B34)</f>
        <v>59999.999999999985</v>
      </c>
      <c r="M34" s="39">
        <f>SUMIFS(План_Факт_Дебіторка!$P:$P,План_Факт_Дебіторка!$G:$G,дляКОРЕЛЯЦІЇ!M$1,План_Факт_Дебіторка!$A:$A,дляКОРЕЛЯЦІЇ!$B34)</f>
        <v>64799.999999999985</v>
      </c>
      <c r="N34" s="39">
        <f>SUMIFS(План_Факт_Дебіторка!$P:$P,План_Факт_Дебіторка!$G:$G,дляКОРЕЛЯЦІЇ!N$1,План_Факт_Дебіторка!$A:$A,дляКОРЕЛЯЦІЇ!$B34)</f>
        <v>54000.000000000007</v>
      </c>
      <c r="O34" s="39">
        <f>SUMIFS(План_Факт_Дебіторка!$P:$P,План_Факт_Дебіторка!$G:$G,дляКОРЕЛЯЦІЇ!O$1,План_Факт_Дебіторка!$A:$A,дляКОРЕЛЯЦІЇ!$B34)</f>
        <v>54000</v>
      </c>
    </row>
    <row r="35" spans="1:15" x14ac:dyDescent="0.25">
      <c r="A35" t="str">
        <f t="shared" si="0"/>
        <v>2015Бонус_Викон_план</v>
      </c>
      <c r="B35">
        <v>2015</v>
      </c>
      <c r="C35" s="6" t="s">
        <v>196</v>
      </c>
      <c r="D35" s="39">
        <f>SUMIFS(План_Факт_Дебіторка!$Q:$Q,План_Факт_Дебіторка!$G:$G,дляКОРЕЛЯЦІЇ!D$1,План_Факт_Дебіторка!$A:$A,дляКОРЕЛЯЦІЇ!$B35)</f>
        <v>12159.999999999998</v>
      </c>
      <c r="E35" s="39">
        <f>SUMIFS(План_Факт_Дебіторка!$Q:$Q,План_Факт_Дебіторка!$G:$G,дляКОРЕЛЯЦІЇ!E$1,План_Факт_Дебіторка!$A:$A,дляКОРЕЛЯЦІЇ!$B35)</f>
        <v>12100.000000000002</v>
      </c>
      <c r="F35" s="39">
        <f>SUMIFS(План_Факт_Дебіторка!$Q:$Q,План_Факт_Дебіторка!$G:$G,дляКОРЕЛЯЦІЇ!F$1,План_Факт_Дебіторка!$A:$A,дляКОРЕЛЯЦІЇ!$B35)</f>
        <v>27299.999999999996</v>
      </c>
      <c r="G35" s="39">
        <f>SUMIFS(План_Факт_Дебіторка!$Q:$Q,План_Факт_Дебіторка!$G:$G,дляКОРЕЛЯЦІЇ!G$1,План_Факт_Дебіторка!$A:$A,дляКОРЕЛЯЦІЇ!$B35)</f>
        <v>10560</v>
      </c>
      <c r="H35" s="39">
        <f>SUMIFS(План_Факт_Дебіторка!$Q:$Q,План_Факт_Дебіторка!$G:$G,дляКОРЕЛЯЦІЇ!H$1,План_Факт_Дебіторка!$A:$A,дляКОРЕЛЯЦІЇ!$B35)</f>
        <v>8320</v>
      </c>
      <c r="I35" s="39">
        <f>SUMIFS(План_Факт_Дебіторка!$Q:$Q,План_Факт_Дебіторка!$G:$G,дляКОРЕЛЯЦІЇ!I$1,План_Факт_Дебіторка!$A:$A,дляКОРЕЛЯЦІЇ!$B35)</f>
        <v>13110</v>
      </c>
      <c r="J35" s="39">
        <f>SUMIFS(План_Факт_Дебіторка!$Q:$Q,План_Факт_Дебіторка!$G:$G,дляКОРЕЛЯЦІЇ!J$1,План_Факт_Дебіторка!$A:$A,дляКОРЕЛЯЦІЇ!$B35)</f>
        <v>12200</v>
      </c>
      <c r="K35" s="39">
        <f>SUMIFS(План_Факт_Дебіторка!$Q:$Q,План_Факт_Дебіторка!$G:$G,дляКОРЕЛЯЦІЇ!K$1,План_Факт_Дебіторка!$A:$A,дляКОРЕЛЯЦІЇ!$B35)</f>
        <v>15300.000000000002</v>
      </c>
      <c r="L35" s="39">
        <f>SUMIFS(План_Факт_Дебіторка!$Q:$Q,План_Факт_Дебіторка!$G:$G,дляКОРЕЛЯЦІЇ!L$1,План_Факт_Дебіторка!$A:$A,дляКОРЕЛЯЦІЇ!$B35)</f>
        <v>14749.999999999993</v>
      </c>
      <c r="M35" s="39">
        <f>SUMIFS(План_Факт_Дебіторка!$Q:$Q,План_Факт_Дебіторка!$G:$G,дляКОРЕЛЯЦІЇ!M$1,План_Факт_Дебіторка!$A:$A,дляКОРЕЛЯЦІЇ!$B35)</f>
        <v>7560</v>
      </c>
      <c r="N35" s="39">
        <f>SUMIFS(План_Факт_Дебіторка!$Q:$Q,План_Факт_Дебіторка!$G:$G,дляКОРЕЛЯЦІЇ!N$1,План_Факт_Дебіторка!$A:$A,дляКОРЕЛЯЦІЇ!$B35)</f>
        <v>9900</v>
      </c>
      <c r="O35" s="39">
        <f>SUMIFS(План_Факт_Дебіторка!$Q:$Q,План_Факт_Дебіторка!$G:$G,дляКОРЕЛЯЦІЇ!O$1,План_Факт_Дебіторка!$A:$A,дляКОРЕЛЯЦІЇ!$B35)</f>
        <v>11700</v>
      </c>
    </row>
    <row r="36" spans="1:15" x14ac:dyDescent="0.25">
      <c r="A36" t="str">
        <f t="shared" si="0"/>
        <v>2015Бонус_дебіт_заборг</v>
      </c>
      <c r="B36">
        <v>2015</v>
      </c>
      <c r="C36" s="6" t="s">
        <v>197</v>
      </c>
      <c r="D36" s="39">
        <f>SUMIFS(План_Факт_Дебіторка!$R:$R,План_Факт_Дебіторка!$G:$G,дляКОРЕЛЯЦІЇ!D$1,План_Факт_Дебіторка!$A:$A,дляКОРЕЛЯЦІЇ!$B36)</f>
        <v>14999.999999999998</v>
      </c>
      <c r="E36" s="39">
        <f>SUMIFS(План_Факт_Дебіторка!$R:$R,План_Факт_Дебіторка!$G:$G,дляКОРЕЛЯЦІЇ!E$1,План_Факт_Дебіторка!$A:$A,дляКОРЕЛЯЦІЇ!$B36)</f>
        <v>19500.000000000004</v>
      </c>
      <c r="F36" s="39">
        <f>SUMIFS(План_Факт_Дебіторка!$R:$R,План_Факт_Дебіторка!$G:$G,дляКОРЕЛЯЦІЇ!F$1,План_Факт_Дебіторка!$A:$A,дляКОРЕЛЯЦІЇ!$B36)</f>
        <v>12000</v>
      </c>
      <c r="G36" s="39">
        <f>SUMIFS(План_Факт_Дебіторка!$R:$R,План_Факт_Дебіторка!$G:$G,дляКОРЕЛЯЦІЇ!G$1,План_Факт_Дебіторка!$A:$A,дляКОРЕЛЯЦІЇ!$B36)</f>
        <v>19500.000000000004</v>
      </c>
      <c r="H36" s="39">
        <f>SUMIFS(План_Факт_Дебіторка!$R:$R,План_Факт_Дебіторка!$G:$G,дляКОРЕЛЯЦІЇ!H$1,План_Факт_Дебіторка!$A:$A,дляКОРЕЛЯЦІЇ!$B36)</f>
        <v>29999.999999999996</v>
      </c>
      <c r="I36" s="39">
        <f>SUMIFS(План_Факт_Дебіторка!$R:$R,План_Факт_Дебіторка!$G:$G,дляКОРЕЛЯЦІЇ!I$1,План_Факт_Дебіторка!$A:$A,дляКОРЕЛЯЦІЇ!$B36)</f>
        <v>18000</v>
      </c>
      <c r="J36" s="39">
        <f>SUMIFS(План_Факт_Дебіторка!$R:$R,План_Факт_Дебіторка!$G:$G,дляКОРЕЛЯЦІЇ!J$1,План_Факт_Дебіторка!$A:$A,дляКОРЕЛЯЦІЇ!$B36)</f>
        <v>22500</v>
      </c>
      <c r="K36" s="39">
        <f>SUMIFS(План_Факт_Дебіторка!$R:$R,План_Факт_Дебіторка!$G:$G,дляКОРЕЛЯЦІЇ!K$1,План_Факт_Дебіторка!$A:$A,дляКОРЕЛЯЦІЇ!$B36)</f>
        <v>25500.000000000007</v>
      </c>
      <c r="L36" s="39">
        <f>SUMIFS(План_Факт_Дебіторка!$R:$R,План_Факт_Дебіторка!$G:$G,дляКОРЕЛЯЦІЇ!L$1,План_Факт_Дебіторка!$A:$A,дляКОРЕЛЯЦІЇ!$B36)</f>
        <v>35999.999999999985</v>
      </c>
      <c r="M36" s="39">
        <f>SUMIFS(План_Факт_Дебіторка!$R:$R,План_Факт_Дебіторка!$G:$G,дляКОРЕЛЯЦІЇ!M$1,План_Факт_Дебіторка!$A:$A,дляКОРЕЛЯЦІЇ!$B36)</f>
        <v>28500.000000000007</v>
      </c>
      <c r="N36" s="39">
        <f>SUMIFS(План_Факт_Дебіторка!$R:$R,План_Факт_Дебіторка!$G:$G,дляКОРЕЛЯЦІЇ!N$1,План_Факт_Дебіторка!$A:$A,дляКОРЕЛЯЦІЇ!$B36)</f>
        <v>11999.999999999998</v>
      </c>
      <c r="O36" s="39">
        <f>SUMIFS(План_Факт_Дебіторка!$R:$R,План_Факт_Дебіторка!$G:$G,дляКОРЕЛЯЦІЇ!O$1,План_Факт_Дебіторка!$A:$A,дляКОРЕЛЯЦІЇ!$B36)</f>
        <v>16500</v>
      </c>
    </row>
    <row r="37" spans="1:15" x14ac:dyDescent="0.25">
      <c r="A37" t="str">
        <f t="shared" si="0"/>
        <v>2015Зарплата</v>
      </c>
      <c r="B37">
        <v>2015</v>
      </c>
      <c r="C37" s="6" t="s">
        <v>158</v>
      </c>
      <c r="D37" s="39">
        <f>SUMIFS(План_Факт_Дебіторка!$S:$S,План_Факт_Дебіторка!$G:$G,дляКОРЕЛЯЦІЇ!D$1,План_Факт_Дебіторка!$A:$A,дляКОРЕЛЯЦІЇ!$B37)</f>
        <v>72759.999999999985</v>
      </c>
      <c r="E37" s="39">
        <f>SUMIFS(План_Факт_Дебіторка!$S:$S,План_Факт_Дебіторка!$G:$G,дляКОРЕЛЯЦІЇ!E$1,План_Факт_Дебіторка!$A:$A,дляКОРЕЛЯЦІЇ!$B37)</f>
        <v>97599.999999999985</v>
      </c>
      <c r="F37" s="39">
        <f>SUMIFS(План_Факт_Дебіторка!$S:$S,План_Факт_Дебіторка!$G:$G,дляКОРЕЛЯЦІЇ!F$1,План_Факт_Дебіторка!$A:$A,дляКОРЕЛЯЦІЇ!$B37)</f>
        <v>111299.99999999999</v>
      </c>
      <c r="G37" s="39">
        <f>SUMIFS(План_Факт_Дебіторка!$S:$S,План_Факт_Дебіторка!$G:$G,дляКОРЕЛЯЦІЇ!G$1,План_Факт_Дебіторка!$A:$A,дляКОРЕЛЯЦІЇ!$B37)</f>
        <v>82859.999999999985</v>
      </c>
      <c r="H37" s="39">
        <f>SUMIFS(План_Факт_Дебіторка!$S:$S,План_Факт_Дебіторка!$G:$G,дляКОРЕЛЯЦІЇ!H$1,План_Факт_Дебіторка!$A:$A,дляКОРЕЛЯЦІЇ!$B37)</f>
        <v>76719.999999999985</v>
      </c>
      <c r="I37" s="39">
        <f>SUMIFS(План_Факт_Дебіторка!$S:$S,План_Факт_Дебіторка!$G:$G,дляКОРЕЛЯЦІЇ!I$1,План_Факт_Дебіторка!$A:$A,дляКОРЕЛЯЦІЇ!$B37)</f>
        <v>86310.000000000029</v>
      </c>
      <c r="J37" s="39">
        <f>SUMIFS(План_Факт_Дебіторка!$S:$S,План_Факт_Дебіторка!$G:$G,дляКОРЕЛЯЦІЇ!J$1,План_Факт_Дебіторка!$A:$A,дляКОРЕЛЯЦІЇ!$B37)</f>
        <v>82700.000000000029</v>
      </c>
      <c r="K37" s="39">
        <f>SUMIFS(План_Факт_Дебіторка!$S:$S,План_Факт_Дебіторка!$G:$G,дляКОРЕЛЯЦІЇ!K$1,План_Факт_Дебіторка!$A:$A,дляКОРЕЛЯЦІЇ!$B37)</f>
        <v>94799.999999999985</v>
      </c>
      <c r="L37" s="39">
        <f>SUMIFS(План_Факт_Дебіторка!$S:$S,План_Факт_Дебіторка!$G:$G,дляКОРЕЛЯЦІЇ!L$1,План_Факт_Дебіторка!$A:$A,дляКОРЕЛЯЦІЇ!$B37)</f>
        <v>110749.99999999999</v>
      </c>
      <c r="M37" s="39">
        <f>SUMIFS(План_Факт_Дебіторка!$S:$S,План_Факт_Дебіторка!$G:$G,дляКОРЕЛЯЦІЇ!M$1,План_Факт_Дебіторка!$A:$A,дляКОРЕЛЯЦІЇ!$B37)</f>
        <v>100859.99999999999</v>
      </c>
      <c r="N37" s="39">
        <f>SUMIFS(План_Факт_Дебіторка!$S:$S,План_Факт_Дебіторка!$G:$G,дляКОРЕЛЯЦІЇ!N$1,План_Факт_Дебіторка!$A:$A,дляКОРЕЛЯЦІЇ!$B37)</f>
        <v>75900</v>
      </c>
      <c r="O37" s="39">
        <f>SUMIFS(План_Факт_Дебіторка!$S:$S,План_Факт_Дебіторка!$G:$G,дляКОРЕЛЯЦІЇ!O$1,План_Факт_Дебіторка!$A:$A,дляКОРЕЛЯЦІЇ!$B37)</f>
        <v>82200</v>
      </c>
    </row>
    <row r="38" spans="1:15" x14ac:dyDescent="0.25">
      <c r="A38" t="str">
        <f t="shared" si="0"/>
        <v>2015Націнка,_%</v>
      </c>
      <c r="B38">
        <v>2015</v>
      </c>
      <c r="C38" s="6" t="s">
        <v>127</v>
      </c>
      <c r="D38" s="55">
        <f>(D30-D29)/D29</f>
        <v>0.4171290090792571</v>
      </c>
      <c r="E38" s="55">
        <f t="shared" ref="E38:O38" si="39">(E30-E29)/E29</f>
        <v>0.50011403477432459</v>
      </c>
      <c r="F38" s="55">
        <f t="shared" si="39"/>
        <v>0.470790544563568</v>
      </c>
      <c r="G38" s="55">
        <f t="shared" si="39"/>
        <v>0.40969157778472226</v>
      </c>
      <c r="H38" s="55">
        <f t="shared" si="39"/>
        <v>0.41233470367458391</v>
      </c>
      <c r="I38" s="55">
        <f t="shared" si="39"/>
        <v>0.51011570578325183</v>
      </c>
      <c r="J38" s="55">
        <f t="shared" si="39"/>
        <v>0.47532127298238275</v>
      </c>
      <c r="K38" s="55">
        <f t="shared" si="39"/>
        <v>0.42378208661830774</v>
      </c>
      <c r="L38" s="55">
        <f t="shared" si="39"/>
        <v>0.4103704714793161</v>
      </c>
      <c r="M38" s="55">
        <f t="shared" si="39"/>
        <v>0.38004770694613049</v>
      </c>
      <c r="N38" s="55">
        <f t="shared" si="39"/>
        <v>0.39257497506706179</v>
      </c>
      <c r="O38" s="55">
        <f t="shared" si="39"/>
        <v>0.45603434367348161</v>
      </c>
    </row>
    <row r="39" spans="1:15" x14ac:dyDescent="0.25">
      <c r="A39" t="str">
        <f t="shared" si="0"/>
        <v>2015Середня_Ціна</v>
      </c>
      <c r="B39">
        <v>2015</v>
      </c>
      <c r="C39" s="6" t="s">
        <v>128</v>
      </c>
      <c r="D39" s="56">
        <f>D30/D28</f>
        <v>14.570060803397514</v>
      </c>
      <c r="E39" s="56">
        <f t="shared" ref="E39:O39" si="40">E30/E28</f>
        <v>16.199544302751509</v>
      </c>
      <c r="F39" s="56">
        <f t="shared" si="40"/>
        <v>16.783457688187895</v>
      </c>
      <c r="G39" s="56">
        <f t="shared" si="40"/>
        <v>14.667964210966371</v>
      </c>
      <c r="H39" s="56">
        <f t="shared" si="40"/>
        <v>14.457189132028747</v>
      </c>
      <c r="I39" s="56">
        <f t="shared" si="40"/>
        <v>16.592764625953158</v>
      </c>
      <c r="J39" s="56">
        <f t="shared" si="40"/>
        <v>15.405098498332563</v>
      </c>
      <c r="K39" s="56">
        <f t="shared" si="40"/>
        <v>15.310179537795978</v>
      </c>
      <c r="L39" s="56">
        <f t="shared" si="40"/>
        <v>14.615894747383589</v>
      </c>
      <c r="M39" s="56">
        <f t="shared" si="40"/>
        <v>14.72241291073877</v>
      </c>
      <c r="N39" s="56">
        <f t="shared" si="40"/>
        <v>14.576947904846376</v>
      </c>
      <c r="O39" s="56">
        <f t="shared" si="40"/>
        <v>15.71693336441537</v>
      </c>
    </row>
    <row r="40" spans="1:15" x14ac:dyDescent="0.25">
      <c r="A40" t="str">
        <f t="shared" si="0"/>
        <v>2015Викон_План</v>
      </c>
      <c r="B40">
        <v>2015</v>
      </c>
      <c r="C40" t="s">
        <v>126</v>
      </c>
      <c r="D40" s="55">
        <f>D30/D31</f>
        <v>1.0059804557286951</v>
      </c>
      <c r="E40" s="55">
        <f t="shared" ref="E40:O40" si="41">E30/E31</f>
        <v>0.99338203701087535</v>
      </c>
      <c r="F40" s="55">
        <f t="shared" si="41"/>
        <v>1.0189906789781873</v>
      </c>
      <c r="G40" s="55">
        <f t="shared" si="41"/>
        <v>0.99866207241715499</v>
      </c>
      <c r="H40" s="55">
        <f t="shared" si="41"/>
        <v>0.99431811024882222</v>
      </c>
      <c r="I40" s="55">
        <f t="shared" si="41"/>
        <v>0.99156073725264071</v>
      </c>
      <c r="J40" s="55">
        <f t="shared" si="41"/>
        <v>0.99459097653034956</v>
      </c>
      <c r="K40" s="55">
        <f t="shared" si="41"/>
        <v>0.99791477738244405</v>
      </c>
      <c r="L40" s="55">
        <f t="shared" si="41"/>
        <v>1.0109487204586303</v>
      </c>
      <c r="M40" s="55">
        <f t="shared" si="41"/>
        <v>0.98474918777650577</v>
      </c>
      <c r="N40" s="55">
        <f t="shared" si="41"/>
        <v>1.0036716161094801</v>
      </c>
      <c r="O40" s="55">
        <f t="shared" si="41"/>
        <v>0.98515715273713611</v>
      </c>
    </row>
    <row r="41" spans="1:15" x14ac:dyDescent="0.25">
      <c r="A41" t="str">
        <f t="shared" si="0"/>
        <v>2016Продажі, шт</v>
      </c>
      <c r="B41">
        <v>2016</v>
      </c>
      <c r="C41" s="6" t="s">
        <v>155</v>
      </c>
      <c r="D41" s="39">
        <f>SUMIFS(План_Факт_Дебіторка!$K:$K,План_Факт_Дебіторка!$G:$G,дляКОРЕЛЯЦІЇ!D$1,План_Факт_Дебіторка!$A:$A,дляКОРЕЛЯЦІЇ!$B41)</f>
        <v>390509</v>
      </c>
      <c r="E41" s="39">
        <f>SUMIFS(План_Факт_Дебіторка!$K:$K,План_Факт_Дебіторка!$G:$G,дляКОРЕЛЯЦІЇ!E$1,План_Факт_Дебіторка!$A:$A,дляКОРЕЛЯЦІЇ!$B41)</f>
        <v>678228</v>
      </c>
      <c r="F41" s="39">
        <f>SUMIFS(План_Факт_Дебіторка!$K:$K,План_Факт_Дебіторка!$G:$G,дляКОРЕЛЯЦІЇ!F$1,План_Факт_Дебіторка!$A:$A,дляКОРЕЛЯЦІЇ!$B41)</f>
        <v>345401</v>
      </c>
      <c r="G41" s="39">
        <f>SUMIFS(План_Факт_Дебіторка!$K:$K,План_Факт_Дебіторка!$G:$G,дляКОРЕЛЯЦІЇ!G$1,План_Факт_Дебіторка!$A:$A,дляКОРЕЛЯЦІЇ!$B41)</f>
        <v>464180</v>
      </c>
      <c r="H41" s="39">
        <f>SUMIFS(План_Факт_Дебіторка!$K:$K,План_Факт_Дебіторка!$G:$G,дляКОРЕЛЯЦІЇ!H$1,План_Факт_Дебіторка!$A:$A,дляКОРЕЛЯЦІЇ!$B41)</f>
        <v>435940</v>
      </c>
      <c r="I41" s="39">
        <f>SUMIFS(План_Факт_Дебіторка!$K:$K,План_Факт_Дебіторка!$G:$G,дляКОРЕЛЯЦІЇ!I$1,План_Факт_Дебіторка!$A:$A,дляКОРЕЛЯЦІЇ!$B41)</f>
        <v>488940</v>
      </c>
      <c r="J41" s="39">
        <f>SUMIFS(План_Факт_Дебіторка!$K:$K,План_Факт_Дебіторка!$G:$G,дляКОРЕЛЯЦІЇ!J$1,План_Факт_Дебіторка!$A:$A,дляКОРЕЛЯЦІЇ!$B41)</f>
        <v>630749</v>
      </c>
      <c r="K41" s="39">
        <f>SUMIFS(План_Факт_Дебіторка!$K:$K,План_Факт_Дебіторка!$G:$G,дляКОРЕЛЯЦІЇ!K$1,План_Факт_Дебіторка!$A:$A,дляКОРЕЛЯЦІЇ!$B41)</f>
        <v>351533</v>
      </c>
      <c r="L41" s="39">
        <f>SUMIFS(План_Факт_Дебіторка!$K:$K,План_Факт_Дебіторка!$G:$G,дляКОРЕЛЯЦІЇ!L$1,План_Факт_Дебіторка!$A:$A,дляКОРЕЛЯЦІЇ!$B41)</f>
        <v>434792</v>
      </c>
      <c r="M41" s="39">
        <f>SUMIFS(План_Факт_Дебіторка!$K:$K,План_Факт_Дебіторка!$G:$G,дляКОРЕЛЯЦІЇ!M$1,План_Факт_Дебіторка!$A:$A,дляКОРЕЛЯЦІЇ!$B41)</f>
        <v>271042</v>
      </c>
      <c r="N41" s="39">
        <f>SUMIFS(План_Факт_Дебіторка!$K:$K,План_Факт_Дебіторка!$G:$G,дляКОРЕЛЯЦІЇ!N$1,План_Факт_Дебіторка!$A:$A,дляКОРЕЛЯЦІЇ!$B41)</f>
        <v>508963</v>
      </c>
      <c r="O41" s="39">
        <f>SUMIFS(План_Факт_Дебіторка!$K:$K,План_Факт_Дебіторка!$G:$G,дляКОРЕЛЯЦІЇ!O$1,План_Факт_Дебіторка!$A:$A,дляКОРЕЛЯЦІЇ!$B41)</f>
        <v>309589</v>
      </c>
    </row>
    <row r="42" spans="1:15" x14ac:dyDescent="0.25">
      <c r="A42" t="str">
        <f t="shared" si="0"/>
        <v>2016Собівартість, грн</v>
      </c>
      <c r="B42">
        <v>2016</v>
      </c>
      <c r="C42" s="6" t="s">
        <v>156</v>
      </c>
      <c r="D42" s="39">
        <f>SUMIFS(План_Факт_Дебіторка!$L:$L,План_Факт_Дебіторка!$G:$G,дляКОРЕЛЯЦІЇ!D$1,План_Факт_Дебіторка!$A:$A,дляКОРЕЛЯЦІЇ!$B42)</f>
        <v>4309426.3599999994</v>
      </c>
      <c r="E42" s="39">
        <f>SUMIFS(План_Факт_Дебіторка!$L:$L,План_Факт_Дебіторка!$G:$G,дляКОРЕЛЯЦІЇ!E$1,План_Факт_Дебіторка!$A:$A,дляКОРЕЛЯЦІЇ!$B42)</f>
        <v>7696566.8999999994</v>
      </c>
      <c r="F42" s="39">
        <f>SUMIFS(План_Факт_Дебіторка!$L:$L,План_Факт_Дебіторка!$G:$G,дляКОРЕЛЯЦІЇ!F$1,План_Факт_Дебіторка!$A:$A,дляКОРЕЛЯЦІЇ!$B42)</f>
        <v>4189569.0500000003</v>
      </c>
      <c r="G42" s="39">
        <f>SUMIFS(План_Факт_Дебіторка!$L:$L,План_Факт_Дебіторка!$G:$G,дляКОРЕЛЯЦІЇ!G$1,План_Факт_Дебіторка!$A:$A,дляКОРЕЛЯЦІЇ!$B42)</f>
        <v>5164117.8899999997</v>
      </c>
      <c r="H42" s="39">
        <f>SUMIFS(План_Факт_Дебіторка!$L:$L,План_Факт_Дебіторка!$G:$G,дляКОРЕЛЯЦІЇ!H$1,План_Факт_Дебіторка!$A:$A,дляКОРЕЛЯЦІЇ!$B42)</f>
        <v>4877342.84</v>
      </c>
      <c r="I42" s="39">
        <f>SUMIFS(План_Факт_Дебіторка!$L:$L,План_Факт_Дебіторка!$G:$G,дляКОРЕЛЯЦІЇ!I$1,План_Факт_Дебіторка!$A:$A,дляКОРЕЛЯЦІЇ!$B42)</f>
        <v>5608096.6899999995</v>
      </c>
      <c r="J42" s="39">
        <f>SUMIFS(План_Факт_Дебіторка!$L:$L,План_Факт_Дебіторка!$G:$G,дляКОРЕЛЯЦІЇ!J$1,План_Факт_Дебіторка!$A:$A,дляКОРЕЛЯЦІЇ!$B42)</f>
        <v>6971620.2799999984</v>
      </c>
      <c r="K42" s="39">
        <f>SUMIFS(План_Факт_Дебіторка!$L:$L,План_Факт_Дебіторка!$G:$G,дляКОРЕЛЯЦІЇ!K$1,План_Факт_Дебіторка!$A:$A,дляКОРЕЛЯЦІЇ!$B42)</f>
        <v>3998600.1599999997</v>
      </c>
      <c r="L42" s="39">
        <f>SUMIFS(План_Факт_Дебіторка!$L:$L,План_Факт_Дебіторка!$G:$G,дляКОРЕЛЯЦІЇ!L$1,План_Факт_Дебіторка!$A:$A,дляКОРЕЛЯЦІЇ!$B42)</f>
        <v>4855457.9300000016</v>
      </c>
      <c r="M42" s="39">
        <f>SUMIFS(План_Факт_Дебіторка!$L:$L,План_Факт_Дебіторка!$G:$G,дляКОРЕЛЯЦІЇ!M$1,План_Факт_Дебіторка!$A:$A,дляКОРЕЛЯЦІЇ!$B42)</f>
        <v>3158850.7300000009</v>
      </c>
      <c r="N42" s="39">
        <f>SUMIFS(План_Факт_Дебіторка!$L:$L,План_Факт_Дебіторка!$G:$G,дляКОРЕЛЯЦІЇ!N$1,План_Факт_Дебіторка!$A:$A,дляКОРЕЛЯЦІЇ!$B42)</f>
        <v>5750463.3799999999</v>
      </c>
      <c r="O42" s="39">
        <f>SUMIFS(План_Факт_Дебіторка!$L:$L,План_Факт_Дебіторка!$G:$G,дляКОРЕЛЯЦІЇ!O$1,План_Факт_Дебіторка!$A:$A,дляКОРЕЛЯЦІЇ!$B42)</f>
        <v>3564699.48</v>
      </c>
    </row>
    <row r="43" spans="1:15" x14ac:dyDescent="0.25">
      <c r="A43" t="str">
        <f t="shared" si="0"/>
        <v>2016ФактПродажів, грн</v>
      </c>
      <c r="B43">
        <v>2016</v>
      </c>
      <c r="C43" s="6" t="s">
        <v>157</v>
      </c>
      <c r="D43" s="39">
        <f>SUMIFS(План_Факт_Дебіторка!$M:$M,План_Факт_Дебіторка!$G:$G,дляКОРЕЛЯЦІЇ!D$1,План_Факт_Дебіторка!$A:$A,дляКОРЕЛЯЦІЇ!$B43)</f>
        <v>6317539.7850700011</v>
      </c>
      <c r="E43" s="39">
        <f>SUMIFS(План_Факт_Дебіторка!$M:$M,План_Факт_Дебіторка!$G:$G,дляКОРЕЛЯЦІЇ!E$1,План_Факт_Дебіторка!$A:$A,дляКОРЕЛЯЦІЇ!$B43)</f>
        <v>11669507.635510005</v>
      </c>
      <c r="F43" s="39">
        <f>SUMIFS(План_Факт_Дебіторка!$M:$M,План_Факт_Дебіторка!$G:$G,дляКОРЕЛЯЦІЇ!F$1,План_Факт_Дебіторка!$A:$A,дляКОРЕЛЯЦІЇ!$B43)</f>
        <v>6336332.8526589973</v>
      </c>
      <c r="G43" s="39">
        <f>SUMIFS(План_Факт_Дебіторка!$M:$M,План_Факт_Дебіторка!$G:$G,дляКОРЕЛЯЦІЇ!G$1,План_Факт_Дебіторка!$A:$A,дляКОРЕЛЯЦІЇ!$B43)</f>
        <v>7859512.0854600007</v>
      </c>
      <c r="H43" s="39">
        <f>SUMIFS(План_Факт_Дебіторка!$M:$M,План_Факт_Дебіторка!$G:$G,дляКОРЕЛЯЦІЇ!H$1,План_Факт_Дебіторка!$A:$A,дляКОРЕЛЯЦІЇ!$B43)</f>
        <v>7551021.8782400023</v>
      </c>
      <c r="I43" s="39">
        <f>SUMIFS(План_Факт_Дебіторка!$M:$M,План_Факт_Дебіторка!$G:$G,дляКОРЕЛЯЦІЇ!I$1,План_Факт_Дебіторка!$A:$A,дляКОРЕЛЯЦІЇ!$B43)</f>
        <v>10088678.271567998</v>
      </c>
      <c r="J43" s="39">
        <f>SUMIFS(План_Факт_Дебіторка!$M:$M,План_Факт_Дебіторка!$G:$G,дляКОРЕЛЯЦІЇ!J$1,План_Факт_Дебіторка!$A:$A,дляКОРЕЛЯЦІЇ!$B43)</f>
        <v>10605762.681487005</v>
      </c>
      <c r="K43" s="39">
        <f>SUMIFS(План_Факт_Дебіторка!$M:$M,План_Факт_Дебіторка!$G:$G,дляКОРЕЛЯЦІЇ!K$1,План_Факт_Дебіторка!$A:$A,дляКОРЕЛЯЦІЇ!$B43)</f>
        <v>5910122.0824200008</v>
      </c>
      <c r="L43" s="39">
        <f>SUMIFS(План_Факт_Дебіторка!$M:$M,План_Факт_Дебіторка!$G:$G,дляКОРЕЛЯЦІЇ!L$1,План_Факт_Дебіторка!$A:$A,дляКОРЕЛЯЦІЇ!$B43)</f>
        <v>7386074.2333300039</v>
      </c>
      <c r="M43" s="39">
        <f>SUMIFS(План_Факт_Дебіторка!$M:$M,План_Факт_Дебіторка!$G:$G,дляКОРЕЛЯЦІЇ!M$1,План_Факт_Дебіторка!$A:$A,дляКОРЕЛЯЦІЇ!$B43)</f>
        <v>4748941.5486479998</v>
      </c>
      <c r="N43" s="39">
        <f>SUMIFS(План_Факт_Дебіторка!$M:$M,План_Факт_Дебіторка!$G:$G,дляКОРЕЛЯЦІЇ!N$1,План_Факт_Дебіторка!$A:$A,дляКОРЕЛЯЦІЇ!$B43)</f>
        <v>8754440.5494299978</v>
      </c>
      <c r="O43" s="39">
        <f>SUMIFS(План_Факт_Дебіторка!$M:$M,План_Факт_Дебіторка!$G:$G,дляКОРЕЛЯЦІЇ!O$1,План_Факт_Дебіторка!$A:$A,дляКОРЕЛЯЦІЇ!$B43)</f>
        <v>5309760.8226799974</v>
      </c>
    </row>
    <row r="44" spans="1:15" x14ac:dyDescent="0.25">
      <c r="A44" t="str">
        <f t="shared" si="0"/>
        <v>2016ПланПродажів, грн</v>
      </c>
      <c r="B44">
        <v>2016</v>
      </c>
      <c r="C44" s="6" t="s">
        <v>118</v>
      </c>
      <c r="D44" s="39">
        <f>SUMIFS(План_Факт_Дебіторка!$N:$N,План_Факт_Дебіторка!$G:$G,дляКОРЕЛЯЦІЇ!D$1,План_Факт_Дебіторка!$A:$A,дляКОРЕЛЯЦІЇ!$B44)</f>
        <v>6237400</v>
      </c>
      <c r="E44" s="39">
        <f>SUMIFS(План_Факт_Дебіторка!$N:$N,План_Факт_Дебіторка!$G:$G,дляКОРЕЛЯЦІЇ!E$1,План_Факт_Дебіторка!$A:$A,дляКОРЕЛЯЦІЇ!$B44)</f>
        <v>11637900</v>
      </c>
      <c r="F44" s="39">
        <f>SUMIFS(План_Факт_Дебіторка!$N:$N,План_Факт_Дебіторка!$G:$G,дляКОРЕЛЯЦІЇ!F$1,План_Факт_Дебіторка!$A:$A,дляКОРЕЛЯЦІЇ!$B44)</f>
        <v>6373400</v>
      </c>
      <c r="G44" s="39">
        <f>SUMIFS(План_Факт_Дебіторка!$N:$N,План_Факт_Дебіторка!$G:$G,дляКОРЕЛЯЦІЇ!G$1,План_Факт_Дебіторка!$A:$A,дляКОРЕЛЯЦІЇ!$B44)</f>
        <v>7835700</v>
      </c>
      <c r="H44" s="39">
        <f>SUMIFS(План_Факт_Дебіторка!$N:$N,План_Факт_Дебіторка!$G:$G,дляКОРЕЛЯЦІЇ!H$1,План_Факт_Дебіторка!$A:$A,дляКОРЕЛЯЦІЇ!$B44)</f>
        <v>7488100</v>
      </c>
      <c r="I44" s="39">
        <f>SUMIFS(План_Факт_Дебіторка!$N:$N,План_Факт_Дебіторка!$G:$G,дляКОРЕЛЯЦІЇ!I$1,План_Факт_Дебіторка!$A:$A,дляКОРЕЛЯЦІЇ!$B44)</f>
        <v>9932700</v>
      </c>
      <c r="J44" s="39">
        <f>SUMIFS(План_Факт_Дебіторка!$N:$N,План_Факт_Дебіторка!$G:$G,дляКОРЕЛЯЦІЇ!J$1,План_Факт_Дебіторка!$A:$A,дляКОРЕЛЯЦІЇ!$B44)</f>
        <v>10497900</v>
      </c>
      <c r="K44" s="39">
        <f>SUMIFS(План_Факт_Дебіторка!$N:$N,План_Факт_Дебіторка!$G:$G,дляКОРЕЛЯЦІЇ!K$1,План_Факт_Дебіторка!$A:$A,дляКОРЕЛЯЦІЇ!$B44)</f>
        <v>5868900</v>
      </c>
      <c r="L44" s="39">
        <f>SUMIFS(План_Факт_Дебіторка!$N:$N,План_Факт_Дебіторка!$G:$G,дляКОРЕЛЯЦІЇ!L$1,План_Факт_Дебіторка!$A:$A,дляКОРЕЛЯЦІЇ!$B44)</f>
        <v>7469400</v>
      </c>
      <c r="M44" s="39">
        <f>SUMIFS(План_Факт_Дебіторка!$N:$N,План_Факт_Дебіторка!$G:$G,дляКОРЕЛЯЦІЇ!M$1,План_Факт_Дебіторка!$A:$A,дляКОРЕЛЯЦІЇ!$B44)</f>
        <v>4679600</v>
      </c>
      <c r="N44" s="39">
        <f>SUMIFS(План_Факт_Дебіторка!$N:$N,План_Факт_Дебіторка!$G:$G,дляКОРЕЛЯЦІЇ!N$1,План_Факт_Дебіторка!$A:$A,дляКОРЕЛЯЦІЇ!$B44)</f>
        <v>8791600</v>
      </c>
      <c r="O44" s="39">
        <f>SUMIFS(План_Факт_Дебіторка!$N:$N,План_Факт_Дебіторка!$G:$G,дляКОРЕЛЯЦІЇ!O$1,План_Факт_Дебіторка!$A:$A,дляКОРЕЛЯЦІЇ!$B44)</f>
        <v>5386600</v>
      </c>
    </row>
    <row r="45" spans="1:15" x14ac:dyDescent="0.25">
      <c r="A45" t="str">
        <f t="shared" si="0"/>
        <v>2016ДебіторськаЗаборгованість</v>
      </c>
      <c r="B45">
        <v>2016</v>
      </c>
      <c r="C45" s="6" t="s">
        <v>76</v>
      </c>
      <c r="D45" s="39">
        <f>SUMIFS(План_Факт_Дебіторка!$O:$O,План_Факт_Дебіторка!$G:$G,дляКОРЕЛЯЦІЇ!D$1,План_Факт_Дебіторка!$A:$A,дляКОРЕЛЯЦІЇ!$B45)</f>
        <v>1888203.8299999998</v>
      </c>
      <c r="E45" s="39">
        <f>SUMIFS(План_Факт_Дебіторка!$O:$O,План_Факт_Дебіторка!$G:$G,дляКОРЕЛЯЦІЇ!E$1,План_Факт_Дебіторка!$A:$A,дляКОРЕЛЯЦІЇ!$B45)</f>
        <v>2713839.0299999993</v>
      </c>
      <c r="F45" s="39">
        <f>SUMIFS(План_Факт_Дебіторка!$O:$O,План_Факт_Дебіторка!$G:$G,дляКОРЕЛЯЦІЇ!F$1,План_Факт_Дебіторка!$A:$A,дляКОРЕЛЯЦІЇ!$B45)</f>
        <v>1557737.5099999998</v>
      </c>
      <c r="G45" s="39">
        <f>SUMIFS(План_Факт_Дебіторка!$O:$O,План_Факт_Дебіторка!$G:$G,дляКОРЕЛЯЦІЇ!G$1,План_Факт_Дебіторка!$A:$A,дляКОРЕЛЯЦІЇ!$B45)</f>
        <v>1900554.86</v>
      </c>
      <c r="H45" s="39">
        <f>SUMIFS(План_Факт_Дебіторка!$O:$O,План_Факт_Дебіторка!$G:$G,дляКОРЕЛЯЦІЇ!H$1,План_Факт_Дебіторка!$A:$A,дляКОРЕЛЯЦІЇ!$B45)</f>
        <v>1368526.89</v>
      </c>
      <c r="I45" s="39">
        <f>SUMIFS(План_Факт_Дебіторка!$O:$O,План_Факт_Дебіторка!$G:$G,дляКОРЕЛЯЦІЇ!I$1,План_Факт_Дебіторка!$A:$A,дляКОРЕЛЯЦІЇ!$B45)</f>
        <v>2448842.5199999996</v>
      </c>
      <c r="J45" s="39">
        <f>SUMIFS(План_Факт_Дебіторка!$O:$O,План_Факт_Дебіторка!$G:$G,дляКОРЕЛЯЦІЇ!J$1,План_Факт_Дебіторка!$A:$A,дляКОРЕЛЯЦІЇ!$B45)</f>
        <v>2759528.4600000004</v>
      </c>
      <c r="K45" s="39">
        <f>SUMIFS(План_Факт_Дебіторка!$O:$O,План_Факт_Дебіторка!$G:$G,дляКОРЕЛЯЦІЇ!K$1,План_Факт_Дебіторка!$A:$A,дляКОРЕЛЯЦІЇ!$B45)</f>
        <v>1172245.43</v>
      </c>
      <c r="L45" s="39">
        <f>SUMIFS(План_Факт_Дебіторка!$O:$O,План_Факт_Дебіторка!$G:$G,дляКОРЕЛЯЦІЇ!L$1,План_Факт_Дебіторка!$A:$A,дляКОРЕЛЯЦІЇ!$B45)</f>
        <v>1273218.7699999998</v>
      </c>
      <c r="M45" s="39">
        <f>SUMIFS(План_Факт_Дебіторка!$O:$O,План_Факт_Дебіторка!$G:$G,дляКОРЕЛЯЦІЇ!M$1,План_Факт_Дебіторка!$A:$A,дляКОРЕЛЯЦІЇ!$B45)</f>
        <v>873255.23</v>
      </c>
      <c r="N45" s="39">
        <f>SUMIFS(План_Факт_Дебіторка!$O:$O,План_Факт_Дебіторка!$G:$G,дляКОРЕЛЯЦІЇ!N$1,План_Факт_Дебіторка!$A:$A,дляКОРЕЛЯЦІЇ!$B45)</f>
        <v>2444802.3699999996</v>
      </c>
      <c r="O45" s="39">
        <f>SUMIFS(План_Факт_Дебіторка!$O:$O,План_Факт_Дебіторка!$G:$G,дляКОРЕЛЯЦІЇ!O$1,План_Факт_Дебіторка!$A:$A,дляКОРЕЛЯЦІЇ!$B45)</f>
        <v>1330666.56</v>
      </c>
    </row>
    <row r="46" spans="1:15" x14ac:dyDescent="0.25">
      <c r="A46" t="str">
        <f t="shared" si="0"/>
        <v>2016Дебіторка в днях</v>
      </c>
      <c r="B46">
        <v>2016</v>
      </c>
      <c r="C46" s="6" t="s">
        <v>194</v>
      </c>
      <c r="D46" s="54">
        <f>D45/D43*30</f>
        <v>8.9664832873501776</v>
      </c>
      <c r="E46" s="54">
        <f t="shared" ref="E46" si="42">E45/E43*30</f>
        <v>6.9767443017266428</v>
      </c>
      <c r="F46" s="54">
        <f t="shared" ref="F46" si="43">F45/F43*30</f>
        <v>7.3752636401336122</v>
      </c>
      <c r="G46" s="54">
        <f t="shared" ref="G46" si="44">G45/G43*30</f>
        <v>7.2544765094871586</v>
      </c>
      <c r="H46" s="54">
        <f t="shared" ref="H46" si="45">H45/H43*30</f>
        <v>5.437119288226631</v>
      </c>
      <c r="I46" s="54">
        <f t="shared" ref="I46" si="46">I45/I43*30</f>
        <v>7.2819524641835862</v>
      </c>
      <c r="J46" s="54">
        <f t="shared" ref="J46" si="47">J45/J43*30</f>
        <v>7.8057426218396984</v>
      </c>
      <c r="K46" s="54">
        <f t="shared" ref="K46" si="48">K45/K43*30</f>
        <v>5.9503615000792198</v>
      </c>
      <c r="L46" s="54">
        <f t="shared" ref="L46" si="49">L45/L43*30</f>
        <v>5.1714296246355378</v>
      </c>
      <c r="M46" s="54">
        <f t="shared" ref="M46" si="50">M45/M43*30</f>
        <v>5.5165254471195464</v>
      </c>
      <c r="N46" s="54">
        <f t="shared" ref="N46" si="51">N45/N43*30</f>
        <v>8.377927828269442</v>
      </c>
      <c r="O46" s="54">
        <f t="shared" ref="O46" si="52">O45/O43*30</f>
        <v>7.5182288116418716</v>
      </c>
    </row>
    <row r="47" spans="1:15" x14ac:dyDescent="0.25">
      <c r="A47" t="str">
        <f t="shared" si="0"/>
        <v>2016Оклад</v>
      </c>
      <c r="B47">
        <v>2016</v>
      </c>
      <c r="C47" s="6" t="s">
        <v>119</v>
      </c>
      <c r="D47" s="39">
        <f>SUMIFS(План_Факт_Дебіторка!$P:$P,План_Факт_Дебіторка!$G:$G,дляКОРЕЛЯЦІЇ!D$1,План_Факт_Дебіторка!$A:$A,дляКОРЕЛЯЦІЇ!$B47)</f>
        <v>44999.999999999993</v>
      </c>
      <c r="E47" s="39">
        <f>SUMIFS(План_Факт_Дебіторка!$P:$P,План_Факт_Дебіторка!$G:$G,дляКОРЕЛЯЦІЇ!E$1,План_Факт_Дебіторка!$A:$A,дляКОРЕЛЯЦІЇ!$B47)</f>
        <v>69499.999999999985</v>
      </c>
      <c r="F47" s="39">
        <f>SUMIFS(План_Факт_Дебіторка!$P:$P,План_Факт_Дебіторка!$G:$G,дляКОРЕЛЯЦІЇ!F$1,План_Факт_Дебіторка!$A:$A,дляКОРЕЛЯЦІЇ!$B47)</f>
        <v>71300</v>
      </c>
      <c r="G47" s="39">
        <f>SUMIFS(План_Факт_Дебіторка!$P:$P,План_Факт_Дебіторка!$G:$G,дляКОРЕЛЯЦІЇ!G$1,План_Факт_Дебіторка!$A:$A,дляКОРЕЛЯЦІЇ!$B47)</f>
        <v>53799.999999999985</v>
      </c>
      <c r="H47" s="39">
        <f>SUMIFS(План_Факт_Дебіторка!$P:$P,План_Факт_Дебіторка!$G:$G,дляКОРЕЛЯЦІЇ!H$1,План_Факт_Дебіторка!$A:$A,дляКОРЕЛЯЦІЇ!$B47)</f>
        <v>40500</v>
      </c>
      <c r="I47" s="39">
        <f>SUMIFS(План_Факт_Дебіторка!$P:$P,План_Факт_Дебіторка!$G:$G,дляКОРЕЛЯЦІЇ!I$1,План_Факт_Дебіторка!$A:$A,дляКОРЕЛЯЦІЇ!$B47)</f>
        <v>55000.000000000007</v>
      </c>
      <c r="J47" s="39">
        <f>SUMIFS(План_Факт_Дебіторка!$P:$P,План_Факт_Дебіторка!$G:$G,дляКОРЕЛЯЦІЇ!J$1,План_Факт_Дебіторка!$A:$A,дляКОРЕЛЯЦІЇ!$B47)</f>
        <v>51000</v>
      </c>
      <c r="K47" s="39">
        <f>SUMIFS(План_Факт_Дебіторка!$P:$P,План_Факт_Дебіторка!$G:$G,дляКОРЕЛЯЦІЇ!K$1,План_Факт_Дебіторка!$A:$A,дляКОРЕЛЯЦІЇ!$B47)</f>
        <v>54800.000000000007</v>
      </c>
      <c r="L47" s="39">
        <f>SUMIFS(План_Факт_Дебіторка!$P:$P,План_Факт_Дебіторка!$G:$G,дляКОРЕЛЯЦІЇ!L$1,План_Факт_Дебіторка!$A:$A,дляКОРЕЛЯЦІЇ!$B47)</f>
        <v>60800</v>
      </c>
      <c r="M47" s="39">
        <f>SUMIFS(План_Факт_Дебіторка!$P:$P,План_Факт_Дебіторка!$G:$G,дляКОРЕЛЯЦІЇ!M$1,План_Факт_Дебіторка!$A:$A,дляКОРЕЛЯЦІЇ!$B47)</f>
        <v>64800.000000000007</v>
      </c>
      <c r="N47" s="39">
        <f>SUMIFS(План_Факт_Дебіторка!$P:$P,План_Факт_Дебіторка!$G:$G,дляКОРЕЛЯЦІЇ!N$1,План_Факт_Дебіторка!$A:$A,дляКОРЕЛЯЦІЇ!$B47)</f>
        <v>53200</v>
      </c>
      <c r="O47" s="39">
        <f>SUMIFS(План_Факт_Дебіторка!$P:$P,План_Факт_Дебіторка!$G:$G,дляКОРЕЛЯЦІЇ!O$1,План_Факт_Дебіторка!$A:$A,дляКОРЕЛЯЦІЇ!$B47)</f>
        <v>53199.999999999993</v>
      </c>
    </row>
    <row r="48" spans="1:15" x14ac:dyDescent="0.25">
      <c r="A48" t="str">
        <f t="shared" si="0"/>
        <v>2016Бонус_Викон_план</v>
      </c>
      <c r="B48">
        <v>2016</v>
      </c>
      <c r="C48" s="6" t="s">
        <v>196</v>
      </c>
      <c r="D48" s="39">
        <f>SUMIFS(План_Факт_Дебіторка!$Q:$Q,План_Факт_Дебіторка!$G:$G,дляКОРЕЛЯЦІЇ!D$1,План_Факт_Дебіторка!$A:$A,дляКОРЕЛЯЦІЇ!$B48)</f>
        <v>13110</v>
      </c>
      <c r="E48" s="39">
        <f>SUMIFS(План_Факт_Дебіторка!$Q:$Q,План_Факт_Дебіторка!$G:$G,дляКОРЕЛЯЦІЇ!E$1,План_Факт_Дебіторка!$A:$A,дляКОРЕЛЯЦІЇ!$B48)</f>
        <v>20444.999999999996</v>
      </c>
      <c r="F48" s="39">
        <f>SUMIFS(План_Факт_Дебіторка!$Q:$Q,План_Факт_Дебіторка!$G:$G,дляКОРЕЛЯЦІЇ!F$1,План_Факт_Дебіторка!$A:$A,дляКОРЕЛЯЦІЇ!$B48)</f>
        <v>25505.000000000007</v>
      </c>
      <c r="G48" s="39">
        <f>SUMIFS(План_Факт_Дебіторка!$Q:$Q,План_Факт_Дебіторка!$G:$G,дляКОРЕЛЯЦІЇ!G$1,План_Факт_Дебіторка!$A:$A,дляКОРЕЛЯЦІЇ!$B48)</f>
        <v>12700</v>
      </c>
      <c r="H48" s="39">
        <f>SUMIFS(План_Факт_Дебіторка!$Q:$Q,План_Факт_Дебіторка!$G:$G,дляКОРЕЛЯЦІЇ!H$1,План_Факт_Дебіторка!$A:$A,дляКОРЕЛЯЦІЇ!$B48)</f>
        <v>10590</v>
      </c>
      <c r="I48" s="39">
        <f>SUMIFS(План_Факт_Дебіторка!$Q:$Q,План_Факт_Дебіторка!$G:$G,дляКОРЕЛЯЦІЇ!I$1,План_Факт_Дебіторка!$A:$A,дляКОРЕЛЯЦІЇ!$B48)</f>
        <v>17500</v>
      </c>
      <c r="J48" s="39">
        <f>SUMIFS(План_Факт_Дебіторка!$Q:$Q,План_Факт_Дебіторка!$G:$G,дляКОРЕЛЯЦІЇ!J$1,План_Факт_Дебіторка!$A:$A,дляКОРЕЛЯЦІЇ!$B48)</f>
        <v>13590</v>
      </c>
      <c r="K48" s="39">
        <f>SUMIFS(План_Факт_Дебіторка!$Q:$Q,План_Факт_Дебіторка!$G:$G,дляКОРЕЛЯЦІЇ!K$1,План_Факт_Дебіторка!$A:$A,дляКОРЕЛЯЦІЇ!$B48)</f>
        <v>17180</v>
      </c>
      <c r="L48" s="39">
        <f>SUMIFS(План_Факт_Дебіторка!$Q:$Q,План_Факт_Дебіторка!$G:$G,дляКОРЕЛЯЦІЇ!L$1,План_Факт_Дебіторка!$A:$A,дляКОРЕЛЯЦІЇ!$B48)</f>
        <v>11115</v>
      </c>
      <c r="M48" s="39">
        <f>SUMIFS(План_Факт_Дебіторка!$Q:$Q,План_Факт_Дебіторка!$G:$G,дляКОРЕЛЯЦІЇ!M$1,План_Факт_Дебіторка!$A:$A,дляКОРЕЛЯЦІЇ!$B48)</f>
        <v>18590</v>
      </c>
      <c r="N48" s="39">
        <f>SUMIFS(План_Факт_Дебіторка!$Q:$Q,План_Факт_Дебіторка!$G:$G,дляКОРЕЛЯЦІЇ!N$1,План_Факт_Дебіторка!$A:$A,дляКОРЕЛЯЦІЇ!$B48)</f>
        <v>11200</v>
      </c>
      <c r="O48" s="39">
        <f>SUMIFS(План_Факт_Дебіторка!$Q:$Q,План_Факт_Дебіторка!$G:$G,дляКОРЕЛЯЦІЇ!O$1,План_Факт_Дебіторка!$A:$A,дляКОРЕЛЯЦІЇ!$B48)</f>
        <v>11435</v>
      </c>
    </row>
    <row r="49" spans="1:15" x14ac:dyDescent="0.25">
      <c r="A49" t="str">
        <f t="shared" si="0"/>
        <v>2016Бонус_дебіт_заборг</v>
      </c>
      <c r="B49">
        <v>2016</v>
      </c>
      <c r="C49" s="6" t="s">
        <v>197</v>
      </c>
      <c r="D49" s="39">
        <f>SUMIFS(План_Факт_Дебіторка!$R:$R,План_Факт_Дебіторка!$G:$G,дляКОРЕЛЯЦІЇ!D$1,План_Факт_Дебіторка!$A:$A,дляКОРЕЛЯЦІЇ!$B49)</f>
        <v>20000</v>
      </c>
      <c r="E49" s="39">
        <f>SUMIFS(План_Факт_Дебіторка!$R:$R,План_Факт_Дебіторка!$G:$G,дляКОРЕЛЯЦІЇ!E$1,План_Факт_Дебіторка!$A:$A,дляКОРЕЛЯЦІЇ!$B49)</f>
        <v>30000</v>
      </c>
      <c r="F49" s="39">
        <f>SUMIFS(План_Факт_Дебіторка!$R:$R,План_Факт_Дебіторка!$G:$G,дляКОРЕЛЯЦІЇ!F$1,План_Факт_Дебіторка!$A:$A,дляКОРЕЛЯЦІЇ!$B49)</f>
        <v>30000.000000000004</v>
      </c>
      <c r="G49" s="39">
        <f>SUMIFS(План_Факт_Дебіторка!$R:$R,План_Факт_Дебіторка!$G:$G,дляКОРЕЛЯЦІЇ!G$1,План_Факт_Дебіторка!$A:$A,дляКОРЕЛЯЦІЇ!$B49)</f>
        <v>26000</v>
      </c>
      <c r="H49" s="39">
        <f>SUMIFS(План_Факт_Дебіторка!$R:$R,План_Факт_Дебіторка!$G:$G,дляКОРЕЛЯЦІЇ!H$1,План_Факт_Дебіторка!$A:$A,дляКОРЕЛЯЦІЇ!$B49)</f>
        <v>38000</v>
      </c>
      <c r="I49" s="39">
        <f>SUMIFS(План_Факт_Дебіторка!$R:$R,План_Факт_Дебіторка!$G:$G,дляКОРЕЛЯЦІЇ!I$1,План_Факт_Дебіторка!$A:$A,дляКОРЕЛЯЦІЇ!$B49)</f>
        <v>28000.000000000004</v>
      </c>
      <c r="J49" s="39">
        <f>SUMIFS(План_Факт_Дебіторка!$R:$R,План_Факт_Дебіторка!$G:$G,дляКОРЕЛЯЦІЇ!J$1,План_Факт_Дебіторка!$A:$A,дляКОРЕЛЯЦІЇ!$B49)</f>
        <v>24000</v>
      </c>
      <c r="K49" s="39">
        <f>SUMIFS(План_Факт_Дебіторка!$R:$R,План_Факт_Дебіторка!$G:$G,дляКОРЕЛЯЦІЇ!K$1,План_Факт_Дебіторка!$A:$A,дляКОРЕЛЯЦІЇ!$B49)</f>
        <v>33999.999999999993</v>
      </c>
      <c r="L49" s="39">
        <f>SUMIFS(План_Факт_Дебіторка!$R:$R,План_Факт_Дебіторка!$G:$G,дляКОРЕЛЯЦІЇ!L$1,План_Факт_Дебіторка!$A:$A,дляКОРЕЛЯЦІЇ!$B49)</f>
        <v>39999.999999999993</v>
      </c>
      <c r="M49" s="39">
        <f>SUMIFS(План_Факт_Дебіторка!$R:$R,План_Факт_Дебіторка!$G:$G,дляКОРЕЛЯЦІЇ!M$1,План_Факт_Дебіторка!$A:$A,дляКОРЕЛЯЦІЇ!$B49)</f>
        <v>34000</v>
      </c>
      <c r="N49" s="39">
        <f>SUMIFS(План_Факт_Дебіторка!$R:$R,План_Факт_Дебіторка!$G:$G,дляКОРЕЛЯЦІЇ!N$1,План_Факт_Дебіторка!$A:$A,дляКОРЕЛЯЦІЇ!$B49)</f>
        <v>22000.000000000004</v>
      </c>
      <c r="O49" s="39">
        <f>SUMIFS(План_Факт_Дебіторка!$R:$R,План_Факт_Дебіторка!$G:$G,дляКОРЕЛЯЦІЇ!O$1,План_Факт_Дебіторка!$A:$A,дляКОРЕЛЯЦІЇ!$B49)</f>
        <v>24000</v>
      </c>
    </row>
    <row r="50" spans="1:15" x14ac:dyDescent="0.25">
      <c r="A50" t="str">
        <f t="shared" si="0"/>
        <v>2016Зарплата</v>
      </c>
      <c r="B50">
        <v>2016</v>
      </c>
      <c r="C50" s="6" t="s">
        <v>158</v>
      </c>
      <c r="D50" s="39">
        <f>SUMIFS(План_Факт_Дебіторка!$S:$S,План_Факт_Дебіторка!$G:$G,дляКОРЕЛЯЦІЇ!D$1,План_Факт_Дебіторка!$A:$A,дляКОРЕЛЯЦІЇ!$B50)</f>
        <v>78110.000000000015</v>
      </c>
      <c r="E50" s="39">
        <f>SUMIFS(План_Факт_Дебіторка!$S:$S,План_Факт_Дебіторка!$G:$G,дляКОРЕЛЯЦІЇ!E$1,План_Факт_Дебіторка!$A:$A,дляКОРЕЛЯЦІЇ!$B50)</f>
        <v>119944.99999999999</v>
      </c>
      <c r="F50" s="39">
        <f>SUMIFS(План_Факт_Дебіторка!$S:$S,План_Факт_Дебіторка!$G:$G,дляКОРЕЛЯЦІЇ!F$1,План_Факт_Дебіторка!$A:$A,дляКОРЕЛЯЦІЇ!$B50)</f>
        <v>126805.00000000003</v>
      </c>
      <c r="G50" s="39">
        <f>SUMIFS(План_Факт_Дебіторка!$S:$S,План_Факт_Дебіторка!$G:$G,дляКОРЕЛЯЦІЇ!G$1,План_Факт_Дебіторка!$A:$A,дляКОРЕЛЯЦІЇ!$B50)</f>
        <v>92500.000000000029</v>
      </c>
      <c r="H50" s="39">
        <f>SUMIFS(План_Факт_Дебіторка!$S:$S,План_Факт_Дебіторка!$G:$G,дляКОРЕЛЯЦІЇ!H$1,План_Факт_Дебіторка!$A:$A,дляКОРЕЛЯЦІЇ!$B50)</f>
        <v>89090</v>
      </c>
      <c r="I50" s="39">
        <f>SUMIFS(План_Факт_Дебіторка!$S:$S,План_Факт_Дебіторка!$G:$G,дляКОРЕЛЯЦІЇ!I$1,План_Факт_Дебіторка!$A:$A,дляКОРЕЛЯЦІЇ!$B50)</f>
        <v>100500.00000000001</v>
      </c>
      <c r="J50" s="39">
        <f>SUMIFS(План_Факт_Дебіторка!$S:$S,План_Факт_Дебіторка!$G:$G,дляКОРЕЛЯЦІЇ!J$1,План_Факт_Дебіторка!$A:$A,дляКОРЕЛЯЦІЇ!$B50)</f>
        <v>88589.999999999985</v>
      </c>
      <c r="K50" s="39">
        <f>SUMIFS(План_Факт_Дебіторка!$S:$S,План_Факт_Дебіторка!$G:$G,дляКОРЕЛЯЦІЇ!K$1,План_Факт_Дебіторка!$A:$A,дляКОРЕЛЯЦІЇ!$B50)</f>
        <v>105980</v>
      </c>
      <c r="L50" s="39">
        <f>SUMIFS(План_Факт_Дебіторка!$S:$S,План_Факт_Дебіторка!$G:$G,дляКОРЕЛЯЦІЇ!L$1,План_Факт_Дебіторка!$A:$A,дляКОРЕЛЯЦІЇ!$B50)</f>
        <v>111915</v>
      </c>
      <c r="M50" s="39">
        <f>SUMIFS(План_Факт_Дебіторка!$S:$S,План_Факт_Дебіторка!$G:$G,дляКОРЕЛЯЦІЇ!M$1,План_Факт_Дебіторка!$A:$A,дляКОРЕЛЯЦІЇ!$B50)</f>
        <v>117389.99999999999</v>
      </c>
      <c r="N50" s="39">
        <f>SUMIFS(План_Факт_Дебіторка!$S:$S,План_Факт_Дебіторка!$G:$G,дляКОРЕЛЯЦІЇ!N$1,План_Факт_Дебіторка!$A:$A,дляКОРЕЛЯЦІЇ!$B50)</f>
        <v>86399.999999999985</v>
      </c>
      <c r="O50" s="39">
        <f>SUMIFS(План_Факт_Дебіторка!$S:$S,План_Факт_Дебіторка!$G:$G,дляКОРЕЛЯЦІЇ!O$1,План_Факт_Дебіторка!$A:$A,дляКОРЕЛЯЦІЇ!$B50)</f>
        <v>88635</v>
      </c>
    </row>
    <row r="51" spans="1:15" x14ac:dyDescent="0.25">
      <c r="A51" t="str">
        <f t="shared" si="0"/>
        <v>2016Націнка,_%</v>
      </c>
      <c r="B51">
        <v>2016</v>
      </c>
      <c r="C51" s="6" t="s">
        <v>127</v>
      </c>
      <c r="D51" s="55">
        <f>(D43-D42)/D42</f>
        <v>0.46598160806488453</v>
      </c>
      <c r="E51" s="55">
        <f t="shared" ref="E51:O51" si="53">(E43-E42)/E42</f>
        <v>0.51619647917437139</v>
      </c>
      <c r="F51" s="55">
        <f t="shared" si="53"/>
        <v>0.51240683159500544</v>
      </c>
      <c r="G51" s="55">
        <f t="shared" si="53"/>
        <v>0.52194668148058121</v>
      </c>
      <c r="H51" s="55">
        <f t="shared" si="53"/>
        <v>0.54818353475434645</v>
      </c>
      <c r="I51" s="55">
        <f t="shared" si="53"/>
        <v>0.79894870385481875</v>
      </c>
      <c r="J51" s="55">
        <f t="shared" si="53"/>
        <v>0.52127658356731499</v>
      </c>
      <c r="K51" s="55">
        <f t="shared" si="53"/>
        <v>0.47804777820546113</v>
      </c>
      <c r="L51" s="55">
        <f t="shared" si="53"/>
        <v>0.5211900380588822</v>
      </c>
      <c r="M51" s="55">
        <f t="shared" si="53"/>
        <v>0.50337637152230941</v>
      </c>
      <c r="N51" s="55">
        <f t="shared" si="53"/>
        <v>0.52238871390395636</v>
      </c>
      <c r="O51" s="55">
        <f t="shared" si="53"/>
        <v>0.4895395397201891</v>
      </c>
    </row>
    <row r="52" spans="1:15" x14ac:dyDescent="0.25">
      <c r="A52" t="str">
        <f t="shared" si="0"/>
        <v>2016Середня_Ціна</v>
      </c>
      <c r="B52">
        <v>2016</v>
      </c>
      <c r="C52" s="6" t="s">
        <v>128</v>
      </c>
      <c r="D52" s="56">
        <f>D43/D41</f>
        <v>16.177705981347422</v>
      </c>
      <c r="E52" s="56">
        <f t="shared" ref="E52:O52" si="54">E43/E41</f>
        <v>17.205877132041149</v>
      </c>
      <c r="F52" s="56">
        <f t="shared" si="54"/>
        <v>18.34485960567282</v>
      </c>
      <c r="G52" s="56">
        <f t="shared" si="54"/>
        <v>16.932035170537294</v>
      </c>
      <c r="H52" s="56">
        <f t="shared" si="54"/>
        <v>17.321241175941648</v>
      </c>
      <c r="I52" s="56">
        <f t="shared" si="54"/>
        <v>20.633775660751827</v>
      </c>
      <c r="J52" s="56">
        <f t="shared" si="54"/>
        <v>16.814553303274369</v>
      </c>
      <c r="K52" s="56">
        <f t="shared" si="54"/>
        <v>16.812424672562749</v>
      </c>
      <c r="L52" s="56">
        <f t="shared" si="54"/>
        <v>16.987603804416835</v>
      </c>
      <c r="M52" s="56">
        <f t="shared" si="54"/>
        <v>17.521054112085949</v>
      </c>
      <c r="N52" s="56">
        <f t="shared" si="54"/>
        <v>17.200544144525235</v>
      </c>
      <c r="O52" s="56">
        <f t="shared" si="54"/>
        <v>17.150999624276047</v>
      </c>
    </row>
    <row r="53" spans="1:15" x14ac:dyDescent="0.25">
      <c r="A53" t="str">
        <f t="shared" si="0"/>
        <v>2016Викон_План</v>
      </c>
      <c r="B53">
        <v>2016</v>
      </c>
      <c r="C53" t="s">
        <v>126</v>
      </c>
      <c r="D53" s="55">
        <f>D43/D44</f>
        <v>1.0128482677189214</v>
      </c>
      <c r="E53" s="55">
        <f t="shared" ref="E53:O53" si="55">E43/E44</f>
        <v>1.0027159225899867</v>
      </c>
      <c r="F53" s="55">
        <f t="shared" si="55"/>
        <v>0.99418408583471884</v>
      </c>
      <c r="G53" s="55">
        <f t="shared" si="55"/>
        <v>1.0030389225544623</v>
      </c>
      <c r="H53" s="55">
        <f t="shared" si="55"/>
        <v>1.0084029163926767</v>
      </c>
      <c r="I53" s="55">
        <f t="shared" si="55"/>
        <v>1.0157035117911544</v>
      </c>
      <c r="J53" s="55">
        <f t="shared" si="55"/>
        <v>1.0102746912703497</v>
      </c>
      <c r="K53" s="55">
        <f t="shared" si="55"/>
        <v>1.0070238174819814</v>
      </c>
      <c r="L53" s="55">
        <f t="shared" si="55"/>
        <v>0.98884438285940024</v>
      </c>
      <c r="M53" s="55">
        <f t="shared" si="55"/>
        <v>1.0148178367057012</v>
      </c>
      <c r="N53" s="55">
        <f t="shared" si="55"/>
        <v>0.99577330058578617</v>
      </c>
      <c r="O53" s="55">
        <f t="shared" si="55"/>
        <v>0.98573512469461211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EA0E36-FF89-4B1F-9BDC-F7FE19F59964}">
  <dimension ref="A1:I53"/>
  <sheetViews>
    <sheetView zoomScale="70" zoomScaleNormal="70" workbookViewId="0">
      <selection activeCell="D2" sqref="D2:O3"/>
    </sheetView>
  </sheetViews>
  <sheetFormatPr defaultRowHeight="15" x14ac:dyDescent="0.25"/>
  <cols>
    <col min="1" max="1" width="18.7109375" customWidth="1"/>
    <col min="2" max="2" width="5.140625" bestFit="1" customWidth="1"/>
    <col min="3" max="3" width="22.7109375" customWidth="1"/>
    <col min="4" max="9" width="13.42578125" customWidth="1"/>
  </cols>
  <sheetData>
    <row r="1" spans="1:9" x14ac:dyDescent="0.25">
      <c r="A1" s="57" t="s">
        <v>199</v>
      </c>
      <c r="B1" s="57" t="s">
        <v>14</v>
      </c>
      <c r="C1" s="57" t="s">
        <v>200</v>
      </c>
      <c r="D1" s="57" t="s">
        <v>26</v>
      </c>
      <c r="E1" s="57" t="s">
        <v>27</v>
      </c>
      <c r="F1" s="57" t="s">
        <v>32</v>
      </c>
      <c r="G1" s="57" t="s">
        <v>33</v>
      </c>
      <c r="H1" s="57" t="s">
        <v>34</v>
      </c>
      <c r="I1" s="57" t="s">
        <v>35</v>
      </c>
    </row>
    <row r="2" spans="1:9" x14ac:dyDescent="0.25">
      <c r="A2" t="str">
        <f>B2&amp;C2</f>
        <v>(всі)Продажі, шт</v>
      </c>
      <c r="B2" t="s">
        <v>198</v>
      </c>
      <c r="C2" s="6" t="s">
        <v>155</v>
      </c>
      <c r="D2" s="39">
        <f>SUMIF(План_Факт_Дебіторка!$J:$J,дляКОРЕЛЯЦІЇ2!D$1,План_Факт_Дебіторка!$K:$K)</f>
        <v>271571</v>
      </c>
      <c r="E2" s="39">
        <f>SUMIF(План_Факт_Дебіторка!$J:$J,дляКОРЕЛЯЦІЇ2!E$1,План_Факт_Дебіторка!$K:$K)</f>
        <v>4732496</v>
      </c>
      <c r="F2" s="39">
        <f>SUMIF(План_Факт_Дебіторка!$J:$J,дляКОРЕЛЯЦІЇ2!F$1,План_Факт_Дебіторка!$K:$K)</f>
        <v>1647376</v>
      </c>
      <c r="G2" s="39">
        <f>SUMIF(План_Факт_Дебіторка!$J:$J,дляКОРЕЛЯЦІЇ2!G$1,План_Факт_Дебіторка!$K:$K)</f>
        <v>1085274</v>
      </c>
      <c r="H2" s="39">
        <f>SUMIF(План_Факт_Дебіторка!$J:$J,дляКОРЕЛЯЦІЇ2!H$1,План_Факт_Дебіторка!$K:$K)</f>
        <v>2729323</v>
      </c>
      <c r="I2" s="39">
        <f>SUMIF(План_Факт_Дебіторка!$J:$J,дляКОРЕЛЯЦІЇ2!I$1,План_Факт_Дебіторка!$K:$K)</f>
        <v>7491803</v>
      </c>
    </row>
    <row r="3" spans="1:9" x14ac:dyDescent="0.25">
      <c r="A3" t="str">
        <f t="shared" ref="A3:A53" si="0">B3&amp;C3</f>
        <v>(всі)Собівартість, грн</v>
      </c>
      <c r="B3" t="s">
        <v>198</v>
      </c>
      <c r="C3" s="6" t="s">
        <v>156</v>
      </c>
      <c r="D3" s="39">
        <f>SUMIF(План_Факт_Дебіторка!$J:$J,дляКОРЕЛЯЦІЇ2!D$1,План_Факт_Дебіторка!$L:$L)</f>
        <v>2949416.2399999998</v>
      </c>
      <c r="E3" s="39">
        <f>SUMIF(План_Факт_Дебіторка!$J:$J,дляКОРЕЛЯЦІЇ2!E$1,План_Факт_Дебіторка!$L:$L)</f>
        <v>51771818.359999992</v>
      </c>
      <c r="F3" s="39">
        <f>SUMIF(План_Факт_Дебіторка!$J:$J,дляКОРЕЛЯЦІЇ2!F$1,План_Факт_Дебіторка!$L:$L)</f>
        <v>17458593.820000008</v>
      </c>
      <c r="G3" s="39">
        <f>SUMIF(План_Факт_Дебіторка!$J:$J,дляКОРЕЛЯЦІЇ2!G$1,План_Факт_Дебіторка!$L:$L)</f>
        <v>12657306.300000003</v>
      </c>
      <c r="H3" s="39">
        <f>SUMIF(План_Факт_Дебіторка!$J:$J,дляКОРЕЛЯЦІЇ2!H$1,План_Факт_Дебіторка!$L:$L)</f>
        <v>29188518.119999986</v>
      </c>
      <c r="I3" s="39">
        <f>SUMIF(План_Факт_Дебіторка!$J:$J,дляКОРЕЛЯЦІЇ2!I$1,План_Факт_Дебіторка!$L:$L)</f>
        <v>84381759.949999973</v>
      </c>
    </row>
    <row r="4" spans="1:9" x14ac:dyDescent="0.25">
      <c r="A4" t="str">
        <f t="shared" si="0"/>
        <v>(всі)ФактПродажів, грн</v>
      </c>
      <c r="B4" t="s">
        <v>198</v>
      </c>
      <c r="C4" s="6" t="s">
        <v>157</v>
      </c>
      <c r="D4" s="39">
        <f>SUMIF(План_Факт_Дебіторка!$J:$J,дляКОРЕЛЯЦІЇ2!D$1,План_Факт_Дебіторка!$M:$M)</f>
        <v>4454298.8238330055</v>
      </c>
      <c r="E4" s="39">
        <f>SUMIF(План_Факт_Дебіторка!$J:$J,дляКОРЕЛЯЦІЇ2!E$1,План_Факт_Дебіторка!$M:$M)</f>
        <v>78034606.55158399</v>
      </c>
      <c r="F4" s="39">
        <f>SUMIF(План_Факт_Дебіторка!$J:$J,дляКОРЕЛЯЦІЇ2!F$1,План_Факт_Дебіторка!$M:$M)</f>
        <v>24406567.432419982</v>
      </c>
      <c r="G4" s="39">
        <f>SUMIF(План_Факт_Дебіторка!$J:$J,дляКОРЕЛЯЦІЇ2!G$1,План_Факт_Дебіторка!$M:$M)</f>
        <v>18734982.533044003</v>
      </c>
      <c r="H4" s="39">
        <f>SUMIF(План_Факт_Дебіторка!$J:$J,дляКОРЕЛЯЦІЇ2!H$1,План_Факт_Дебіторка!$M:$M)</f>
        <v>42644254.464302875</v>
      </c>
      <c r="I4" s="39">
        <f>SUMIF(План_Факт_Дебіторка!$J:$J,дляКОРЕЛЯЦІЇ2!I$1,План_Факт_Дебіторка!$M:$M)</f>
        <v>126629231.13293184</v>
      </c>
    </row>
    <row r="5" spans="1:9" x14ac:dyDescent="0.25">
      <c r="A5" t="str">
        <f t="shared" si="0"/>
        <v>(всі)ПланПродажів, грн</v>
      </c>
      <c r="B5" t="s">
        <v>198</v>
      </c>
      <c r="C5" s="6" t="s">
        <v>118</v>
      </c>
      <c r="D5" s="39">
        <f>SUMIF(План_Факт_Дебіторка!$J:$J,дляКОРЕЛЯЦІЇ2!D$1,План_Факт_Дебіторка!$N:$N)</f>
        <v>4478100</v>
      </c>
      <c r="E5" s="39">
        <f>SUMIF(План_Факт_Дебіторка!$J:$J,дляКОРЕЛЯЦІЇ2!E$1,План_Факт_Дебіторка!$N:$N)</f>
        <v>77745300</v>
      </c>
      <c r="F5" s="39">
        <f>SUMIF(План_Факт_Дебіторка!$J:$J,дляКОРЕЛЯЦІЇ2!F$1,План_Факт_Дебіторка!$N:$N)</f>
        <v>24383100</v>
      </c>
      <c r="G5" s="39">
        <f>SUMIF(План_Факт_Дебіторка!$J:$J,дляКОРЕЛЯЦІЇ2!G$1,План_Факт_Дебіторка!$N:$N)</f>
        <v>18634400</v>
      </c>
      <c r="H5" s="39">
        <f>SUMIF(План_Факт_Дебіторка!$J:$J,дляКОРЕЛЯЦІЇ2!H$1,План_Факт_Дебіторка!$N:$N)</f>
        <v>42667800</v>
      </c>
      <c r="I5" s="39">
        <f>SUMIF(План_Факт_Дебіторка!$J:$J,дляКОРЕЛЯЦІЇ2!I$1,План_Факт_Дебіторка!$N:$N)</f>
        <v>126701800</v>
      </c>
    </row>
    <row r="6" spans="1:9" x14ac:dyDescent="0.25">
      <c r="A6" t="str">
        <f t="shared" si="0"/>
        <v>(всі)ДебіторськаЗаборгованість</v>
      </c>
      <c r="B6" t="s">
        <v>198</v>
      </c>
      <c r="C6" s="6" t="s">
        <v>76</v>
      </c>
      <c r="D6" s="39">
        <f>SUMIF(План_Факт_Дебіторка!$J:$J,дляКОРЕЛЯЦІЇ2!D$1,План_Факт_Дебіторка!$O:$O)</f>
        <v>2649033.0299999979</v>
      </c>
      <c r="E6" s="39">
        <f>SUMIF(План_Факт_Дебіторка!$J:$J,дляКОРЕЛЯЦІЇ2!E$1,План_Факт_Дебіторка!$O:$O)</f>
        <v>34580105.430000022</v>
      </c>
      <c r="F6" s="39">
        <f>SUMIF(План_Факт_Дебіторка!$J:$J,дляКОРЕЛЯЦІЇ2!F$1,План_Факт_Дебіторка!$O:$O)</f>
        <v>3755544.9899999998</v>
      </c>
      <c r="G6" s="39">
        <f>SUMIF(План_Факт_Дебіторка!$J:$J,дляКОРЕЛЯЦІЇ2!G$1,План_Факт_Дебіторка!$O:$O)</f>
        <v>15065771.030000001</v>
      </c>
      <c r="H6" s="39">
        <f>SUMIF(План_Факт_Дебіторка!$J:$J,дляКОРЕЛЯЦІЇ2!H$1,План_Факт_Дебіторка!$O:$O)</f>
        <v>8088057.559999994</v>
      </c>
      <c r="I6" s="39">
        <f>SUMIF(План_Факт_Дебіторка!$J:$J,дляКОРЕЛЯЦІЇ2!I$1,План_Факт_Дебіторка!$O:$O)</f>
        <v>81505986.980000019</v>
      </c>
    </row>
    <row r="7" spans="1:9" x14ac:dyDescent="0.25">
      <c r="A7" t="str">
        <f t="shared" si="0"/>
        <v>(всі)Дебіторка в днях</v>
      </c>
      <c r="B7" t="s">
        <v>198</v>
      </c>
      <c r="C7" s="6" t="s">
        <v>194</v>
      </c>
      <c r="D7" s="54">
        <f>D6/D4*30</f>
        <v>17.841414337714706</v>
      </c>
      <c r="E7" s="54">
        <f t="shared" ref="E7:I7" si="1">E6/E4*30</f>
        <v>13.294142288194095</v>
      </c>
      <c r="F7" s="54">
        <f t="shared" si="1"/>
        <v>4.6162308572053385</v>
      </c>
      <c r="G7" s="54">
        <f t="shared" si="1"/>
        <v>24.124555766349296</v>
      </c>
      <c r="H7" s="54">
        <f t="shared" si="1"/>
        <v>5.6899042989041586</v>
      </c>
      <c r="I7" s="54">
        <f t="shared" si="1"/>
        <v>19.309756424510852</v>
      </c>
    </row>
    <row r="8" spans="1:9" x14ac:dyDescent="0.25">
      <c r="A8" t="str">
        <f t="shared" si="0"/>
        <v>(всі)Оклад</v>
      </c>
      <c r="B8" t="s">
        <v>198</v>
      </c>
      <c r="C8" s="6" t="s">
        <v>119</v>
      </c>
      <c r="D8" s="39">
        <f>SUMIF(План_Факт_Дебіторка!$J:$J,дляКОРЕЛЯЦІЇ2!D$1,План_Факт_Дебіторка!$P:$P)</f>
        <v>32264.781656958989</v>
      </c>
      <c r="E8" s="39">
        <f>SUMIF(План_Факт_Дебіторка!$J:$J,дляКОРЕЛЯЦІЇ2!E$1,План_Факт_Дебіторка!$P:$P)</f>
        <v>502767.15050459706</v>
      </c>
      <c r="F8" s="39">
        <f>SUMIF(План_Факт_Дебіторка!$J:$J,дляКОРЕЛЯЦІЇ2!F$1,План_Факт_Дебіторка!$P:$P)</f>
        <v>155949.00971531653</v>
      </c>
      <c r="G8" s="39">
        <f>SUMIF(План_Факт_Дебіторка!$J:$J,дляКОРЕЛЯЦІЇ2!G$1,План_Факт_Дебіторка!$P:$P)</f>
        <v>155400.69630958157</v>
      </c>
      <c r="H8" s="39">
        <f>SUMIF(План_Факт_Дебіторка!$J:$J,дляКОРЕЛЯЦІЇ2!H$1,План_Факт_Дебіторка!$P:$P)</f>
        <v>275043.63356093777</v>
      </c>
      <c r="I8" s="39">
        <f>SUMIF(План_Факт_Дебіторка!$J:$J,дляКОРЕЛЯЦІЇ2!I$1,План_Факт_Дебіторка!$P:$P)</f>
        <v>827074.72825260821</v>
      </c>
    </row>
    <row r="9" spans="1:9" x14ac:dyDescent="0.25">
      <c r="A9" t="str">
        <f t="shared" si="0"/>
        <v>(всі)Бонус_Викон_план</v>
      </c>
      <c r="B9" t="s">
        <v>198</v>
      </c>
      <c r="C9" s="6" t="s">
        <v>196</v>
      </c>
      <c r="D9" s="39">
        <f>SUMIF(План_Факт_Дебіторка!$J:$J,дляКОРЕЛЯЦІЇ2!D$1,План_Факт_Дебіторка!$Q:$Q)</f>
        <v>7001.1173264416848</v>
      </c>
      <c r="E9" s="39">
        <f>SUMIF(План_Факт_Дебіторка!$J:$J,дляКОРЕЛЯЦІЇ2!E$1,План_Факт_Дебіторка!$Q:$Q)</f>
        <v>120750.03550868899</v>
      </c>
      <c r="F9" s="39">
        <f>SUMIF(План_Факт_Дебіторка!$J:$J,дляКОРЕЛЯЦІЇ2!F$1,План_Факт_Дебіторка!$Q:$Q)</f>
        <v>36183.660978847001</v>
      </c>
      <c r="G9" s="39">
        <f>SUMIF(План_Факт_Дебіторка!$J:$J,дляКОРЕЛЯЦІЇ2!G$1,План_Факт_Дебіторка!$Q:$Q)</f>
        <v>44263.334858175142</v>
      </c>
      <c r="H9" s="39">
        <f>SUMIF(План_Факт_Дебіторка!$J:$J,дляКОРЕЛЯЦІЇ2!H$1,План_Факт_Дебіторка!$Q:$Q)</f>
        <v>64068.665996571828</v>
      </c>
      <c r="I9" s="39">
        <f>SUMIF(План_Факт_Дебіторка!$J:$J,дляКОРЕЛЯЦІЇ2!I$1,План_Факт_Дебіторка!$Q:$Q)</f>
        <v>207118.18533127525</v>
      </c>
    </row>
    <row r="10" spans="1:9" x14ac:dyDescent="0.25">
      <c r="A10" t="str">
        <f t="shared" si="0"/>
        <v>(всі)Бонус_дебіт_заборг</v>
      </c>
      <c r="B10" t="s">
        <v>198</v>
      </c>
      <c r="C10" s="6" t="s">
        <v>197</v>
      </c>
      <c r="D10" s="39">
        <f>SUMIF(План_Факт_Дебіторка!$J:$J,дляКОРЕЛЯЦІЇ2!D$1,План_Факт_Дебіторка!$R:$R)</f>
        <v>13842.790974067741</v>
      </c>
      <c r="E10" s="39">
        <f>SUMIF(План_Факт_Дебіторка!$J:$J,дляКОРЕЛЯЦІЇ2!E$1,План_Факт_Дебіторка!$R:$R)</f>
        <v>231858.08680512229</v>
      </c>
      <c r="F10" s="39">
        <f>SUMIF(План_Факт_Дебіторка!$J:$J,дляКОРЕЛЯЦІЇ2!F$1,План_Факт_Дебіторка!$R:$R)</f>
        <v>82080.008766603962</v>
      </c>
      <c r="G10" s="39">
        <f>SUMIF(План_Факт_Дебіторка!$J:$J,дляКОРЕЛЯЦІЇ2!G$1,План_Факт_Дебіторка!$R:$R)</f>
        <v>43844.868777062191</v>
      </c>
      <c r="H10" s="39">
        <f>SUMIF(План_Факт_Дебіторка!$J:$J,дляКОРЕЛЯЦІЇ2!H$1,План_Факт_Дебіторка!$R:$R)</f>
        <v>125143.00924106016</v>
      </c>
      <c r="I10" s="39">
        <f>SUMIF(План_Факт_Дебіторка!$J:$J,дляКОРЕЛЯЦІЇ2!I$1,План_Факт_Дебіторка!$R:$R)</f>
        <v>335231.23543608375</v>
      </c>
    </row>
    <row r="11" spans="1:9" x14ac:dyDescent="0.25">
      <c r="A11" t="str">
        <f t="shared" si="0"/>
        <v>(всі)Зарплата</v>
      </c>
      <c r="B11" t="s">
        <v>198</v>
      </c>
      <c r="C11" s="6" t="s">
        <v>158</v>
      </c>
      <c r="D11" s="39">
        <f>SUMIF(План_Факт_Дебіторка!$J:$J,дляКОРЕЛЯЦІЇ2!D$1,План_Факт_Дебіторка!$S:$S)</f>
        <v>53108.689957468428</v>
      </c>
      <c r="E11" s="39">
        <f>SUMIF(План_Факт_Дебіторка!$J:$J,дляКОРЕЛЯЦІЇ2!E$1,План_Факт_Дебіторка!$S:$S)</f>
        <v>855375.27281840798</v>
      </c>
      <c r="F11" s="39">
        <f>SUMIF(План_Факт_Дебіторка!$J:$J,дляКОРЕЛЯЦІЇ2!F$1,План_Факт_Дебіторка!$S:$S)</f>
        <v>274212.67946076771</v>
      </c>
      <c r="G11" s="39">
        <f>SUMIF(План_Факт_Дебіторка!$J:$J,дляКОРЕЛЯЦІЇ2!G$1,План_Факт_Дебіторка!$S:$S)</f>
        <v>243508.89994481884</v>
      </c>
      <c r="H11" s="39">
        <f>SUMIF(План_Факт_Дебіторка!$J:$J,дляКОРЕЛЯЦІЇ2!H$1,План_Факт_Дебіторка!$S:$S)</f>
        <v>464255.30879856937</v>
      </c>
      <c r="I11" s="39">
        <f>SUMIF(План_Факт_Дебіторка!$J:$J,дляКОРЕЛЯЦІЇ2!I$1,План_Факт_Дебіторка!$S:$S)</f>
        <v>1369424.149019968</v>
      </c>
    </row>
    <row r="12" spans="1:9" x14ac:dyDescent="0.25">
      <c r="A12" t="str">
        <f t="shared" si="0"/>
        <v>(всі)Націнка,_%</v>
      </c>
      <c r="B12" t="s">
        <v>198</v>
      </c>
      <c r="C12" s="6" t="s">
        <v>127</v>
      </c>
      <c r="D12" s="55">
        <f>(D4-D3)/D3</f>
        <v>0.51023065629861919</v>
      </c>
      <c r="E12" s="55">
        <f t="shared" ref="E12:I12" si="2">(E4-E3)/E3</f>
        <v>0.50727961704886126</v>
      </c>
      <c r="F12" s="55">
        <f t="shared" si="2"/>
        <v>0.397968684308389</v>
      </c>
      <c r="G12" s="55">
        <f t="shared" si="2"/>
        <v>0.48017137999133347</v>
      </c>
      <c r="H12" s="55">
        <f t="shared" si="2"/>
        <v>0.46099415835307556</v>
      </c>
      <c r="I12" s="55">
        <f t="shared" si="2"/>
        <v>0.50067065688088774</v>
      </c>
    </row>
    <row r="13" spans="1:9" x14ac:dyDescent="0.25">
      <c r="A13" t="str">
        <f t="shared" si="0"/>
        <v>(всі)Середня_Ціна</v>
      </c>
      <c r="B13" t="s">
        <v>198</v>
      </c>
      <c r="C13" s="6" t="s">
        <v>128</v>
      </c>
      <c r="D13" s="56">
        <f>D4/D2</f>
        <v>16.401967897282866</v>
      </c>
      <c r="E13" s="56">
        <f t="shared" ref="E13:I13" si="3">E4/E2</f>
        <v>16.48910142799571</v>
      </c>
      <c r="F13" s="56">
        <f t="shared" si="3"/>
        <v>14.815420057363943</v>
      </c>
      <c r="G13" s="56">
        <f t="shared" si="3"/>
        <v>17.26290552712403</v>
      </c>
      <c r="H13" s="56">
        <f t="shared" si="3"/>
        <v>15.624480673156997</v>
      </c>
      <c r="I13" s="56">
        <f t="shared" si="3"/>
        <v>16.902370648685217</v>
      </c>
    </row>
    <row r="14" spans="1:9" x14ac:dyDescent="0.25">
      <c r="A14" t="str">
        <f t="shared" si="0"/>
        <v>(всі)Викон_План</v>
      </c>
      <c r="B14" t="s">
        <v>198</v>
      </c>
      <c r="C14" t="s">
        <v>126</v>
      </c>
      <c r="D14" s="55">
        <f>D4/D5</f>
        <v>0.99468498332618871</v>
      </c>
      <c r="E14" s="55">
        <f t="shared" ref="E14:I14" si="4">E4/E5</f>
        <v>1.0037212095340038</v>
      </c>
      <c r="F14" s="55">
        <f t="shared" si="4"/>
        <v>1.0009624466298372</v>
      </c>
      <c r="G14" s="55">
        <f t="shared" si="4"/>
        <v>1.0053976802603788</v>
      </c>
      <c r="H14" s="55">
        <f t="shared" si="4"/>
        <v>0.99944816616518484</v>
      </c>
      <c r="I14" s="55">
        <f t="shared" si="4"/>
        <v>0.99942724675523031</v>
      </c>
    </row>
    <row r="15" spans="1:9" x14ac:dyDescent="0.25">
      <c r="A15" t="str">
        <f t="shared" si="0"/>
        <v>2014Продажі, шт</v>
      </c>
      <c r="B15">
        <v>2014</v>
      </c>
      <c r="C15" s="6" t="s">
        <v>155</v>
      </c>
      <c r="D15" s="39">
        <f>SUMIFS(План_Факт_Дебіторка!$K:$K,План_Факт_Дебіторка!$J:$J,дляКОРЕЛЯЦІЇ2!D$1,План_Факт_Дебіторка!$A:$A,дляКОРЕЛЯЦІЇ2!$B15)</f>
        <v>90400</v>
      </c>
      <c r="E15" s="39">
        <f>SUMIFS(План_Факт_Дебіторка!$K:$K,План_Факт_Дебіторка!$J:$J,дляКОРЕЛЯЦІЇ2!E$1,План_Факт_Дебіторка!$A:$A,дляКОРЕЛЯЦІЇ2!$B15)</f>
        <v>1603050</v>
      </c>
      <c r="F15" s="39">
        <f>SUMIFS(План_Факт_Дебіторка!$K:$K,План_Факт_Дебіторка!$J:$J,дляКОРЕЛЯЦІЇ2!F$1,План_Факт_Дебіторка!$A:$A,дляКОРЕЛЯЦІЇ2!$B15)</f>
        <v>735468</v>
      </c>
      <c r="G15" s="39">
        <f>SUMIFS(План_Факт_Дебіторка!$K:$K,План_Факт_Дебіторка!$J:$J,дляКОРЕЛЯЦІЇ2!G$1,План_Факт_Дебіторка!$A:$A,дляКОРЕЛЯЦІЇ2!$B15)</f>
        <v>634254</v>
      </c>
      <c r="H15" s="39">
        <f>SUMIFS(План_Факт_Дебіторка!$K:$K,План_Факт_Дебіторка!$J:$J,дляКОРЕЛЯЦІЇ2!H$1,План_Факт_Дебіторка!$A:$A,дляКОРЕЛЯЦІЇ2!$B15)</f>
        <v>996313</v>
      </c>
      <c r="I15" s="39">
        <f>SUMIFS(План_Факт_Дебіторка!$K:$K,План_Факт_Дебіторка!$J:$J,дляКОРЕЛЯЦІЇ2!I$1,План_Факт_Дебіторка!$A:$A,дляКОРЕЛЯЦІЇ2!$B15)</f>
        <v>2288037</v>
      </c>
    </row>
    <row r="16" spans="1:9" x14ac:dyDescent="0.25">
      <c r="A16" t="str">
        <f t="shared" si="0"/>
        <v>2014Собівартість, грн</v>
      </c>
      <c r="B16">
        <v>2014</v>
      </c>
      <c r="C16" s="6" t="s">
        <v>156</v>
      </c>
      <c r="D16" s="39">
        <f>SUMIFS(План_Факт_Дебіторка!$L:$L,План_Факт_Дебіторка!$J:$J,дляКОРЕЛЯЦІЇ2!D$1,План_Факт_Дебіторка!$A:$A,дляКОРЕЛЯЦІЇ2!$B16)</f>
        <v>1019008.2699999997</v>
      </c>
      <c r="E16" s="39">
        <f>SUMIFS(План_Факт_Дебіторка!$L:$L,План_Факт_Дебіторка!$J:$J,дляКОРЕЛЯЦІЇ2!E$1,План_Факт_Дебіторка!$A:$A,дляКОРЕЛЯЦІЇ2!$B16)</f>
        <v>17751832.140000001</v>
      </c>
      <c r="F16" s="39">
        <f>SUMIFS(План_Факт_Дебіторка!$L:$L,План_Факт_Дебіторка!$J:$J,дляКОРЕЛЯЦІЇ2!F$1,План_Факт_Дебіторка!$A:$A,дляКОРЕЛЯЦІЇ2!$B16)</f>
        <v>7733489.0900000017</v>
      </c>
      <c r="G16" s="39">
        <f>SUMIFS(План_Факт_Дебіторка!$L:$L,План_Факт_Дебіторка!$J:$J,дляКОРЕЛЯЦІЇ2!G$1,План_Факт_Дебіторка!$A:$A,дляКОРЕЛЯЦІЇ2!$B16)</f>
        <v>7586798.75</v>
      </c>
      <c r="H16" s="39">
        <f>SUMIFS(План_Факт_Дебіторка!$L:$L,План_Факт_Дебіторка!$J:$J,дляКОРЕЛЯЦІЇ2!H$1,План_Факт_Дебіторка!$A:$A,дляКОРЕЛЯЦІЇ2!$B16)</f>
        <v>10741636.559999995</v>
      </c>
      <c r="I16" s="39">
        <f>SUMIFS(План_Факт_Дебіторка!$L:$L,План_Факт_Дебіторка!$J:$J,дляКОРЕЛЯЦІЇ2!I$1,План_Факт_Дебіторка!$A:$A,дляКОРЕЛЯЦІЇ2!$B16)</f>
        <v>26531539.179999992</v>
      </c>
    </row>
    <row r="17" spans="1:9" x14ac:dyDescent="0.25">
      <c r="A17" t="str">
        <f t="shared" si="0"/>
        <v>2014ФактПродажів, грн</v>
      </c>
      <c r="B17">
        <v>2014</v>
      </c>
      <c r="C17" s="6" t="s">
        <v>157</v>
      </c>
      <c r="D17" s="39">
        <f>SUMIFS(План_Факт_Дебіторка!$M:$M,План_Факт_Дебіторка!$J:$J,дляКОРЕЛЯЦІЇ2!D$1,План_Факт_Дебіторка!$A:$A,дляКОРЕЛЯЦІЇ2!$B17)</f>
        <v>1525519.2286590002</v>
      </c>
      <c r="E17" s="39">
        <f>SUMIFS(План_Факт_Дебіторка!$M:$M,План_Факт_Дебіторка!$J:$J,дляКОРЕЛЯЦІЇ2!E$1,План_Факт_Дебіторка!$A:$A,дляКОРЕЛЯЦІЇ2!$B17)</f>
        <v>26905089.403026026</v>
      </c>
      <c r="F17" s="39">
        <f>SUMIFS(План_Факт_Дебіторка!$M:$M,План_Факт_Дебіторка!$J:$J,дляКОРЕЛЯЦІЇ2!F$1,План_Факт_Дебіторка!$A:$A,дляКОРЕЛЯЦІЇ2!$B17)</f>
        <v>11023222.807873001</v>
      </c>
      <c r="G17" s="39">
        <f>SUMIFS(План_Факт_Дебіторка!$M:$M,План_Факт_Дебіторка!$J:$J,дляКОРЕЛЯЦІЇ2!G$1,План_Факт_Дебіторка!$A:$A,дляКОРЕЛЯЦІЇ2!$B17)</f>
        <v>11205813.991886003</v>
      </c>
      <c r="H17" s="39">
        <f>SUMIFS(План_Факт_Дебіторка!$M:$M,План_Факт_Дебіторка!$J:$J,дляКОРЕЛЯЦІЇ2!H$1,План_Факт_Дебіторка!$A:$A,дляКОРЕЛЯЦІЇ2!$B17)</f>
        <v>15995249.293201003</v>
      </c>
      <c r="I17" s="39">
        <f>SUMIFS(План_Факт_Дебіторка!$M:$M,План_Факт_Дебіторка!$J:$J,дляКОРЕЛЯЦІЇ2!I$1,План_Факт_Дебіторка!$A:$A,дляКОРЕЛЯЦІЇ2!$B17)</f>
        <v>39015819.295603015</v>
      </c>
    </row>
    <row r="18" spans="1:9" x14ac:dyDescent="0.25">
      <c r="A18" t="str">
        <f t="shared" si="0"/>
        <v>2014ПланПродажів, грн</v>
      </c>
      <c r="B18">
        <v>2014</v>
      </c>
      <c r="C18" s="6" t="s">
        <v>118</v>
      </c>
      <c r="D18" s="39">
        <f>SUMIFS(План_Факт_Дебіторка!$N:$N,План_Факт_Дебіторка!$J:$J,дляКОРЕЛЯЦІЇ2!D$1,План_Факт_Дебіторка!$A:$A,дляКОРЕЛЯЦІЇ2!$B18)</f>
        <v>1525900</v>
      </c>
      <c r="E18" s="39">
        <f>SUMIFS(План_Факт_Дебіторка!$N:$N,План_Факт_Дебіторка!$J:$J,дляКОРЕЛЯЦІЇ2!E$1,План_Факт_Дебіторка!$A:$A,дляКОРЕЛЯЦІЇ2!$B18)</f>
        <v>26668800</v>
      </c>
      <c r="F18" s="39">
        <f>SUMIFS(План_Факт_Дебіторка!$N:$N,План_Факт_Дебіторка!$J:$J,дляКОРЕЛЯЦІЇ2!F$1,План_Факт_Дебіторка!$A:$A,дляКОРЕЛЯЦІЇ2!$B18)</f>
        <v>11042000</v>
      </c>
      <c r="G18" s="39">
        <f>SUMIFS(План_Факт_Дебіторка!$N:$N,План_Факт_Дебіторка!$J:$J,дляКОРЕЛЯЦІЇ2!G$1,План_Факт_Дебіторка!$A:$A,дляКОРЕЛЯЦІЇ2!$B18)</f>
        <v>11265500</v>
      </c>
      <c r="H18" s="39">
        <f>SUMIFS(План_Факт_Дебіторка!$N:$N,План_Факт_Дебіторка!$J:$J,дляКОРЕЛЯЦІЇ2!H$1,План_Факт_Дебіторка!$A:$A,дляКОРЕЛЯЦІЇ2!$B18)</f>
        <v>15929200</v>
      </c>
      <c r="I18" s="39">
        <f>SUMIFS(План_Факт_Дебіторка!$N:$N,План_Факт_Дебіторка!$J:$J,дляКОРЕЛЯЦІЇ2!I$1,План_Факт_Дебіторка!$A:$A,дляКОРЕЛЯЦІЇ2!$B18)</f>
        <v>39075000</v>
      </c>
    </row>
    <row r="19" spans="1:9" x14ac:dyDescent="0.25">
      <c r="A19" t="str">
        <f t="shared" si="0"/>
        <v>2014ДебіторськаЗаборгованість</v>
      </c>
      <c r="B19">
        <v>2014</v>
      </c>
      <c r="C19" s="6" t="s">
        <v>76</v>
      </c>
      <c r="D19" s="39">
        <f>SUMIFS(План_Факт_Дебіторка!$O:$O,План_Факт_Дебіторка!$J:$J,дляКОРЕЛЯЦІЇ2!D$1,План_Факт_Дебіторка!$A:$A,дляКОРЕЛЯЦІЇ2!$B19)</f>
        <v>1175041.6699999997</v>
      </c>
      <c r="E19" s="39">
        <f>SUMIFS(План_Факт_Дебіторка!$O:$O,План_Факт_Дебіторка!$J:$J,дляКОРЕЛЯЦІЇ2!E$1,План_Факт_Дебіторка!$A:$A,дляКОРЕЛЯЦІЇ2!$B19)</f>
        <v>16967596.039999992</v>
      </c>
      <c r="F19" s="39">
        <f>SUMIFS(План_Факт_Дебіторка!$O:$O,План_Факт_Дебіторка!$J:$J,дляКОРЕЛЯЦІЇ2!F$1,План_Факт_Дебіторка!$A:$A,дляКОРЕЛЯЦІЇ2!$B19)</f>
        <v>2284061.2099999995</v>
      </c>
      <c r="G19" s="39">
        <f>SUMIFS(План_Факт_Дебіторка!$O:$O,План_Факт_Дебіторка!$J:$J,дляКОРЕЛЯЦІЇ2!G$1,План_Факт_Дебіторка!$A:$A,дляКОРЕЛЯЦІЇ2!$B19)</f>
        <v>10028203.189999998</v>
      </c>
      <c r="H19" s="39">
        <f>SUMIFS(План_Факт_Дебіторка!$O:$O,План_Факт_Дебіторка!$J:$J,дляКОРЕЛЯЦІЇ2!H$1,План_Факт_Дебіторка!$A:$A,дляКОРЕЛЯЦІЇ2!$B19)</f>
        <v>4281954.379999998</v>
      </c>
      <c r="I19" s="39">
        <f>SUMIFS(План_Факт_Дебіторка!$O:$O,План_Факт_Дебіторка!$J:$J,дляКОРЕЛЯЦІЇ2!I$1,План_Факт_Дебіторка!$A:$A,дляКОРЕЛЯЦІЇ2!$B19)</f>
        <v>37220477.609999999</v>
      </c>
    </row>
    <row r="20" spans="1:9" x14ac:dyDescent="0.25">
      <c r="A20" t="str">
        <f t="shared" si="0"/>
        <v>2014Дебіторка в днях</v>
      </c>
      <c r="B20">
        <v>2014</v>
      </c>
      <c r="C20" s="6" t="s">
        <v>194</v>
      </c>
      <c r="D20" s="54">
        <f>D19/D17*30</f>
        <v>23.107706174891955</v>
      </c>
      <c r="E20" s="54">
        <f t="shared" ref="E20:I20" si="5">E19/E17*30</f>
        <v>18.919390066875199</v>
      </c>
      <c r="F20" s="54">
        <f t="shared" si="5"/>
        <v>6.2161345637557419</v>
      </c>
      <c r="G20" s="54">
        <f t="shared" si="5"/>
        <v>26.847321927513612</v>
      </c>
      <c r="H20" s="54">
        <f t="shared" si="5"/>
        <v>8.0310490349533357</v>
      </c>
      <c r="I20" s="54">
        <f t="shared" si="5"/>
        <v>28.619527885342642</v>
      </c>
    </row>
    <row r="21" spans="1:9" x14ac:dyDescent="0.25">
      <c r="A21" t="str">
        <f t="shared" si="0"/>
        <v>2014Оклад</v>
      </c>
      <c r="B21">
        <v>2014</v>
      </c>
      <c r="C21" s="6" t="s">
        <v>119</v>
      </c>
      <c r="D21" s="39">
        <f>SUMIFS(План_Факт_Дебіторка!$P:$P,План_Факт_Дебіторка!$J:$J,дляКОРЕЛЯЦІЇ2!D$1,План_Факт_Дебіторка!$A:$A,дляКОРЕЛЯЦІЇ2!$B21)</f>
        <v>9831.7198551268029</v>
      </c>
      <c r="E21" s="39">
        <f>SUMIFS(План_Факт_Дебіторка!$P:$P,План_Факт_Дебіторка!$J:$J,дляКОРЕЛЯЦІЇ2!E$1,План_Факт_Дебіторка!$A:$A,дляКОРЕЛЯЦІЇ2!$B21)</f>
        <v>149321.42166137378</v>
      </c>
      <c r="F21" s="39">
        <f>SUMIFS(План_Факт_Дебіторка!$P:$P,План_Факт_Дебіторка!$J:$J,дляКОРЕЛЯЦІЇ2!F$1,План_Факт_Дебіторка!$A:$A,дляКОРЕЛЯЦІЇ2!$B21)</f>
        <v>61822.225820389627</v>
      </c>
      <c r="G21" s="39">
        <f>SUMIFS(План_Факт_Дебіторка!$P:$P,План_Факт_Дебіторка!$J:$J,дляКОРЕЛЯЦІЇ2!G$1,План_Факт_Дебіторка!$A:$A,дляКОРЕЛЯЦІЇ2!$B21)</f>
        <v>81983.061426682965</v>
      </c>
      <c r="H21" s="39">
        <f>SUMIFS(План_Факт_Дебіторка!$P:$P,План_Факт_Дебіторка!$J:$J,дляКОРЕЛЯЦІЇ2!H$1,План_Факт_Дебіторка!$A:$A,дляКОРЕЛЯЦІЇ2!$B21)</f>
        <v>93238.04439242545</v>
      </c>
      <c r="I21" s="39">
        <f>SUMIFS(План_Факт_Дебіторка!$P:$P,План_Факт_Дебіторка!$J:$J,дляКОРЕЛЯЦІЇ2!I$1,План_Факт_Дебіторка!$A:$A,дляКОРЕЛЯЦІЇ2!$B21)</f>
        <v>214603.52684400129</v>
      </c>
    </row>
    <row r="22" spans="1:9" x14ac:dyDescent="0.25">
      <c r="A22" t="str">
        <f t="shared" si="0"/>
        <v>2014Бонус_Викон_план</v>
      </c>
      <c r="B22">
        <v>2014</v>
      </c>
      <c r="C22" s="6" t="s">
        <v>196</v>
      </c>
      <c r="D22" s="39">
        <f>SUMIFS(План_Факт_Дебіторка!$Q:$Q,План_Факт_Дебіторка!$J:$J,дляКОРЕЛЯЦІЇ2!D$1,План_Факт_Дебіторка!$A:$A,дляКОРЕЛЯЦІЇ2!$B22)</f>
        <v>1988.9442716224291</v>
      </c>
      <c r="E22" s="39">
        <f>SUMIFS(План_Факт_Дебіторка!$Q:$Q,План_Факт_Дебіторка!$J:$J,дляКОРЕЛЯЦІЇ2!E$1,План_Факт_Дебіторка!$A:$A,дляКОРЕЛЯЦІЇ2!$B22)</f>
        <v>34697.726098205385</v>
      </c>
      <c r="F22" s="39">
        <f>SUMIFS(План_Факт_Дебіторка!$Q:$Q,План_Факт_Дебіторка!$J:$J,дляКОРЕЛЯЦІЇ2!F$1,План_Факт_Дебіторка!$A:$A,дляКОРЕЛЯЦІЇ2!$B22)</f>
        <v>13127.273632236818</v>
      </c>
      <c r="G22" s="39">
        <f>SUMIFS(План_Факт_Дебіторка!$Q:$Q,План_Факт_Дебіторка!$J:$J,дляКОРЕЛЯЦІЇ2!G$1,План_Факт_Дебіторка!$A:$A,дляКОРЕЛЯЦІЇ2!$B22)</f>
        <v>19778.276051979443</v>
      </c>
      <c r="H22" s="39">
        <f>SUMIFS(План_Факт_Дебіторка!$Q:$Q,План_Факт_Дебіторка!$J:$J,дляКОРЕЛЯЦІЇ2!H$1,План_Факт_Дебіторка!$A:$A,дляКОРЕЛЯЦІЇ2!$B22)</f>
        <v>20980.78260456361</v>
      </c>
      <c r="I22" s="39">
        <f>SUMIFS(План_Факт_Дебіторка!$Q:$Q,План_Факт_Дебіторка!$J:$J,дляКОРЕЛЯЦІЇ2!I$1,План_Факт_Дебіторка!$A:$A,дляКОРЕЛЯЦІЇ2!$B22)</f>
        <v>50891.997341392314</v>
      </c>
    </row>
    <row r="23" spans="1:9" x14ac:dyDescent="0.25">
      <c r="A23" t="str">
        <f t="shared" si="0"/>
        <v>2014Бонус_дебіт_заборг</v>
      </c>
      <c r="B23">
        <v>2014</v>
      </c>
      <c r="C23" s="6" t="s">
        <v>197</v>
      </c>
      <c r="D23" s="39">
        <f>SUMIFS(План_Факт_Дебіторка!$R:$R,План_Факт_Дебіторка!$J:$J,дляКОРЕЛЯЦІЇ2!D$1,План_Факт_Дебіторка!$A:$A,дляКОРЕЛЯЦІЇ2!$B23)</f>
        <v>4143.1280570285953</v>
      </c>
      <c r="E23" s="39">
        <f>SUMIFS(План_Факт_Дебіторка!$R:$R,План_Факт_Дебіторка!$J:$J,дляКОРЕЛЯЦІЇ2!E$1,План_Факт_Дебіторка!$A:$A,дляКОРЕЛЯЦІЇ2!$B23)</f>
        <v>60280.476969666415</v>
      </c>
      <c r="F23" s="39">
        <f>SUMIFS(План_Факт_Дебіторка!$R:$R,План_Факт_Дебіторка!$J:$J,дляКОРЕЛЯЦІЇ2!F$1,План_Факт_Дебіторка!$A:$A,дляКОРЕЛЯЦІЇ2!$B23)</f>
        <v>28503.98162652574</v>
      </c>
      <c r="G23" s="39">
        <f>SUMIFS(План_Факт_Дебіторка!$R:$R,План_Факт_Дебіторка!$J:$J,дляКОРЕЛЯЦІЇ2!G$1,План_Факт_Дебіторка!$A:$A,дляКОРЕЛЯЦІЇ2!$B23)</f>
        <v>22185.887344083396</v>
      </c>
      <c r="H23" s="39">
        <f>SUMIFS(План_Факт_Дебіторка!$R:$R,План_Факт_Дебіторка!$J:$J,дляКОРЕЛЯЦІЇ2!H$1,План_Факт_Дебіторка!$A:$A,дляКОРЕЛЯЦІЇ2!$B23)</f>
        <v>37479.956853097567</v>
      </c>
      <c r="I23" s="39">
        <f>SUMIFS(План_Факт_Дебіторка!$R:$R,План_Факт_Дебіторка!$J:$J,дляКОРЕЛЯЦІЇ2!I$1,План_Факт_Дебіторка!$A:$A,дляКОРЕЛЯЦІЇ2!$B23)</f>
        <v>74406.569149598276</v>
      </c>
    </row>
    <row r="24" spans="1:9" x14ac:dyDescent="0.25">
      <c r="A24" t="str">
        <f t="shared" si="0"/>
        <v>2014Зарплата</v>
      </c>
      <c r="B24">
        <v>2014</v>
      </c>
      <c r="C24" s="6" t="s">
        <v>158</v>
      </c>
      <c r="D24" s="39">
        <f>SUMIFS(План_Факт_Дебіторка!$S:$S,План_Факт_Дебіторка!$J:$J,дляКОРЕЛЯЦІЇ2!D$1,План_Факт_Дебіторка!$A:$A,дляКОРЕЛЯЦІЇ2!$B24)</f>
        <v>15963.792183777829</v>
      </c>
      <c r="E24" s="39">
        <f>SUMIFS(План_Факт_Дебіторка!$S:$S,План_Факт_Дебіторка!$J:$J,дляКОРЕЛЯЦІЇ2!E$1,План_Факт_Дебіторка!$A:$A,дляКОРЕЛЯЦІЇ2!$B24)</f>
        <v>244299.62472924558</v>
      </c>
      <c r="F24" s="39">
        <f>SUMIFS(План_Факт_Дебіторка!$S:$S,План_Факт_Дебіторка!$J:$J,дляКОРЕЛЯЦІЇ2!F$1,План_Факт_Дебіторка!$A:$A,дляКОРЕЛЯЦІЇ2!$B24)</f>
        <v>103453.48107915222</v>
      </c>
      <c r="G24" s="39">
        <f>SUMIFS(План_Факт_Дебіторка!$S:$S,План_Факт_Дебіторка!$J:$J,дляКОРЕЛЯЦІЇ2!G$1,План_Факт_Дебіторка!$A:$A,дляКОРЕЛЯЦІЇ2!$B24)</f>
        <v>123947.22482274585</v>
      </c>
      <c r="H24" s="39">
        <f>SUMIFS(План_Факт_Дебіторка!$S:$S,План_Факт_Дебіторка!$J:$J,дляКОРЕЛЯЦІЇ2!H$1,План_Факт_Дебіторка!$A:$A,дляКОРЕЛЯЦІЇ2!$B24)</f>
        <v>151698.78385008656</v>
      </c>
      <c r="I24" s="39">
        <f>SUMIFS(План_Факт_Дебіторка!$S:$S,План_Факт_Дебіторка!$J:$J,дляКОРЕЛЯЦІЇ2!I$1,План_Факт_Дебіторка!$A:$A,дляКОРЕЛЯЦІЇ2!$B24)</f>
        <v>339902.09333499201</v>
      </c>
    </row>
    <row r="25" spans="1:9" x14ac:dyDescent="0.25">
      <c r="A25" t="str">
        <f t="shared" si="0"/>
        <v>2014Націнка,_%</v>
      </c>
      <c r="B25">
        <v>2014</v>
      </c>
      <c r="C25" s="6" t="s">
        <v>127</v>
      </c>
      <c r="D25" s="55">
        <f>(D17-D16)/D16</f>
        <v>0.49706265745910067</v>
      </c>
      <c r="E25" s="55">
        <f t="shared" ref="E25:I25" si="6">(E17-E16)/E16</f>
        <v>0.5156232433271547</v>
      </c>
      <c r="F25" s="55">
        <f t="shared" si="6"/>
        <v>0.42538803373071016</v>
      </c>
      <c r="G25" s="55">
        <f t="shared" si="6"/>
        <v>0.47701479387284434</v>
      </c>
      <c r="H25" s="55">
        <f t="shared" si="6"/>
        <v>0.48908866948306162</v>
      </c>
      <c r="I25" s="55">
        <f t="shared" si="6"/>
        <v>0.47054488738497025</v>
      </c>
    </row>
    <row r="26" spans="1:9" x14ac:dyDescent="0.25">
      <c r="A26" t="str">
        <f t="shared" si="0"/>
        <v>2014Середня_Ціна</v>
      </c>
      <c r="B26">
        <v>2014</v>
      </c>
      <c r="C26" s="6" t="s">
        <v>128</v>
      </c>
      <c r="D26" s="56">
        <f>D17/D15</f>
        <v>16.87521270640487</v>
      </c>
      <c r="E26" s="56">
        <f t="shared" ref="E26:I26" si="7">E17/E15</f>
        <v>16.783686973597845</v>
      </c>
      <c r="F26" s="56">
        <f t="shared" si="7"/>
        <v>14.988038647327961</v>
      </c>
      <c r="G26" s="56">
        <f t="shared" si="7"/>
        <v>17.667707246443857</v>
      </c>
      <c r="H26" s="56">
        <f t="shared" si="7"/>
        <v>16.054442020932179</v>
      </c>
      <c r="I26" s="56">
        <f t="shared" si="7"/>
        <v>17.052092818255566</v>
      </c>
    </row>
    <row r="27" spans="1:9" x14ac:dyDescent="0.25">
      <c r="A27" t="str">
        <f t="shared" si="0"/>
        <v>2014Викон_План</v>
      </c>
      <c r="B27">
        <v>2014</v>
      </c>
      <c r="C27" t="s">
        <v>126</v>
      </c>
      <c r="D27" s="55">
        <f>D17/D18</f>
        <v>0.99975046114358757</v>
      </c>
      <c r="E27" s="55">
        <f t="shared" ref="E27:I27" si="8">E17/E18</f>
        <v>1.0088601438019718</v>
      </c>
      <c r="F27" s="55">
        <f t="shared" si="8"/>
        <v>0.9982994754458433</v>
      </c>
      <c r="G27" s="55">
        <f t="shared" si="8"/>
        <v>0.99470187669308974</v>
      </c>
      <c r="H27" s="55">
        <f t="shared" si="8"/>
        <v>1.0041464287723805</v>
      </c>
      <c r="I27" s="55">
        <f t="shared" si="8"/>
        <v>0.9984854586206785</v>
      </c>
    </row>
    <row r="28" spans="1:9" x14ac:dyDescent="0.25">
      <c r="A28" t="str">
        <f t="shared" si="0"/>
        <v>2015Продажі, шт</v>
      </c>
      <c r="B28">
        <v>2015</v>
      </c>
      <c r="C28" s="6" t="s">
        <v>155</v>
      </c>
      <c r="D28" s="39">
        <f>SUMIFS(План_Факт_Дебіторка!$K:$K,План_Факт_Дебіторка!$J:$J,дляКОРЕЛЯЦІЇ2!D$1,План_Факт_Дебіторка!$A:$A,дляКОРЕЛЯЦІЇ2!$B28)</f>
        <v>125227</v>
      </c>
      <c r="E28" s="39">
        <f>SUMIFS(План_Факт_Дебіторка!$K:$K,План_Факт_Дебіторка!$J:$J,дляКОРЕЛЯЦІЇ2!E$1,План_Факт_Дебіторка!$A:$A,дляКОРЕЛЯЦІЇ2!$B28)</f>
        <v>1608468</v>
      </c>
      <c r="F28" s="39">
        <f>SUMIFS(План_Факт_Дебіторка!$K:$K,План_Факт_Дебіторка!$J:$J,дляКОРЕЛЯЦІЇ2!F$1,План_Факт_Дебіторка!$A:$A,дляКОРЕЛЯЦІЇ2!$B28)</f>
        <v>569229</v>
      </c>
      <c r="G28" s="39">
        <f>SUMIFS(План_Факт_Дебіторка!$K:$K,План_Факт_Дебіторка!$J:$J,дляКОРЕЛЯЦІЇ2!G$1,План_Факт_Дебіторка!$A:$A,дляКОРЕЛЯЦІЇ2!$B28)</f>
        <v>426446</v>
      </c>
      <c r="H28" s="39">
        <f>SUMIFS(План_Факт_Дебіторка!$K:$K,План_Факт_Дебіторка!$J:$J,дляКОРЕЛЯЦІЇ2!H$1,План_Факт_Дебіторка!$A:$A,дляКОРЕЛЯЦІЇ2!$B28)</f>
        <v>1005366</v>
      </c>
      <c r="I28" s="39">
        <f>SUMIFS(План_Факт_Дебіторка!$K:$K,План_Факт_Дебіторка!$J:$J,дляКОРЕЛЯЦІЇ2!I$1,План_Факт_Дебіторка!$A:$A,дляКОРЕЛЯЦІЇ2!$B28)</f>
        <v>2565719</v>
      </c>
    </row>
    <row r="29" spans="1:9" x14ac:dyDescent="0.25">
      <c r="A29" t="str">
        <f t="shared" si="0"/>
        <v>2015Собівартість, грн</v>
      </c>
      <c r="B29">
        <v>2015</v>
      </c>
      <c r="C29" s="6" t="s">
        <v>156</v>
      </c>
      <c r="D29" s="39">
        <f>SUMIFS(План_Факт_Дебіторка!$L:$L,План_Факт_Дебіторка!$J:$J,дляКОРЕЛЯЦІЇ2!D$1,План_Факт_Дебіторка!$A:$A,дляКОРЕЛЯЦІЇ2!$B29)</f>
        <v>1315896.8899999999</v>
      </c>
      <c r="E29" s="39">
        <f>SUMIFS(План_Факт_Дебіторка!$L:$L,План_Факт_Дебіторка!$J:$J,дляКОРЕЛЯЦІЇ2!E$1,План_Факт_Дебіторка!$A:$A,дляКОРЕЛЯЦІЇ2!$B29)</f>
        <v>16875291.230000004</v>
      </c>
      <c r="F29" s="39">
        <f>SUMIFS(План_Факт_Дебіторка!$L:$L,План_Факт_Дебіторка!$J:$J,дляКОРЕЛЯЦІЇ2!F$1,План_Факт_Дебіторка!$A:$A,дляКОРЕЛЯЦІЇ2!$B29)</f>
        <v>5848820.9800000023</v>
      </c>
      <c r="G29" s="39">
        <f>SUMIFS(План_Факт_Дебіторка!$L:$L,План_Факт_Дебіторка!$J:$J,дляКОРЕЛЯЦІЇ2!G$1,План_Факт_Дебіторка!$A:$A,дляКОРЕЛЯЦІЇ2!$B29)</f>
        <v>4806611.5099999979</v>
      </c>
      <c r="H29" s="39">
        <f>SUMIFS(План_Факт_Дебіторка!$L:$L,План_Факт_Дебіторка!$J:$J,дляКОРЕЛЯЦІЇ2!H$1,План_Факт_Дебіторка!$A:$A,дляКОРЕЛЯЦІЇ2!$B29)</f>
        <v>10357404.549999993</v>
      </c>
      <c r="I29" s="39">
        <f>SUMIFS(План_Факт_Дебіторка!$L:$L,План_Факт_Дебіторка!$J:$J,дляКОРЕЛЯЦІЇ2!I$1,План_Факт_Дебіторка!$A:$A,дляКОРЕЛЯЦІЇ2!$B29)</f>
        <v>27694271.949999996</v>
      </c>
    </row>
    <row r="30" spans="1:9" x14ac:dyDescent="0.25">
      <c r="A30" t="str">
        <f t="shared" si="0"/>
        <v>2015ФактПродажів, грн</v>
      </c>
      <c r="B30">
        <v>2015</v>
      </c>
      <c r="C30" s="6" t="s">
        <v>157</v>
      </c>
      <c r="D30" s="39">
        <f>SUMIFS(План_Факт_Дебіторка!$M:$M,План_Факт_Дебіторка!$J:$J,дляКОРЕЛЯЦІЇ2!D$1,План_Факт_Дебіторка!$A:$A,дляКОРЕЛЯЦІЇ2!$B30)</f>
        <v>1982773.4127299997</v>
      </c>
      <c r="E30" s="39">
        <f>SUMIFS(План_Факт_Дебіторка!$M:$M,План_Факт_Дебіторка!$J:$J,дляКОРЕЛЯЦІЇ2!E$1,План_Факт_Дебіторка!$A:$A,дляКОРЕЛЯЦІЇ2!$B30)</f>
        <v>24388182.414373003</v>
      </c>
      <c r="F30" s="39">
        <f>SUMIFS(План_Факт_Дебіторка!$M:$M,План_Факт_Дебіторка!$J:$J,дляКОРЕЛЯЦІЇ2!F$1,План_Факт_Дебіторка!$A:$A,дляКОРЕЛЯЦІЇ2!$B30)</f>
        <v>7608431.7181010004</v>
      </c>
      <c r="G30" s="39">
        <f>SUMIFS(План_Факт_Дебіторка!$M:$M,План_Факт_Дебіторка!$J:$J,дляКОРЕЛЯЦІЇ2!G$1,План_Факт_Дебіторка!$A:$A,дляКОРЕЛЯЦІЇ2!$B30)</f>
        <v>7123471.837377999</v>
      </c>
      <c r="H30" s="39">
        <f>SUMIFS(План_Факт_Дебіторка!$M:$M,План_Факт_Дебіторка!$J:$J,дляКОРЕЛЯЦІЇ2!H$1,План_Факт_Дебіторка!$A:$A,дляКОРЕЛЯЦІЇ2!$B30)</f>
        <v>14431892.96275701</v>
      </c>
      <c r="I30" s="39">
        <f>SUMIFS(План_Факт_Дебіторка!$M:$M,План_Факт_Дебіторка!$J:$J,дляКОРЕЛЯЦІЇ2!I$1,План_Факт_Дебіторка!$A:$A,дляКОРЕЛЯЦІЇ2!$B30)</f>
        <v>41160780.146027029</v>
      </c>
    </row>
    <row r="31" spans="1:9" x14ac:dyDescent="0.25">
      <c r="A31" t="str">
        <f t="shared" si="0"/>
        <v>2015ПланПродажів, грн</v>
      </c>
      <c r="B31">
        <v>2015</v>
      </c>
      <c r="C31" s="6" t="s">
        <v>118</v>
      </c>
      <c r="D31" s="39">
        <f>SUMIFS(План_Факт_Дебіторка!$N:$N,План_Факт_Дебіторка!$J:$J,дляКОРЕЛЯЦІЇ2!D$1,План_Факт_Дебіторка!$A:$A,дляКОРЕЛЯЦІЇ2!$B31)</f>
        <v>1999900</v>
      </c>
      <c r="E31" s="39">
        <f>SUMIFS(План_Факт_Дебіторка!$N:$N,План_Факт_Дебіторка!$J:$J,дляКОРЕЛЯЦІЇ2!E$1,План_Факт_Дебіторка!$A:$A,дляКОРЕЛЯЦІЇ2!$B31)</f>
        <v>24371600</v>
      </c>
      <c r="F31" s="39">
        <f>SUMIFS(План_Факт_Дебіторка!$N:$N,План_Факт_Дебіторка!$J:$J,дляКОРЕЛЯЦІЇ2!F$1,План_Факт_Дебіторка!$A:$A,дляКОРЕЛЯЦІЇ2!$B31)</f>
        <v>7659700</v>
      </c>
      <c r="G31" s="39">
        <f>SUMIFS(План_Факт_Дебіторка!$N:$N,План_Факт_Дебіторка!$J:$J,дляКОРЕЛЯЦІЇ2!G$1,План_Факт_Дебіторка!$A:$A,дляКОРЕЛЯЦІЇ2!$B31)</f>
        <v>6964300</v>
      </c>
      <c r="H31" s="39">
        <f>SUMIFS(План_Факт_Дебіторка!$N:$N,План_Факт_Дебіторка!$J:$J,дляКОРЕЛЯЦІЇ2!H$1,План_Факт_Дебіторка!$A:$A,дляКОРЕЛЯЦІЇ2!$B31)</f>
        <v>14424000</v>
      </c>
      <c r="I31" s="39">
        <f>SUMIFS(План_Факт_Дебіторка!$N:$N,План_Факт_Дебіторка!$J:$J,дляКОРЕЛЯЦІЇ2!I$1,План_Факт_Дебіторка!$A:$A,дляКОРЕЛЯЦІЇ2!$B31)</f>
        <v>41485400</v>
      </c>
    </row>
    <row r="32" spans="1:9" x14ac:dyDescent="0.25">
      <c r="A32" t="str">
        <f t="shared" si="0"/>
        <v>2015ДебіторськаЗаборгованість</v>
      </c>
      <c r="B32">
        <v>2015</v>
      </c>
      <c r="C32" s="6" t="s">
        <v>76</v>
      </c>
      <c r="D32" s="39">
        <f>SUMIFS(План_Факт_Дебіторка!$O:$O,План_Факт_Дебіторка!$J:$J,дляКОРЕЛЯЦІЇ2!D$1,План_Факт_Дебіторка!$A:$A,дляКОРЕЛЯЦІЇ2!$B32)</f>
        <v>1201180.9100000001</v>
      </c>
      <c r="E32" s="39">
        <f>SUMIFS(План_Факт_Дебіторка!$O:$O,План_Факт_Дебіторка!$J:$J,дляКОРЕЛЯЦІЇ2!E$1,План_Факт_Дебіторка!$A:$A,дляКОРЕЛЯЦІЇ2!$B32)</f>
        <v>11963150.339999998</v>
      </c>
      <c r="F32" s="39">
        <f>SUMIFS(План_Факт_Дебіторка!$O:$O,План_Факт_Дебіторка!$J:$J,дляКОРЕЛЯЦІЇ2!F$1,План_Факт_Дебіторка!$A:$A,дляКОРЕЛЯЦІЇ2!$B32)</f>
        <v>1179537.33</v>
      </c>
      <c r="G32" s="39">
        <f>SUMIFS(План_Факт_Дебіторка!$O:$O,План_Факт_Дебіторка!$J:$J,дляКОРЕЛЯЦІЇ2!G$1,План_Факт_Дебіторка!$A:$A,дляКОРЕЛЯЦІЇ2!$B32)</f>
        <v>4902956.67</v>
      </c>
      <c r="H32" s="39">
        <f>SUMIFS(План_Факт_Дебіторка!$O:$O,План_Факт_Дебіторка!$J:$J,дляКОРЕЛЯЦІЇ2!H$1,План_Факт_Дебіторка!$A:$A,дляКОРЕЛЯЦІЇ2!$B32)</f>
        <v>2889218.3400000008</v>
      </c>
      <c r="I32" s="39">
        <f>SUMIFS(План_Факт_Дебіторка!$O:$O,План_Факт_Дебіторка!$J:$J,дляКОРЕЛЯЦІЇ2!I$1,План_Факт_Дебіторка!$A:$A,дляКОРЕЛЯЦІЇ2!$B32)</f>
        <v>29819699.869999997</v>
      </c>
    </row>
    <row r="33" spans="1:9" x14ac:dyDescent="0.25">
      <c r="A33" t="str">
        <f t="shared" si="0"/>
        <v>2015Дебіторка в днях</v>
      </c>
      <c r="B33">
        <v>2015</v>
      </c>
      <c r="C33" s="6" t="s">
        <v>194</v>
      </c>
      <c r="D33" s="54">
        <f>D32/D30*30</f>
        <v>18.174253834876826</v>
      </c>
      <c r="E33" s="54">
        <f t="shared" ref="E33:I33" si="9">E32/E30*30</f>
        <v>14.715918722523906</v>
      </c>
      <c r="F33" s="54">
        <f t="shared" si="9"/>
        <v>4.6509085197957294</v>
      </c>
      <c r="G33" s="54">
        <f t="shared" si="9"/>
        <v>20.648456743831286</v>
      </c>
      <c r="H33" s="54">
        <f t="shared" si="9"/>
        <v>6.0059030664707542</v>
      </c>
      <c r="I33" s="54">
        <f t="shared" si="9"/>
        <v>21.734063176796923</v>
      </c>
    </row>
    <row r="34" spans="1:9" x14ac:dyDescent="0.25">
      <c r="A34" t="str">
        <f t="shared" si="0"/>
        <v>2015Оклад</v>
      </c>
      <c r="B34">
        <v>2015</v>
      </c>
      <c r="C34" s="6" t="s">
        <v>119</v>
      </c>
      <c r="D34" s="39">
        <f>SUMIFS(План_Факт_Дебіторка!$P:$P,План_Факт_Дебіторка!$J:$J,дляКОРЕЛЯЦІЇ2!D$1,План_Факт_Дебіторка!$A:$A,дляКОРЕЛЯЦІЇ2!$B34)</f>
        <v>13850.056493180791</v>
      </c>
      <c r="E34" s="39">
        <f>SUMIFS(План_Факт_Дебіторка!$P:$P,План_Факт_Дебіторка!$J:$J,дляКОРЕЛЯЦІЇ2!E$1,План_Факт_Дебіторка!$A:$A,дляКОРЕЛЯЦІЇ2!$B34)</f>
        <v>164283.62162008186</v>
      </c>
      <c r="F34" s="39">
        <f>SUMIFS(План_Факт_Дебіторка!$P:$P,План_Факт_Дебіторка!$J:$J,дляКОРЕЛЯЦІЇ2!F$1,План_Факт_Дебіторка!$A:$A,дляКОРЕЛЯЦІЇ2!$B34)</f>
        <v>49148.904058728302</v>
      </c>
      <c r="G34" s="39">
        <f>SUMIFS(План_Факт_Дебіторка!$P:$P,План_Факт_Дебіторка!$J:$J,дляКОРЕЛЯЦІЇ2!G$1,План_Факт_Дебіторка!$A:$A,дляКОРЕЛЯЦІЇ2!$B34)</f>
        <v>68447.08770171403</v>
      </c>
      <c r="H34" s="39">
        <f>SUMIFS(План_Факт_Дебіторка!$P:$P,План_Факт_Дебіторка!$J:$J,дляКОРЕЛЯЦІЇ2!H$1,План_Факт_Дебіторка!$A:$A,дляКОРЕЛЯЦІЇ2!$B34)</f>
        <v>94225.52765887542</v>
      </c>
      <c r="I34" s="39">
        <f>SUMIFS(План_Факт_Дебіторка!$P:$P,План_Факт_Дебіторка!$J:$J,дляКОРЕЛЯЦІЇ2!I$1,План_Факт_Дебіторка!$A:$A,дляКОРЕЛЯЦІЇ2!$B34)</f>
        <v>274844.80246741942</v>
      </c>
    </row>
    <row r="35" spans="1:9" x14ac:dyDescent="0.25">
      <c r="A35" t="str">
        <f t="shared" si="0"/>
        <v>2015Бонус_Викон_план</v>
      </c>
      <c r="B35">
        <v>2015</v>
      </c>
      <c r="C35" s="6" t="s">
        <v>196</v>
      </c>
      <c r="D35" s="39">
        <f>SUMIFS(План_Факт_Дебіторка!$Q:$Q,План_Факт_Дебіторка!$J:$J,дляКОРЕЛЯЦІЇ2!D$1,План_Факт_Дебіторка!$A:$A,дляКОРЕЛЯЦІЇ2!$B35)</f>
        <v>2909.8894225814311</v>
      </c>
      <c r="E35" s="39">
        <f>SUMIFS(План_Факт_Дебіторка!$Q:$Q,План_Факт_Дебіторка!$J:$J,дляКОРЕЛЯЦІЇ2!E$1,План_Факт_Дебіторка!$A:$A,дляКОРЕЛЯЦІЇ2!$B35)</f>
        <v>35231.57432087131</v>
      </c>
      <c r="F35" s="39">
        <f>SUMIFS(План_Факт_Дебіторка!$Q:$Q,План_Факт_Дебіторка!$J:$J,дляКОРЕЛЯЦІЇ2!F$1,План_Факт_Дебіторка!$A:$A,дляКОРЕЛЯЦІЇ2!$B35)</f>
        <v>10253.220676148532</v>
      </c>
      <c r="G35" s="39">
        <f>SUMIFS(План_Факт_Дебіторка!$Q:$Q,План_Факт_Дебіторка!$J:$J,дляКОРЕЛЯЦІЇ2!G$1,План_Факт_Дебіторка!$A:$A,дляКОРЕЛЯЦІЇ2!$B35)</f>
        <v>23136.026346939361</v>
      </c>
      <c r="H35" s="39">
        <f>SUMIFS(План_Факт_Дебіторка!$Q:$Q,План_Факт_Дебіторка!$J:$J,дляКОРЕЛЯЦІЇ2!H$1,План_Факт_Дебіторка!$A:$A,дляКОРЕЛЯЦІЇ2!$B35)</f>
        <v>21539.914343896991</v>
      </c>
      <c r="I35" s="39">
        <f>SUMIFS(План_Факт_Дебіторка!$Q:$Q,План_Факт_Дебіторка!$J:$J,дляКОРЕЛЯЦІЇ2!I$1,План_Факт_Дебіторка!$A:$A,дляКОРЕЛЯЦІЇ2!$B35)</f>
        <v>61889.374889562379</v>
      </c>
    </row>
    <row r="36" spans="1:9" x14ac:dyDescent="0.25">
      <c r="A36" t="str">
        <f t="shared" si="0"/>
        <v>2015Бонус_дебіт_заборг</v>
      </c>
      <c r="B36">
        <v>2015</v>
      </c>
      <c r="C36" s="6" t="s">
        <v>197</v>
      </c>
      <c r="D36" s="39">
        <f>SUMIFS(План_Факт_Дебіторка!$R:$R,План_Факт_Дебіторка!$J:$J,дляКОРЕЛЯЦІЇ2!D$1,План_Факт_Дебіторка!$A:$A,дляКОРЕЛЯЦІЇ2!$B36)</f>
        <v>5596.5410156541902</v>
      </c>
      <c r="E36" s="39">
        <f>SUMIFS(План_Факт_Дебіторка!$R:$R,План_Факт_Дебіторка!$J:$J,дляКОРЕЛЯЦІЇ2!E$1,План_Факт_Дебіторка!$A:$A,дляКОРЕЛЯЦІЇ2!$B36)</f>
        <v>68160.686310433404</v>
      </c>
      <c r="F36" s="39">
        <f>SUMIFS(План_Факт_Дебіторка!$R:$R,План_Факт_Дебіторка!$J:$J,дляКОРЕЛЯЦІЇ2!F$1,План_Факт_Дебіторка!$A:$A,дляКОРЕЛЯЦІЇ2!$B36)</f>
        <v>23148.681658611033</v>
      </c>
      <c r="G36" s="39">
        <f>SUMIFS(План_Факт_Дебіторка!$R:$R,План_Факт_Дебіторка!$J:$J,дляКОРЕЛЯЦІЇ2!G$1,План_Факт_Дебіторка!$A:$A,дляКОРЕЛЯЦІЇ2!$B36)</f>
        <v>19090.209812683293</v>
      </c>
      <c r="H36" s="39">
        <f>SUMIFS(План_Факт_Дебіторка!$R:$R,План_Факт_Дебіторка!$J:$J,дляКОРЕЛЯЦІЇ2!H$1,План_Факт_Дебіторка!$A:$A,дляКОРЕЛЯЦІЇ2!$B36)</f>
        <v>39641.464018135819</v>
      </c>
      <c r="I36" s="39">
        <f>SUMIFS(План_Факт_Дебіторка!$R:$R,План_Факт_Дебіторка!$J:$J,дляКОРЕЛЯЦІЇ2!I$1,План_Факт_Дебіторка!$A:$A,дляКОРЕЛЯЦІЇ2!$B36)</f>
        <v>99362.417184482299</v>
      </c>
    </row>
    <row r="37" spans="1:9" x14ac:dyDescent="0.25">
      <c r="A37" t="str">
        <f t="shared" si="0"/>
        <v>2015Зарплата</v>
      </c>
      <c r="B37">
        <v>2015</v>
      </c>
      <c r="C37" s="6" t="s">
        <v>158</v>
      </c>
      <c r="D37" s="39">
        <f>SUMIFS(План_Факт_Дебіторка!$S:$S,План_Факт_Дебіторка!$J:$J,дляКОРЕЛЯЦІЇ2!D$1,План_Факт_Дебіторка!$A:$A,дляКОРЕЛЯЦІЇ2!$B37)</f>
        <v>22356.486931416406</v>
      </c>
      <c r="E37" s="39">
        <f>SUMIFS(План_Факт_Дебіторка!$S:$S,План_Факт_Дебіторка!$J:$J,дляКОРЕЛЯЦІЇ2!E$1,План_Факт_Дебіторка!$A:$A,дляКОРЕЛЯЦІЇ2!$B37)</f>
        <v>267675.88225138665</v>
      </c>
      <c r="F37" s="39">
        <f>SUMIFS(План_Факт_Дебіторка!$S:$S,План_Факт_Дебіторка!$J:$J,дляКОРЕЛЯЦІЇ2!F$1,План_Факт_Дебіторка!$A:$A,дляКОРЕЛЯЦІЇ2!$B37)</f>
        <v>82550.806393487917</v>
      </c>
      <c r="G37" s="39">
        <f>SUMIFS(План_Факт_Дебіторка!$S:$S,План_Факт_Дебіторка!$J:$J,дляКОРЕЛЯЦІЇ2!G$1,План_Факт_Дебіторка!$A:$A,дляКОРЕЛЯЦІЇ2!$B37)</f>
        <v>110673.32386133674</v>
      </c>
      <c r="H37" s="39">
        <f>SUMIFS(План_Факт_Дебіторка!$S:$S,План_Факт_Дебіторка!$J:$J,дляКОРЕЛЯЦІЇ2!H$1,План_Факт_Дебіторка!$A:$A,дляКОРЕЛЯЦІЇ2!$B37)</f>
        <v>155406.90602090815</v>
      </c>
      <c r="I37" s="39">
        <f>SUMIFS(План_Факт_Дебіторка!$S:$S,План_Факт_Дебіторка!$J:$J,дляКОРЕЛЯЦІЇ2!I$1,План_Факт_Дебіторка!$A:$A,дляКОРЕЛЯЦІЇ2!$B37)</f>
        <v>436096.59454146388</v>
      </c>
    </row>
    <row r="38" spans="1:9" x14ac:dyDescent="0.25">
      <c r="A38" t="str">
        <f t="shared" si="0"/>
        <v>2015Націнка,_%</v>
      </c>
      <c r="B38">
        <v>2015</v>
      </c>
      <c r="C38" s="6" t="s">
        <v>127</v>
      </c>
      <c r="D38" s="55">
        <f>(D30-D29)/D29</f>
        <v>0.50678478518936232</v>
      </c>
      <c r="E38" s="55">
        <f t="shared" ref="E38:I38" si="10">(E30-E29)/E29</f>
        <v>0.44520068317499473</v>
      </c>
      <c r="F38" s="55">
        <f t="shared" si="10"/>
        <v>0.30084879399078435</v>
      </c>
      <c r="G38" s="55">
        <f t="shared" si="10"/>
        <v>0.48201530798939107</v>
      </c>
      <c r="H38" s="55">
        <f t="shared" si="10"/>
        <v>0.39338894151402237</v>
      </c>
      <c r="I38" s="55">
        <f t="shared" si="10"/>
        <v>0.4862560828585723</v>
      </c>
    </row>
    <row r="39" spans="1:9" x14ac:dyDescent="0.25">
      <c r="A39" t="str">
        <f t="shared" si="0"/>
        <v>2015Середня_Ціна</v>
      </c>
      <c r="B39">
        <v>2015</v>
      </c>
      <c r="C39" s="6" t="s">
        <v>128</v>
      </c>
      <c r="D39" s="56">
        <f>D30/D28</f>
        <v>15.833433786084468</v>
      </c>
      <c r="E39" s="56">
        <f t="shared" ref="E39:I39" si="11">E30/E28</f>
        <v>15.16236718067938</v>
      </c>
      <c r="F39" s="56">
        <f t="shared" si="11"/>
        <v>13.366205372707645</v>
      </c>
      <c r="G39" s="56">
        <f t="shared" si="11"/>
        <v>16.704276361785546</v>
      </c>
      <c r="H39" s="56">
        <f t="shared" si="11"/>
        <v>14.354864758463098</v>
      </c>
      <c r="I39" s="56">
        <f t="shared" si="11"/>
        <v>16.042590847254523</v>
      </c>
    </row>
    <row r="40" spans="1:9" x14ac:dyDescent="0.25">
      <c r="A40" t="str">
        <f t="shared" si="0"/>
        <v>2015Викон_План</v>
      </c>
      <c r="B40">
        <v>2015</v>
      </c>
      <c r="C40" t="s">
        <v>126</v>
      </c>
      <c r="D40" s="55">
        <f>D30/D31</f>
        <v>0.99143627817890878</v>
      </c>
      <c r="E40" s="55">
        <f t="shared" ref="E40:I40" si="12">E30/E31</f>
        <v>1.0006803990863546</v>
      </c>
      <c r="F40" s="55">
        <f t="shared" si="12"/>
        <v>0.99330675066921681</v>
      </c>
      <c r="G40" s="55">
        <f t="shared" si="12"/>
        <v>1.0228553964329508</v>
      </c>
      <c r="H40" s="55">
        <f t="shared" si="12"/>
        <v>1.000547210396354</v>
      </c>
      <c r="I40" s="55">
        <f t="shared" si="12"/>
        <v>0.99217508198130011</v>
      </c>
    </row>
    <row r="41" spans="1:9" x14ac:dyDescent="0.25">
      <c r="A41" t="str">
        <f t="shared" si="0"/>
        <v>2016Продажі, шт</v>
      </c>
      <c r="B41">
        <v>2016</v>
      </c>
      <c r="C41" s="6" t="s">
        <v>155</v>
      </c>
      <c r="D41" s="39">
        <f>SUMIFS(План_Факт_Дебіторка!$K:$K,План_Факт_Дебіторка!$J:$J,дляКОРЕЛЯЦІЇ2!D$1,План_Факт_Дебіторка!$A:$A,дляКОРЕЛЯЦІЇ2!$B41)</f>
        <v>55944</v>
      </c>
      <c r="E41" s="39">
        <f>SUMIFS(План_Факт_Дебіторка!$K:$K,План_Факт_Дебіторка!$J:$J,дляКОРЕЛЯЦІЇ2!E$1,План_Факт_Дебіторка!$A:$A,дляКОРЕЛЯЦІЇ2!$B41)</f>
        <v>1520978</v>
      </c>
      <c r="F41" s="39">
        <f>SUMIFS(План_Факт_Дебіторка!$K:$K,План_Факт_Дебіторка!$J:$J,дляКОРЕЛЯЦІЇ2!F$1,План_Факт_Дебіторка!$A:$A,дляКОРЕЛЯЦІЇ2!$B41)</f>
        <v>342679</v>
      </c>
      <c r="G41" s="39">
        <f>SUMIFS(План_Факт_Дебіторка!$K:$K,План_Факт_Дебіторка!$J:$J,дляКОРЕЛЯЦІЇ2!G$1,План_Факт_Дебіторка!$A:$A,дляКОРЕЛЯЦІЇ2!$B41)</f>
        <v>24574</v>
      </c>
      <c r="H41" s="39">
        <f>SUMIFS(План_Факт_Дебіторка!$K:$K,План_Факт_Дебіторка!$J:$J,дляКОРЕЛЯЦІЇ2!H$1,План_Факт_Дебіторка!$A:$A,дляКОРЕЛЯЦІЇ2!$B41)</f>
        <v>727644</v>
      </c>
      <c r="I41" s="39">
        <f>SUMIFS(План_Факт_Дебіторка!$K:$K,План_Факт_Дебіторка!$J:$J,дляКОРЕЛЯЦІЇ2!I$1,План_Факт_Дебіторка!$A:$A,дляКОРЕЛЯЦІЇ2!$B41)</f>
        <v>2638047</v>
      </c>
    </row>
    <row r="42" spans="1:9" x14ac:dyDescent="0.25">
      <c r="A42" t="str">
        <f t="shared" si="0"/>
        <v>2016Собівартість, грн</v>
      </c>
      <c r="B42">
        <v>2016</v>
      </c>
      <c r="C42" s="6" t="s">
        <v>156</v>
      </c>
      <c r="D42" s="39">
        <f>SUMIFS(План_Факт_Дебіторка!$L:$L,План_Факт_Дебіторка!$J:$J,дляКОРЕЛЯЦІЇ2!D$1,План_Факт_Дебіторка!$A:$A,дляКОРЕЛЯЦІЇ2!$B42)</f>
        <v>614511.07999999996</v>
      </c>
      <c r="E42" s="39">
        <f>SUMIFS(План_Факт_Дебіторка!$L:$L,План_Факт_Дебіторка!$J:$J,дляКОРЕЛЯЦІЇ2!E$1,План_Факт_Дебіторка!$A:$A,дляКОРЕЛЯЦІЇ2!$B42)</f>
        <v>17144694.989999998</v>
      </c>
      <c r="F42" s="39">
        <f>SUMIFS(План_Факт_Дебіторка!$L:$L,План_Факт_Дебіторка!$J:$J,дляКОРЕЛЯЦІЇ2!F$1,План_Факт_Дебіторка!$A:$A,дляКОРЕЛЯЦІЇ2!$B42)</f>
        <v>3876283.7499999981</v>
      </c>
      <c r="G42" s="39">
        <f>SUMIFS(План_Факт_Дебіторка!$L:$L,План_Факт_Дебіторка!$J:$J,дляКОРЕЛЯЦІЇ2!G$1,План_Факт_Дебіторка!$A:$A,дляКОРЕЛЯЦІЇ2!$B42)</f>
        <v>263896.03999999998</v>
      </c>
      <c r="H42" s="39">
        <f>SUMIFS(План_Факт_Дебіторка!$L:$L,План_Факт_Дебіторка!$J:$J,дляКОРЕЛЯЦІЇ2!H$1,План_Факт_Дебіторка!$A:$A,дляКОРЕЛЯЦІЇ2!$B42)</f>
        <v>8089477.0099999998</v>
      </c>
      <c r="I42" s="39">
        <f>SUMIFS(План_Факт_Дебіторка!$L:$L,План_Факт_Дебіторка!$J:$J,дляКОРЕЛЯЦІЇ2!I$1,План_Факт_Дебіторка!$A:$A,дляКОРЕЛЯЦІЇ2!$B42)</f>
        <v>30155948.820000008</v>
      </c>
    </row>
    <row r="43" spans="1:9" x14ac:dyDescent="0.25">
      <c r="A43" t="str">
        <f t="shared" si="0"/>
        <v>2016ФактПродажів, грн</v>
      </c>
      <c r="B43">
        <v>2016</v>
      </c>
      <c r="C43" s="6" t="s">
        <v>157</v>
      </c>
      <c r="D43" s="39">
        <f>SUMIFS(План_Факт_Дебіторка!$M:$M,План_Факт_Дебіторка!$J:$J,дляКОРЕЛЯЦІЇ2!D$1,План_Факт_Дебіторка!$A:$A,дляКОРЕЛЯЦІЇ2!$B43)</f>
        <v>946006.18244400038</v>
      </c>
      <c r="E43" s="39">
        <f>SUMIFS(План_Факт_Дебіторка!$M:$M,План_Факт_Дебіторка!$J:$J,дляКОРЕЛЯЦІЇ2!E$1,План_Факт_Дебіторка!$A:$A,дляКОРЕЛЯЦІЇ2!$B43)</f>
        <v>26741334.734185018</v>
      </c>
      <c r="F43" s="39">
        <f>SUMIFS(План_Факт_Дебіторка!$M:$M,План_Факт_Дебіторка!$J:$J,дляКОРЕЛЯЦІЇ2!F$1,План_Факт_Дебіторка!$A:$A,дляКОРЕЛЯЦІЇ2!$B43)</f>
        <v>5774912.9064460015</v>
      </c>
      <c r="G43" s="39">
        <f>SUMIFS(План_Факт_Дебіторка!$M:$M,План_Факт_Дебіторка!$J:$J,дляКОРЕЛЯЦІЇ2!G$1,План_Факт_Дебіторка!$A:$A,дляКОРЕЛЯЦІЇ2!$B43)</f>
        <v>405696.7037800001</v>
      </c>
      <c r="H43" s="39">
        <f>SUMIFS(План_Факт_Дебіторка!$M:$M,План_Факт_Дебіторка!$J:$J,дляКОРЕЛЯЦІЇ2!H$1,План_Факт_Дебіторка!$A:$A,дляКОРЕЛЯЦІЇ2!$B43)</f>
        <v>12217112.208344996</v>
      </c>
      <c r="I43" s="39">
        <f>SUMIFS(План_Факт_Дебіторка!$M:$M,План_Факт_Дебіторка!$J:$J,дляКОРЕЛЯЦІЇ2!I$1,План_Факт_Дебіторка!$A:$A,дляКОРЕЛЯЦІЇ2!$B43)</f>
        <v>46452631.691301994</v>
      </c>
    </row>
    <row r="44" spans="1:9" x14ac:dyDescent="0.25">
      <c r="A44" t="str">
        <f t="shared" si="0"/>
        <v>2016ПланПродажів, грн</v>
      </c>
      <c r="B44">
        <v>2016</v>
      </c>
      <c r="C44" s="6" t="s">
        <v>118</v>
      </c>
      <c r="D44" s="39">
        <f>SUMIFS(План_Факт_Дебіторка!$N:$N,План_Факт_Дебіторка!$J:$J,дляКОРЕЛЯЦІЇ2!D$1,План_Факт_Дебіторка!$A:$A,дляКОРЕЛЯЦІЇ2!$B44)</f>
        <v>952300</v>
      </c>
      <c r="E44" s="39">
        <f>SUMIFS(План_Факт_Дебіторка!$N:$N,План_Факт_Дебіторка!$J:$J,дляКОРЕЛЯЦІЇ2!E$1,План_Факт_Дебіторка!$A:$A,дляКОРЕЛЯЦІЇ2!$B44)</f>
        <v>26704900</v>
      </c>
      <c r="F44" s="39">
        <f>SUMIFS(План_Факт_Дебіторка!$N:$N,План_Факт_Дебіторка!$J:$J,дляКОРЕЛЯЦІЇ2!F$1,План_Факт_Дебіторка!$A:$A,дляКОРЕЛЯЦІЇ2!$B44)</f>
        <v>5681400</v>
      </c>
      <c r="G44" s="39">
        <f>SUMIFS(План_Факт_Дебіторка!$N:$N,План_Факт_Дебіторка!$J:$J,дляКОРЕЛЯЦІЇ2!G$1,План_Факт_Дебіторка!$A:$A,дляКОРЕЛЯЦІЇ2!$B44)</f>
        <v>404600</v>
      </c>
      <c r="H44" s="39">
        <f>SUMIFS(План_Факт_Дебіторка!$N:$N,План_Факт_Дебіторка!$J:$J,дляКОРЕЛЯЦІЇ2!H$1,План_Факт_Дебіторка!$A:$A,дляКОРЕЛЯЦІЇ2!$B44)</f>
        <v>12314600</v>
      </c>
      <c r="I44" s="39">
        <f>SUMIFS(План_Факт_Дебіторка!$N:$N,План_Факт_Дебіторка!$J:$J,дляКОРЕЛЯЦІЇ2!I$1,План_Факт_Дебіторка!$A:$A,дляКОРЕЛЯЦІЇ2!$B44)</f>
        <v>46141400</v>
      </c>
    </row>
    <row r="45" spans="1:9" x14ac:dyDescent="0.25">
      <c r="A45" t="str">
        <f t="shared" si="0"/>
        <v>2016ДебіторськаЗаборгованість</v>
      </c>
      <c r="B45">
        <v>2016</v>
      </c>
      <c r="C45" s="6" t="s">
        <v>76</v>
      </c>
      <c r="D45" s="39">
        <f>SUMIFS(План_Факт_Дебіторка!$O:$O,План_Факт_Дебіторка!$J:$J,дляКОРЕЛЯЦІЇ2!D$1,План_Факт_Дебіторка!$A:$A,дляКОРЕЛЯЦІЇ2!$B45)</f>
        <v>272810.45000000013</v>
      </c>
      <c r="E45" s="39">
        <f>SUMIFS(План_Факт_Дебіторка!$O:$O,План_Факт_Дебіторка!$J:$J,дляКОРЕЛЯЦІЇ2!E$1,План_Факт_Дебіторка!$A:$A,дляКОРЕЛЯЦІЇ2!$B45)</f>
        <v>5649359.0499999961</v>
      </c>
      <c r="F45" s="39">
        <f>SUMIFS(План_Факт_Дебіторка!$O:$O,План_Факт_Дебіторка!$J:$J,дляКОРЕЛЯЦІЇ2!F$1,План_Факт_Дебіторка!$A:$A,дляКОРЕЛЯЦІЇ2!$B45)</f>
        <v>291946.45000000007</v>
      </c>
      <c r="G45" s="39">
        <f>SUMIFS(План_Факт_Дебіторка!$O:$O,План_Факт_Дебіторка!$J:$J,дляКОРЕЛЯЦІЇ2!G$1,План_Факт_Дебіторка!$A:$A,дляКОРЕЛЯЦІЇ2!$B45)</f>
        <v>134611.16999999998</v>
      </c>
      <c r="H45" s="39">
        <f>SUMIFS(План_Факт_Дебіторка!$O:$O,План_Факт_Дебіторка!$J:$J,дляКОРЕЛЯЦІЇ2!H$1,План_Факт_Дебіторка!$A:$A,дляКОРЕЛЯЦІЇ2!$B45)</f>
        <v>916884.84000000032</v>
      </c>
      <c r="I45" s="39">
        <f>SUMIFS(План_Факт_Дебіторка!$O:$O,План_Факт_Дебіторка!$J:$J,дляКОРЕЛЯЦІЇ2!I$1,План_Факт_Дебіторка!$A:$A,дляКОРЕЛЯЦІЇ2!$B45)</f>
        <v>14465809.500000004</v>
      </c>
    </row>
    <row r="46" spans="1:9" x14ac:dyDescent="0.25">
      <c r="A46" t="str">
        <f t="shared" si="0"/>
        <v>2016Дебіторка в днях</v>
      </c>
      <c r="B46">
        <v>2016</v>
      </c>
      <c r="C46" s="6" t="s">
        <v>194</v>
      </c>
      <c r="D46" s="54">
        <f>D45/D43*30</f>
        <v>8.6514376458469719</v>
      </c>
      <c r="E46" s="54">
        <f t="shared" ref="E46:I46" si="13">E45/E43*30</f>
        <v>6.3377828064559054</v>
      </c>
      <c r="F46" s="54">
        <f t="shared" si="13"/>
        <v>1.5166278075334811</v>
      </c>
      <c r="G46" s="54">
        <f t="shared" si="13"/>
        <v>9.9540742194195762</v>
      </c>
      <c r="H46" s="54">
        <f t="shared" si="13"/>
        <v>2.2514768409192021</v>
      </c>
      <c r="I46" s="54">
        <f t="shared" si="13"/>
        <v>9.3422970712175921</v>
      </c>
    </row>
    <row r="47" spans="1:9" x14ac:dyDescent="0.25">
      <c r="A47" t="str">
        <f t="shared" si="0"/>
        <v>2016Оклад</v>
      </c>
      <c r="B47">
        <v>2016</v>
      </c>
      <c r="C47" s="6" t="s">
        <v>119</v>
      </c>
      <c r="D47" s="39">
        <f>SUMIFS(План_Факт_Дебіторка!$P:$P,План_Факт_Дебіторка!$J:$J,дляКОРЕЛЯЦІЇ2!D$1,План_Факт_Дебіторка!$A:$A,дляКОРЕЛЯЦІЇ2!$B47)</f>
        <v>8583.0053086514235</v>
      </c>
      <c r="E47" s="39">
        <f>SUMIFS(План_Факт_Дебіторка!$P:$P,План_Факт_Дебіторка!$J:$J,дляКОРЕЛЯЦІЇ2!E$1,План_Факт_Дебіторка!$A:$A,дляКОРЕЛЯЦІЇ2!$B47)</f>
        <v>189162.10722314147</v>
      </c>
      <c r="F47" s="39">
        <f>SUMIFS(План_Факт_Дебіторка!$P:$P,План_Факт_Дебіторка!$J:$J,дляКОРЕЛЯЦІЇ2!F$1,План_Факт_Дебіторка!$A:$A,дляКОРЕЛЯЦІЇ2!$B47)</f>
        <v>44977.879836198626</v>
      </c>
      <c r="G47" s="39">
        <f>SUMIFS(План_Факт_Дебіторка!$P:$P,План_Факт_Дебіторка!$J:$J,дляКОРЕЛЯЦІЇ2!G$1,План_Факт_Дебіторка!$A:$A,дляКОРЕЛЯЦІЇ2!$B47)</f>
        <v>4970.5471811845709</v>
      </c>
      <c r="H47" s="39">
        <f>SUMIFS(План_Факт_Дебіторка!$P:$P,План_Факт_Дебіторка!$J:$J,дляКОРЕЛЯЦІЇ2!H$1,План_Факт_Дебіторка!$A:$A,дляКОРЕЛЯЦІЇ2!$B47)</f>
        <v>87580.061509636682</v>
      </c>
      <c r="I47" s="39">
        <f>SUMIFS(План_Факт_Дебіторка!$P:$P,План_Факт_Дебіторка!$J:$J,дляКОРЕЛЯЦІЇ2!I$1,План_Факт_Дебіторка!$A:$A,дляКОРЕЛЯЦІЇ2!$B47)</f>
        <v>337626.39894118736</v>
      </c>
    </row>
    <row r="48" spans="1:9" x14ac:dyDescent="0.25">
      <c r="A48" t="str">
        <f t="shared" si="0"/>
        <v>2016Бонус_Викон_план</v>
      </c>
      <c r="B48">
        <v>2016</v>
      </c>
      <c r="C48" s="6" t="s">
        <v>196</v>
      </c>
      <c r="D48" s="39">
        <f>SUMIFS(План_Факт_Дебіторка!$Q:$Q,План_Факт_Дебіторка!$J:$J,дляКОРЕЛЯЦІЇ2!D$1,План_Факт_Дебіторка!$A:$A,дляКОРЕЛЯЦІЇ2!$B48)</f>
        <v>2102.2836322378239</v>
      </c>
      <c r="E48" s="39">
        <f>SUMIFS(План_Факт_Дебіторка!$Q:$Q,План_Факт_Дебіторка!$J:$J,дляКОРЕЛЯЦІЇ2!E$1,План_Факт_Дебіторка!$A:$A,дляКОРЕЛЯЦІЇ2!$B48)</f>
        <v>50820.735089612397</v>
      </c>
      <c r="F48" s="39">
        <f>SUMIFS(План_Факт_Дебіторка!$Q:$Q,План_Факт_Дебіторка!$J:$J,дляКОРЕЛЯЦІЇ2!F$1,План_Факт_Дебіторка!$A:$A,дляКОРЕЛЯЦІЇ2!$B48)</f>
        <v>12803.166670461653</v>
      </c>
      <c r="G48" s="39">
        <f>SUMIFS(План_Факт_Дебіторка!$Q:$Q,План_Факт_Дебіторка!$J:$J,дляКОРЕЛЯЦІЇ2!G$1,План_Факт_Дебіторка!$A:$A,дляКОРЕЛЯЦІЇ2!$B48)</f>
        <v>1349.0324592562993</v>
      </c>
      <c r="H48" s="39">
        <f>SUMIFS(План_Факт_Дебіторка!$Q:$Q,План_Факт_Дебіторка!$J:$J,дляКОРЕЛЯЦІЇ2!H$1,План_Факт_Дебіторка!$A:$A,дляКОРЕЛЯЦІЇ2!$B48)</f>
        <v>21547.969048111227</v>
      </c>
      <c r="I48" s="39">
        <f>SUMIFS(План_Факт_Дебіторка!$Q:$Q,План_Факт_Дебіторка!$J:$J,дляКОРЕЛЯЦІЇ2!I$1,План_Факт_Дебіторка!$A:$A,дляКОРЕЛЯЦІЇ2!$B48)</f>
        <v>94336.813100320578</v>
      </c>
    </row>
    <row r="49" spans="1:9" x14ac:dyDescent="0.25">
      <c r="A49" t="str">
        <f t="shared" si="0"/>
        <v>2016Бонус_дебіт_заборг</v>
      </c>
      <c r="B49">
        <v>2016</v>
      </c>
      <c r="C49" s="6" t="s">
        <v>197</v>
      </c>
      <c r="D49" s="39">
        <f>SUMIFS(План_Факт_Дебіторка!$R:$R,План_Факт_Дебіторка!$J:$J,дляКОРЕЛЯЦІЇ2!D$1,План_Факт_Дебіторка!$A:$A,дляКОРЕЛЯЦІЇ2!$B49)</f>
        <v>4103.1219013849595</v>
      </c>
      <c r="E49" s="39">
        <f>SUMIFS(План_Факт_Дебіторка!$R:$R,План_Факт_Дебіторка!$J:$J,дляКОРЕЛЯЦІЇ2!E$1,План_Факт_Дебіторка!$A:$A,дляКОРЕЛЯЦІЇ2!$B49)</f>
        <v>103416.92352502234</v>
      </c>
      <c r="F49" s="39">
        <f>SUMIFS(План_Факт_Дебіторка!$R:$R,План_Факт_Дебіторка!$J:$J,дляКОРЕЛЯЦІЇ2!F$1,План_Факт_Дебіторка!$A:$A,дляКОРЕЛЯЦІЇ2!$B49)</f>
        <v>30427.345481467171</v>
      </c>
      <c r="G49" s="39">
        <f>SUMIFS(План_Факт_Дебіторка!$R:$R,План_Факт_Дебіторка!$J:$J,дляКОРЕЛЯЦІЇ2!G$1,План_Факт_Дебіторка!$A:$A,дляКОРЕЛЯЦІЇ2!$B49)</f>
        <v>2568.7716202954962</v>
      </c>
      <c r="H49" s="39">
        <f>SUMIFS(План_Факт_Дебіторка!$R:$R,План_Факт_Дебіторка!$J:$J,дляКОРЕЛЯЦІЇ2!H$1,План_Факт_Дебіторка!$A:$A,дляКОРЕЛЯЦІЇ2!$B49)</f>
        <v>48021.588369826772</v>
      </c>
      <c r="I49" s="39">
        <f>SUMIFS(План_Факт_Дебіторка!$R:$R,План_Факт_Дебіторка!$J:$J,дляКОРЕЛЯЦІЇ2!I$1,План_Факт_Дебіторка!$A:$A,дляКОРЕЛЯЦІЇ2!$B49)</f>
        <v>161462.24910200335</v>
      </c>
    </row>
    <row r="50" spans="1:9" x14ac:dyDescent="0.25">
      <c r="A50" t="str">
        <f t="shared" si="0"/>
        <v>2016Зарплата</v>
      </c>
      <c r="B50">
        <v>2016</v>
      </c>
      <c r="C50" s="6" t="s">
        <v>158</v>
      </c>
      <c r="D50" s="39">
        <f>SUMIFS(План_Факт_Дебіторка!$S:$S,План_Факт_Дебіторка!$J:$J,дляКОРЕЛЯЦІЇ2!D$1,План_Факт_Дебіторка!$A:$A,дляКОРЕЛЯЦІЇ2!$B50)</f>
        <v>14788.410842274203</v>
      </c>
      <c r="E50" s="39">
        <f>SUMIFS(План_Факт_Дебіторка!$S:$S,План_Факт_Дебіторка!$J:$J,дляКОРЕЛЯЦІЇ2!E$1,План_Факт_Дебіторка!$A:$A,дляКОРЕЛЯЦІЇ2!$B50)</f>
        <v>343399.76583777607</v>
      </c>
      <c r="F50" s="39">
        <f>SUMIFS(План_Факт_Дебіторка!$S:$S,План_Факт_Дебіторка!$J:$J,дляКОРЕЛЯЦІЇ2!F$1,План_Факт_Дебіторка!$A:$A,дляКОРЕЛЯЦІЇ2!$B50)</f>
        <v>88208.391988127434</v>
      </c>
      <c r="G50" s="39">
        <f>SUMIFS(План_Факт_Дебіторка!$S:$S,План_Факт_Дебіторка!$J:$J,дляКОРЕЛЯЦІЇ2!G$1,План_Факт_Дебіторка!$A:$A,дляКОРЕЛЯЦІЇ2!$B50)</f>
        <v>8888.3512607363664</v>
      </c>
      <c r="H50" s="39">
        <f>SUMIFS(План_Факт_Дебіторка!$S:$S,План_Факт_Дебіторка!$J:$J,дляКОРЕЛЯЦІЇ2!H$1,План_Факт_Дебіторка!$A:$A,дляКОРЕЛЯЦІЇ2!$B50)</f>
        <v>157149.61892757469</v>
      </c>
      <c r="I50" s="39">
        <f>SUMIFS(План_Факт_Дебіторка!$S:$S,План_Факт_Дебіторка!$J:$J,дляКОРЕЛЯЦІЇ2!I$1,План_Факт_Дебіторка!$A:$A,дляКОРЕЛЯЦІЇ2!$B50)</f>
        <v>593425.46114351158</v>
      </c>
    </row>
    <row r="51" spans="1:9" x14ac:dyDescent="0.25">
      <c r="A51" t="str">
        <f t="shared" si="0"/>
        <v>2016Націнка,_%</v>
      </c>
      <c r="B51">
        <v>2016</v>
      </c>
      <c r="C51" s="6" t="s">
        <v>127</v>
      </c>
      <c r="D51" s="55">
        <f>(D43-D42)/D42</f>
        <v>0.53944528135115233</v>
      </c>
      <c r="E51" s="55">
        <f t="shared" ref="E51:I51" si="14">(E43-E42)/E42</f>
        <v>0.55974397618519667</v>
      </c>
      <c r="F51" s="55">
        <f t="shared" si="14"/>
        <v>0.48980654639795251</v>
      </c>
      <c r="G51" s="55">
        <f t="shared" si="14"/>
        <v>0.53733532257626959</v>
      </c>
      <c r="H51" s="55">
        <f t="shared" si="14"/>
        <v>0.51024747251800351</v>
      </c>
      <c r="I51" s="55">
        <f t="shared" si="14"/>
        <v>0.54041353394570402</v>
      </c>
    </row>
    <row r="52" spans="1:9" x14ac:dyDescent="0.25">
      <c r="A52" t="str">
        <f t="shared" si="0"/>
        <v>2016Середня_Ціна</v>
      </c>
      <c r="B52">
        <v>2016</v>
      </c>
      <c r="C52" s="6" t="s">
        <v>128</v>
      </c>
      <c r="D52" s="56">
        <f>D43/D41</f>
        <v>16.909877421063928</v>
      </c>
      <c r="E52" s="56">
        <f t="shared" ref="E52:I52" si="15">E43/E41</f>
        <v>17.581670960516863</v>
      </c>
      <c r="F52" s="56">
        <f t="shared" si="15"/>
        <v>16.852252126468215</v>
      </c>
      <c r="G52" s="56">
        <f t="shared" si="15"/>
        <v>16.509184657768376</v>
      </c>
      <c r="H52" s="56">
        <f t="shared" si="15"/>
        <v>16.78995801290878</v>
      </c>
      <c r="I52" s="56">
        <f t="shared" si="15"/>
        <v>17.608720273483375</v>
      </c>
    </row>
    <row r="53" spans="1:9" x14ac:dyDescent="0.25">
      <c r="A53" t="str">
        <f t="shared" si="0"/>
        <v>2016Викон_План</v>
      </c>
      <c r="B53">
        <v>2016</v>
      </c>
      <c r="C53" t="s">
        <v>126</v>
      </c>
      <c r="D53" s="55">
        <f>D43/D44</f>
        <v>0.99339092979523302</v>
      </c>
      <c r="E53" s="55">
        <f t="shared" ref="E53:I53" si="16">E43/E44</f>
        <v>1.0013643464002868</v>
      </c>
      <c r="F53" s="55">
        <f t="shared" si="16"/>
        <v>1.0164594829524416</v>
      </c>
      <c r="G53" s="55">
        <f t="shared" si="16"/>
        <v>1.0027105876915474</v>
      </c>
      <c r="H53" s="55">
        <f t="shared" si="16"/>
        <v>0.99208356002996412</v>
      </c>
      <c r="I53" s="55">
        <f t="shared" si="16"/>
        <v>1.0067451722596625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976DB9B6-7089-4BCF-9582-953EA995C0FA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Аркуші</vt:lpstr>
      </vt:variant>
      <vt:variant>
        <vt:i4>13</vt:i4>
      </vt:variant>
    </vt:vector>
  </HeadingPairs>
  <TitlesOfParts>
    <vt:vector size="13" baseType="lpstr">
      <vt:lpstr>ДовідникМісяці</vt:lpstr>
      <vt:lpstr>Довідник_Списки</vt:lpstr>
      <vt:lpstr>План_Факт_Дебіторка</vt:lpstr>
      <vt:lpstr>Цілі</vt:lpstr>
      <vt:lpstr>зведена_службова</vt:lpstr>
      <vt:lpstr>ГОЛОВНА</vt:lpstr>
      <vt:lpstr>KPI</vt:lpstr>
      <vt:lpstr>ПОКАЗНИКИ</vt:lpstr>
      <vt:lpstr>КОРЕЛЯЦІЇ</vt:lpstr>
      <vt:lpstr>дляКОРЕЛЯЦІЇ3</vt:lpstr>
      <vt:lpstr>дляКОРЕЛЯЦІЇ4</vt:lpstr>
      <vt:lpstr>дляКОРЕЛЯЦІЇ</vt:lpstr>
      <vt:lpstr>дляКОРЕЛЯЦІЇ2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Zver</dc:creator>
  <cp:lastModifiedBy>Vyshnevska</cp:lastModifiedBy>
  <cp:lastPrinted>2024-10-25T12:09:40Z</cp:lastPrinted>
  <dcterms:created xsi:type="dcterms:W3CDTF">2015-06-05T18:17:20Z</dcterms:created>
  <dcterms:modified xsi:type="dcterms:W3CDTF">2025-05-17T12:04:00Z</dcterms:modified>
</cp:coreProperties>
</file>