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chart.v1.0" hidden="1">Лист1!$C$17:$C$29</definedName>
    <definedName name="_xlchart.v1.1" hidden="1">Лист1!$D$17:$D$29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M59" i="1"/>
  <c r="I57" i="1"/>
  <c r="F59" i="1"/>
  <c r="I59" i="1"/>
  <c r="M58" i="1"/>
  <c r="I58" i="1"/>
  <c r="M57" i="1"/>
  <c r="I52" i="1"/>
  <c r="I54" i="1"/>
  <c r="I55" i="1"/>
  <c r="I53" i="1" l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F56" i="1"/>
  <c r="F54" i="1"/>
  <c r="C53" i="1"/>
  <c r="C56" i="1"/>
  <c r="C54" i="1"/>
  <c r="D29" i="1"/>
  <c r="D28" i="1"/>
  <c r="D27" i="1"/>
  <c r="D26" i="1"/>
  <c r="D25" i="1"/>
  <c r="D24" i="1"/>
  <c r="D23" i="1"/>
  <c r="D22" i="1"/>
  <c r="D21" i="1"/>
  <c r="D20" i="1"/>
  <c r="D19" i="1"/>
  <c r="D18" i="1"/>
  <c r="F14" i="1"/>
  <c r="G14" i="1"/>
  <c r="H14" i="1"/>
  <c r="I14" i="1"/>
  <c r="J14" i="1"/>
  <c r="K14" i="1"/>
  <c r="L14" i="1"/>
  <c r="M14" i="1"/>
  <c r="N14" i="1"/>
  <c r="O14" i="1"/>
  <c r="P14" i="1"/>
  <c r="E14" i="1"/>
  <c r="C12" i="1"/>
  <c r="C10" i="1"/>
  <c r="C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C67" i="1" l="1"/>
  <c r="C71" i="1"/>
  <c r="C11" i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C68" i="1"/>
  <c r="C65" i="1"/>
  <c r="C64" i="1"/>
  <c r="C63" i="1"/>
  <c r="C62" i="1"/>
  <c r="C72" i="1"/>
  <c r="C70" i="1"/>
  <c r="C69" i="1"/>
  <c r="C60" i="1"/>
  <c r="C61" i="1"/>
  <c r="F57" i="1"/>
  <c r="C66" i="1"/>
  <c r="F4" i="1" l="1"/>
  <c r="G4" i="1"/>
  <c r="H4" i="1"/>
  <c r="I4" i="1"/>
  <c r="J4" i="1"/>
  <c r="K4" i="1"/>
  <c r="L4" i="1"/>
  <c r="M4" i="1"/>
  <c r="N4" i="1"/>
  <c r="O4" i="1"/>
  <c r="P4" i="1"/>
  <c r="Q4" i="1"/>
  <c r="E4" i="1"/>
</calcChain>
</file>

<file path=xl/sharedStrings.xml><?xml version="1.0" encoding="utf-8"?>
<sst xmlns="http://schemas.openxmlformats.org/spreadsheetml/2006/main" count="71" uniqueCount="56">
  <si>
    <t>k</t>
  </si>
  <si>
    <t>h</t>
  </si>
  <si>
    <t>50,9-51,02</t>
  </si>
  <si>
    <t>51,02-,51,14</t>
  </si>
  <si>
    <t>51,14-51,26</t>
  </si>
  <si>
    <t>51,26-51,38</t>
  </si>
  <si>
    <t>51,38-51,5</t>
  </si>
  <si>
    <t>51,5-51,62</t>
  </si>
  <si>
    <t>51,62-51,74</t>
  </si>
  <si>
    <t>51,74-51,86</t>
  </si>
  <si>
    <t>51,86-51,98</t>
  </si>
  <si>
    <t>51,98-52,1</t>
  </si>
  <si>
    <t>52,1-52,22</t>
  </si>
  <si>
    <t>52,22-52,34</t>
  </si>
  <si>
    <t>x min</t>
  </si>
  <si>
    <t>x max</t>
  </si>
  <si>
    <t>R</t>
  </si>
  <si>
    <t>ni</t>
  </si>
  <si>
    <t>xi</t>
  </si>
  <si>
    <t>wi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</si>
  <si>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</si>
  <si>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</si>
  <si>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</si>
  <si>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</si>
  <si>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</si>
  <si>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</si>
  <si>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</si>
  <si>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</si>
  <si>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</si>
  <si>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</si>
  <si>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</si>
  <si>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</si>
  <si>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</si>
  <si>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M(x)</t>
  </si>
  <si>
    <t>D(x)</t>
  </si>
  <si>
    <t>o</t>
  </si>
  <si>
    <t xml:space="preserve">мода </t>
  </si>
  <si>
    <t>медиана</t>
  </si>
  <si>
    <t>sr</t>
  </si>
  <si>
    <t>tk</t>
  </si>
  <si>
    <t>aros</t>
  </si>
  <si>
    <t>sr kvadr</t>
  </si>
  <si>
    <t>koef</t>
  </si>
  <si>
    <t>m*</t>
  </si>
  <si>
    <t>D*</t>
  </si>
  <si>
    <t>51,5-51,6</t>
  </si>
  <si>
    <t>x</t>
  </si>
  <si>
    <t>sr stand</t>
  </si>
  <si>
    <t>t</t>
  </si>
  <si>
    <t>dov interval 0,99</t>
  </si>
  <si>
    <t>dov interval 0,95</t>
  </si>
  <si>
    <t>dov interval 0,9</t>
  </si>
  <si>
    <t>&lt;</t>
  </si>
  <si>
    <t>a</t>
  </si>
  <si>
    <t>51,49-51,59</t>
  </si>
  <si>
    <t>51,51-51,57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</si>
</sst>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2" xfId="0" applyBorder="1"/>
    <xf numFmtId="1" fontId="0" fillId="0" borderId="3" xfId="0" applyNumberFormat="1" applyBorder="1"/>
    <xf numFmtId="2" fontId="0" fillId="0" borderId="3" xfId="0" applyNumberFormat="1" applyBorder="1"/>
    <xf numFmtId="164" fontId="0" fillId="0" borderId="1" xfId="0" applyNumberFormat="1" applyBorder="1"/>
    <xf numFmtId="0" fontId="0" fillId="0" borderId="0" xfId="1" applyNumberFormat="1" applyFont="1"/>
    <xf numFmtId="168" fontId="0" fillId="0" borderId="0" xfId="0" applyNumberFormat="1"/>
    <xf numFmtId="0" fontId="0" fillId="0" borderId="1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Лист1!$E$2:$Q$2</c:f>
              <c:numCache>
                <c:formatCode>General</c:formatCode>
                <c:ptCount val="13"/>
                <c:pt idx="0">
                  <c:v>50.9</c:v>
                </c:pt>
                <c:pt idx="1">
                  <c:v>51.1</c:v>
                </c:pt>
                <c:pt idx="2">
                  <c:v>51.2</c:v>
                </c:pt>
                <c:pt idx="3">
                  <c:v>51.3</c:v>
                </c:pt>
                <c:pt idx="4">
                  <c:v>51.4</c:v>
                </c:pt>
                <c:pt idx="5">
                  <c:v>51.5</c:v>
                </c:pt>
                <c:pt idx="6">
                  <c:v>51.6</c:v>
                </c:pt>
                <c:pt idx="7">
                  <c:v>51.7</c:v>
                </c:pt>
                <c:pt idx="8">
                  <c:v>51.8</c:v>
                </c:pt>
                <c:pt idx="9">
                  <c:v>51.9</c:v>
                </c:pt>
                <c:pt idx="10">
                  <c:v>52</c:v>
                </c:pt>
                <c:pt idx="11">
                  <c:v>52.2</c:v>
                </c:pt>
                <c:pt idx="12">
                  <c:v>52.3</c:v>
                </c:pt>
              </c:numCache>
            </c:numRef>
          </c:cat>
          <c:val>
            <c:numRef>
              <c:f>Лист1!$E$3:$Q$3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8-4FD1-B4F8-CD5B4BEC0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356896"/>
        <c:axId val="1296369376"/>
      </c:barChart>
      <c:catAx>
        <c:axId val="12963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369376"/>
        <c:crosses val="autoZero"/>
        <c:auto val="1"/>
        <c:lblAlgn val="ctr"/>
        <c:lblOffset val="100"/>
        <c:noMultiLvlLbl val="0"/>
      </c:catAx>
      <c:valAx>
        <c:axId val="12963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3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Лист1!$E$2:$Q$2</c:f>
              <c:numCache>
                <c:formatCode>General</c:formatCode>
                <c:ptCount val="13"/>
                <c:pt idx="0">
                  <c:v>50.9</c:v>
                </c:pt>
                <c:pt idx="1">
                  <c:v>51.1</c:v>
                </c:pt>
                <c:pt idx="2">
                  <c:v>51.2</c:v>
                </c:pt>
                <c:pt idx="3">
                  <c:v>51.3</c:v>
                </c:pt>
                <c:pt idx="4">
                  <c:v>51.4</c:v>
                </c:pt>
                <c:pt idx="5">
                  <c:v>51.5</c:v>
                </c:pt>
                <c:pt idx="6">
                  <c:v>51.6</c:v>
                </c:pt>
                <c:pt idx="7">
                  <c:v>51.7</c:v>
                </c:pt>
                <c:pt idx="8">
                  <c:v>51.8</c:v>
                </c:pt>
                <c:pt idx="9">
                  <c:v>51.9</c:v>
                </c:pt>
                <c:pt idx="10">
                  <c:v>52</c:v>
                </c:pt>
                <c:pt idx="11">
                  <c:v>52.2</c:v>
                </c:pt>
                <c:pt idx="12">
                  <c:v>52.3</c:v>
                </c:pt>
              </c:numCache>
            </c:numRef>
          </c:xVal>
          <c:yVal>
            <c:numRef>
              <c:f>Лист1!$E$3:$Q$3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389-892D-544C29884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61056"/>
        <c:axId val="1296361888"/>
      </c:scatterChart>
      <c:valAx>
        <c:axId val="12963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361888"/>
        <c:crosses val="autoZero"/>
        <c:crossBetween val="midCat"/>
      </c:valAx>
      <c:valAx>
        <c:axId val="12963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3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Лист1!$C$17:$C$29</c:f>
              <c:strCache>
                <c:ptCount val="13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</c:strCache>
            </c:strRef>
          </c:cat>
          <c:val>
            <c:numRef>
              <c:f>Лист1!$D$17:$D$29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3.3333333333333333E-2</c:v>
                </c:pt>
                <c:pt idx="2" formatCode="General">
                  <c:v>0.1</c:v>
                </c:pt>
                <c:pt idx="3" formatCode="General">
                  <c:v>0.2</c:v>
                </c:pt>
                <c:pt idx="4" formatCode="General">
                  <c:v>0.3</c:v>
                </c:pt>
                <c:pt idx="5" formatCode="0.00">
                  <c:v>0.53333333333333333</c:v>
                </c:pt>
                <c:pt idx="6" formatCode="0.00">
                  <c:v>0.66666666666666663</c:v>
                </c:pt>
                <c:pt idx="7" formatCode="0.00">
                  <c:v>0.76666666666666672</c:v>
                </c:pt>
                <c:pt idx="8" formatCode="0.00">
                  <c:v>0.83333333333333337</c:v>
                </c:pt>
                <c:pt idx="9" formatCode="0.00">
                  <c:v>0.8666666666666667</c:v>
                </c:pt>
                <c:pt idx="10" formatCode="0.00">
                  <c:v>0.93333333333333335</c:v>
                </c:pt>
                <c:pt idx="11">
                  <c:v>0.96666666666666667</c:v>
                </c:pt>
                <c:pt idx="12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4-45E0-B349-E0F95328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526400"/>
        <c:axId val="1443516416"/>
      </c:lineChart>
      <c:catAx>
        <c:axId val="14435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516416"/>
        <c:crosses val="autoZero"/>
        <c:auto val="1"/>
        <c:lblAlgn val="ctr"/>
        <c:lblOffset val="100"/>
        <c:noMultiLvlLbl val="0"/>
      </c:catAx>
      <c:valAx>
        <c:axId val="14435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5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layout>
        <c:manualLayout>
          <c:xMode val="edge"/>
          <c:yMode val="edge"/>
          <c:x val="0.3539026684164479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Лист1!$I$61:$I$63</c:f>
              <c:strCache>
                <c:ptCount val="3"/>
                <c:pt idx="0">
                  <c:v>51,49-51,59</c:v>
                </c:pt>
                <c:pt idx="1">
                  <c:v>51,51-51,57</c:v>
                </c:pt>
                <c:pt idx="2">
                  <c:v>51,51-51,57</c:v>
                </c:pt>
              </c:strCache>
            </c:strRef>
          </c:cat>
          <c:val>
            <c:numRef>
              <c:f>Лист1!$J$61:$J$63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F-4A42-8A4B-282915C4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517248"/>
        <c:axId val="1443518080"/>
      </c:lineChart>
      <c:catAx>
        <c:axId val="14435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518080"/>
        <c:crosses val="autoZero"/>
        <c:auto val="1"/>
        <c:lblAlgn val="ctr"/>
        <c:lblOffset val="100"/>
        <c:noMultiLvlLbl val="0"/>
      </c:catAx>
      <c:valAx>
        <c:axId val="14435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5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эмперическая</a:t>
            </a:r>
          </a:p>
        </cx:rich>
      </cx:tx>
    </cx:title>
    <cx:plotArea>
      <cx:plotAreaRegion>
        <cx:series layoutId="waterfall" uniqueId="{D16B6E93-B40B-43B4-A7C2-A908F551CFC1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761999</xdr:colOff>
      <xdr:row>15</xdr:row>
      <xdr:rowOff>179614</xdr:rowOff>
    </xdr:from>
    <xdr:to>
      <xdr:col>15</xdr:col>
      <xdr:colOff>176892</xdr:colOff>
      <xdr:row>30</xdr:row>
      <xdr:rowOff>65314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593270</xdr:colOff>
      <xdr:row>14</xdr:row>
      <xdr:rowOff>108857</xdr:rowOff>
    </xdr:from>
    <xdr:to>
      <xdr:col>39</xdr:col>
      <xdr:colOff>419100</xdr:colOff>
      <xdr:row>53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81644</xdr:colOff>
      <xdr:row>17</xdr:row>
      <xdr:rowOff>29936</xdr:rowOff>
    </xdr:from>
    <xdr:to>
      <xdr:col>8</xdr:col>
      <xdr:colOff>762002</xdr:colOff>
      <xdr:row>28</xdr:row>
      <xdr:rowOff>176892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29</xdr:row>
      <xdr:rowOff>138793</xdr:rowOff>
    </xdr:from>
    <xdr:to>
      <xdr:col>8</xdr:col>
      <xdr:colOff>149679</xdr:colOff>
      <xdr:row>44</xdr:row>
      <xdr:rowOff>24493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63</xdr:row>
      <xdr:rowOff>111578</xdr:rowOff>
    </xdr:from>
    <xdr:to>
      <xdr:col>15</xdr:col>
      <xdr:colOff>231321</xdr:colOff>
      <xdr:row>77</xdr:row>
      <xdr:rowOff>187778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272143</xdr:colOff>
      <xdr:row>18</xdr:row>
      <xdr:rowOff>54429</xdr:rowOff>
    </xdr:from>
    <xdr:to>
      <xdr:col>29</xdr:col>
      <xdr:colOff>272143</xdr:colOff>
      <xdr:row>51</xdr:row>
      <xdr:rowOff>176893</xdr:rowOff>
    </xdr:to>
    <xdr:cxnSp macro="">
      <xdr:nvCxnSpPr>
        <xdr:cNvPr id="10" name="Прямая соединительная линия 9"/>
        <xdr:cNvCxnSpPr/>
      </xdr:nvCxnSpPr>
      <xdr:spPr>
        <a:xfrm>
          <a:off x="20560393" y="3483429"/>
          <a:ext cx="0" cy="64089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27214</xdr:colOff>
      <xdr:row>51</xdr:row>
      <xdr:rowOff>122465</xdr:rowOff>
    </xdr:from>
    <xdr:ext cx="598714" cy="264560"/>
    <xdr:sp macro="" textlink="">
      <xdr:nvSpPr>
        <xdr:cNvPr id="11" name="TextBox 10"/>
        <xdr:cNvSpPr txBox="1"/>
      </xdr:nvSpPr>
      <xdr:spPr>
        <a:xfrm>
          <a:off x="19703143" y="9837965"/>
          <a:ext cx="598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51,49</a:t>
          </a:r>
          <a:endParaRPr lang="ru-RU" sz="1100"/>
        </a:p>
      </xdr:txBody>
    </xdr:sp>
    <xdr:clientData/>
  </xdr:oneCellAnchor>
  <xdr:oneCellAnchor>
    <xdr:from>
      <xdr:col>29</xdr:col>
      <xdr:colOff>27214</xdr:colOff>
      <xdr:row>51</xdr:row>
      <xdr:rowOff>136071</xdr:rowOff>
    </xdr:from>
    <xdr:ext cx="505844" cy="264560"/>
    <xdr:sp macro="" textlink="">
      <xdr:nvSpPr>
        <xdr:cNvPr id="12" name="TextBox 11"/>
        <xdr:cNvSpPr txBox="1"/>
      </xdr:nvSpPr>
      <xdr:spPr>
        <a:xfrm>
          <a:off x="20315464" y="9851571"/>
          <a:ext cx="5058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51,57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0.43102</cdr:x>
      <cdr:y>0.12454</cdr:y>
    </cdr:from>
    <cdr:to>
      <cdr:x>0.43102</cdr:x>
      <cdr:y>0.9684</cdr:y>
    </cdr:to>
    <cdr:cxnSp macro="">
      <cdr:nvCxnSpPr>
        <cdr:cNvPr id="6" name="Прямая соединительная линия 5"/>
        <cdr:cNvCxnSpPr/>
      </cdr:nvCxnSpPr>
      <cdr:spPr>
        <a:xfrm xmlns:a="http://schemas.openxmlformats.org/drawingml/2006/main">
          <a:off x="5203373" y="911679"/>
          <a:ext cx="0" cy="617764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2"/>
  <sheetViews>
    <sheetView tabSelected="1" topLeftCell="S11" zoomScale="70" zoomScaleNormal="70" workbookViewId="0">
      <selection activeCell="AG63" sqref="AG63"/>
    </sheetView>
  </sheetViews>
  <sheetFormatPr defaultRowHeight="15" x14ac:dyDescent="0.25"/>
  <cols>
    <col min="2" max="2" width="8" customWidth="1"/>
    <col min="6" max="6" width="10.5703125" customWidth="1"/>
    <col min="7" max="7" width="11.5703125" customWidth="1"/>
    <col min="8" max="8" width="16.42578125" customWidth="1"/>
    <col min="9" max="9" width="25" customWidth="1"/>
    <col min="10" max="11" width="11.140625" customWidth="1"/>
    <col min="12" max="12" width="11.28515625" customWidth="1"/>
    <col min="13" max="13" width="11.42578125" customWidth="1"/>
    <col min="14" max="14" width="10.140625" customWidth="1"/>
    <col min="15" max="15" width="9.85546875" customWidth="1"/>
    <col min="16" max="16" width="11.140625" customWidth="1"/>
  </cols>
  <sheetData>
    <row r="2" spans="1:17" x14ac:dyDescent="0.25">
      <c r="E2" s="3">
        <v>50.9</v>
      </c>
      <c r="F2" s="3">
        <v>51.1</v>
      </c>
      <c r="G2" s="3">
        <v>51.2</v>
      </c>
      <c r="H2" s="3">
        <v>51.3</v>
      </c>
      <c r="I2" s="3">
        <v>51.4</v>
      </c>
      <c r="J2" s="3">
        <v>51.5</v>
      </c>
      <c r="K2" s="3">
        <v>51.6</v>
      </c>
      <c r="L2" s="3">
        <v>51.7</v>
      </c>
      <c r="M2" s="3">
        <v>51.8</v>
      </c>
      <c r="N2" s="3">
        <v>51.9</v>
      </c>
      <c r="O2" s="3">
        <v>52</v>
      </c>
      <c r="P2" s="3">
        <v>52.2</v>
      </c>
      <c r="Q2" s="3">
        <v>52.3</v>
      </c>
    </row>
    <row r="3" spans="1:17" x14ac:dyDescent="0.25">
      <c r="E3" s="3">
        <v>1</v>
      </c>
      <c r="F3" s="3">
        <v>2</v>
      </c>
      <c r="G3" s="3">
        <v>3</v>
      </c>
      <c r="H3" s="3">
        <v>3</v>
      </c>
      <c r="I3" s="3">
        <v>3</v>
      </c>
      <c r="J3" s="3">
        <v>4</v>
      </c>
      <c r="K3" s="3">
        <v>4</v>
      </c>
      <c r="L3" s="3">
        <v>3</v>
      </c>
      <c r="M3" s="3">
        <v>2</v>
      </c>
      <c r="N3" s="3">
        <v>1</v>
      </c>
      <c r="O3" s="3">
        <v>2</v>
      </c>
      <c r="P3" s="3">
        <v>1</v>
      </c>
      <c r="Q3" s="3">
        <v>1</v>
      </c>
    </row>
    <row r="4" spans="1:17" x14ac:dyDescent="0.25">
      <c r="A4" t="s">
        <v>0</v>
      </c>
      <c r="B4" s="2"/>
      <c r="E4" s="3">
        <f>E3/30</f>
        <v>3.3333333333333333E-2</v>
      </c>
      <c r="F4" s="3">
        <f t="shared" ref="F4:Q4" si="0">F3/30</f>
        <v>6.6666666666666666E-2</v>
      </c>
      <c r="G4" s="3">
        <f t="shared" si="0"/>
        <v>0.1</v>
      </c>
      <c r="H4" s="3">
        <f t="shared" si="0"/>
        <v>0.1</v>
      </c>
      <c r="I4" s="3">
        <f t="shared" si="0"/>
        <v>0.1</v>
      </c>
      <c r="J4" s="3">
        <f t="shared" si="0"/>
        <v>0.13333333333333333</v>
      </c>
      <c r="K4" s="3">
        <f t="shared" si="0"/>
        <v>0.13333333333333333</v>
      </c>
      <c r="L4" s="3">
        <f t="shared" si="0"/>
        <v>0.1</v>
      </c>
      <c r="M4" s="3">
        <f t="shared" si="0"/>
        <v>6.6666666666666666E-2</v>
      </c>
      <c r="N4" s="3">
        <f t="shared" si="0"/>
        <v>3.3333333333333333E-2</v>
      </c>
      <c r="O4" s="3">
        <f t="shared" si="0"/>
        <v>6.6666666666666666E-2</v>
      </c>
      <c r="P4" s="3">
        <f t="shared" si="0"/>
        <v>3.3333333333333333E-2</v>
      </c>
      <c r="Q4" s="3">
        <f t="shared" si="0"/>
        <v>3.3333333333333333E-2</v>
      </c>
    </row>
    <row r="5" spans="1:17" x14ac:dyDescent="0.25">
      <c r="A5" t="s">
        <v>1</v>
      </c>
      <c r="B5" s="1"/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/>
    </row>
    <row r="6" spans="1:17" x14ac:dyDescent="0.25">
      <c r="E6" s="3">
        <v>1</v>
      </c>
      <c r="F6" s="3">
        <v>2</v>
      </c>
      <c r="G6" s="3">
        <v>3</v>
      </c>
      <c r="H6" s="3">
        <v>3</v>
      </c>
      <c r="I6" s="3">
        <v>7</v>
      </c>
      <c r="J6" s="3">
        <v>4</v>
      </c>
      <c r="K6" s="3">
        <v>3</v>
      </c>
      <c r="L6" s="3">
        <v>2</v>
      </c>
      <c r="M6" s="3">
        <v>1</v>
      </c>
      <c r="N6" s="3">
        <v>3</v>
      </c>
      <c r="O6" s="3">
        <v>1</v>
      </c>
      <c r="P6" s="3">
        <v>1</v>
      </c>
      <c r="Q6" s="3"/>
    </row>
    <row r="9" spans="1:17" x14ac:dyDescent="0.25">
      <c r="B9" s="3" t="s">
        <v>14</v>
      </c>
      <c r="C9" s="3">
        <f>E2</f>
        <v>50.9</v>
      </c>
      <c r="D9" s="6"/>
      <c r="E9" s="5">
        <f>C9+$C13</f>
        <v>51.019999999999996</v>
      </c>
      <c r="F9" s="5">
        <f>E9+$C13</f>
        <v>51.139999999999993</v>
      </c>
      <c r="G9" s="5">
        <f t="shared" ref="G9:P9" si="1">F9+$C13</f>
        <v>51.259999999999991</v>
      </c>
      <c r="H9" s="5">
        <f t="shared" si="1"/>
        <v>51.379999999999988</v>
      </c>
      <c r="I9" s="5">
        <f t="shared" si="1"/>
        <v>51.499999999999986</v>
      </c>
      <c r="J9" s="5">
        <f t="shared" si="1"/>
        <v>51.619999999999983</v>
      </c>
      <c r="K9" s="5">
        <f t="shared" si="1"/>
        <v>51.739999999999981</v>
      </c>
      <c r="L9" s="5">
        <f t="shared" si="1"/>
        <v>51.859999999999978</v>
      </c>
      <c r="M9" s="5">
        <f t="shared" si="1"/>
        <v>51.979999999999976</v>
      </c>
      <c r="N9" s="5">
        <f t="shared" si="1"/>
        <v>52.099999999999973</v>
      </c>
      <c r="O9" s="5">
        <f t="shared" si="1"/>
        <v>52.21999999999997</v>
      </c>
      <c r="P9" s="5">
        <f t="shared" si="1"/>
        <v>52.339999999999968</v>
      </c>
    </row>
    <row r="10" spans="1:17" x14ac:dyDescent="0.25">
      <c r="B10" s="3" t="s">
        <v>15</v>
      </c>
      <c r="C10" s="3">
        <f>Q2</f>
        <v>52.3</v>
      </c>
      <c r="D10" s="6" t="s">
        <v>17</v>
      </c>
      <c r="E10" s="3">
        <v>1</v>
      </c>
      <c r="F10" s="3">
        <v>2</v>
      </c>
      <c r="G10" s="3">
        <v>3</v>
      </c>
      <c r="H10" s="3">
        <v>3</v>
      </c>
      <c r="I10" s="3">
        <v>7</v>
      </c>
      <c r="J10" s="3">
        <v>4</v>
      </c>
      <c r="K10" s="3">
        <v>3</v>
      </c>
      <c r="L10" s="3">
        <v>2</v>
      </c>
      <c r="M10" s="3">
        <v>1</v>
      </c>
      <c r="N10" s="3">
        <v>2</v>
      </c>
      <c r="O10" s="3">
        <v>1</v>
      </c>
      <c r="P10" s="3">
        <v>1</v>
      </c>
    </row>
    <row r="11" spans="1:17" x14ac:dyDescent="0.25">
      <c r="B11" s="3" t="s">
        <v>16</v>
      </c>
      <c r="C11" s="3">
        <f>C10-C9</f>
        <v>1.3999999999999986</v>
      </c>
    </row>
    <row r="12" spans="1:17" x14ac:dyDescent="0.25">
      <c r="B12" s="3" t="s">
        <v>0</v>
      </c>
      <c r="C12" s="7">
        <f>1+3.32*LN(30)</f>
        <v>12.291975307118356</v>
      </c>
      <c r="D12" s="3" t="s">
        <v>18</v>
      </c>
      <c r="E12" s="3">
        <f>(C9+E9)/2</f>
        <v>50.959999999999994</v>
      </c>
      <c r="F12" s="3">
        <f>(E12+F9)/2</f>
        <v>51.05</v>
      </c>
      <c r="G12" s="3">
        <f t="shared" ref="G12:P12" si="2">(F12+G9)/2</f>
        <v>51.154999999999994</v>
      </c>
      <c r="H12" s="3">
        <f t="shared" si="2"/>
        <v>51.267499999999991</v>
      </c>
      <c r="I12" s="3">
        <f t="shared" si="2"/>
        <v>51.383749999999992</v>
      </c>
      <c r="J12" s="3">
        <f t="shared" si="2"/>
        <v>51.501874999999984</v>
      </c>
      <c r="K12" s="3">
        <f t="shared" si="2"/>
        <v>51.620937499999982</v>
      </c>
      <c r="L12" s="3">
        <f t="shared" si="2"/>
        <v>51.740468749999977</v>
      </c>
      <c r="M12" s="3">
        <f t="shared" si="2"/>
        <v>51.860234374999976</v>
      </c>
      <c r="N12" s="3">
        <f t="shared" si="2"/>
        <v>51.980117187499971</v>
      </c>
      <c r="O12" s="3">
        <f t="shared" si="2"/>
        <v>52.100058593749971</v>
      </c>
      <c r="P12" s="3">
        <f t="shared" si="2"/>
        <v>52.220029296874969</v>
      </c>
    </row>
    <row r="13" spans="1:17" x14ac:dyDescent="0.25">
      <c r="B13" s="3" t="s">
        <v>1</v>
      </c>
      <c r="C13" s="8">
        <v>0.12</v>
      </c>
      <c r="D13" s="3" t="s">
        <v>17</v>
      </c>
      <c r="E13" s="3">
        <v>1</v>
      </c>
      <c r="F13" s="3">
        <v>2</v>
      </c>
      <c r="G13" s="3">
        <v>3</v>
      </c>
      <c r="H13" s="3">
        <v>3</v>
      </c>
      <c r="I13" s="3">
        <v>7</v>
      </c>
      <c r="J13" s="3">
        <v>4</v>
      </c>
      <c r="K13" s="3">
        <v>3</v>
      </c>
      <c r="L13" s="3">
        <v>2</v>
      </c>
      <c r="M13" s="3">
        <v>1</v>
      </c>
      <c r="N13" s="3">
        <v>3</v>
      </c>
      <c r="O13" s="3">
        <v>1</v>
      </c>
      <c r="P13" s="3">
        <v>1</v>
      </c>
    </row>
    <row r="14" spans="1:17" x14ac:dyDescent="0.25">
      <c r="D14" s="3" t="s">
        <v>19</v>
      </c>
      <c r="E14" s="9">
        <f>E13/30</f>
        <v>3.3333333333333333E-2</v>
      </c>
      <c r="F14" s="9">
        <f t="shared" ref="F14:P14" si="3">F13/30</f>
        <v>6.6666666666666666E-2</v>
      </c>
      <c r="G14" s="3">
        <f t="shared" si="3"/>
        <v>0.1</v>
      </c>
      <c r="H14" s="3">
        <f t="shared" si="3"/>
        <v>0.1</v>
      </c>
      <c r="I14" s="5">
        <f t="shared" si="3"/>
        <v>0.23333333333333334</v>
      </c>
      <c r="J14" s="5">
        <f t="shared" si="3"/>
        <v>0.13333333333333333</v>
      </c>
      <c r="K14" s="3">
        <f t="shared" si="3"/>
        <v>0.1</v>
      </c>
      <c r="L14" s="9">
        <f t="shared" si="3"/>
        <v>6.6666666666666666E-2</v>
      </c>
      <c r="M14" s="9">
        <f t="shared" si="3"/>
        <v>3.3333333333333333E-2</v>
      </c>
      <c r="N14" s="3">
        <f t="shared" si="3"/>
        <v>0.1</v>
      </c>
      <c r="O14" s="9">
        <f t="shared" si="3"/>
        <v>3.3333333333333333E-2</v>
      </c>
      <c r="P14" s="9">
        <f t="shared" si="3"/>
        <v>3.3333333333333333E-2</v>
      </c>
    </row>
    <row r="17" spans="3:4" x14ac:dyDescent="0.25">
      <c r="C17" t="s">
        <v>20</v>
      </c>
      <c r="D17">
        <v>0</v>
      </c>
    </row>
    <row r="18" spans="3:4" x14ac:dyDescent="0.25">
      <c r="C18" t="s">
        <v>21</v>
      </c>
      <c r="D18" s="4">
        <f>E10/30</f>
        <v>3.3333333333333333E-2</v>
      </c>
    </row>
    <row r="19" spans="3:4" x14ac:dyDescent="0.25">
      <c r="C19" t="s">
        <v>22</v>
      </c>
      <c r="D19">
        <f>(E10+F10)/30</f>
        <v>0.1</v>
      </c>
    </row>
    <row r="20" spans="3:4" x14ac:dyDescent="0.25">
      <c r="C20" t="s">
        <v>23</v>
      </c>
      <c r="D20">
        <f>(E10+F10+G10)/30</f>
        <v>0.2</v>
      </c>
    </row>
    <row r="21" spans="3:4" x14ac:dyDescent="0.25">
      <c r="C21" t="s">
        <v>24</v>
      </c>
      <c r="D21">
        <f>(E10+F10+G10+H10)/30</f>
        <v>0.3</v>
      </c>
    </row>
    <row r="22" spans="3:4" x14ac:dyDescent="0.25">
      <c r="C22" t="s">
        <v>25</v>
      </c>
      <c r="D22" s="1">
        <f>(E10+F10+G10+H10+I10)/30</f>
        <v>0.53333333333333333</v>
      </c>
    </row>
    <row r="23" spans="3:4" x14ac:dyDescent="0.25">
      <c r="C23" t="s">
        <v>26</v>
      </c>
      <c r="D23" s="1">
        <f>(E10+F10+G10+H10+I10+J10)/30</f>
        <v>0.66666666666666663</v>
      </c>
    </row>
    <row r="24" spans="3:4" x14ac:dyDescent="0.25">
      <c r="C24" t="s">
        <v>27</v>
      </c>
      <c r="D24" s="1">
        <f>(E10+F10+G10+H10+I10+J10+K10)/30</f>
        <v>0.76666666666666672</v>
      </c>
    </row>
    <row r="25" spans="3:4" x14ac:dyDescent="0.25">
      <c r="C25" t="s">
        <v>28</v>
      </c>
      <c r="D25" s="1">
        <f>(E10+F10+G10+H10+I10+J10+K10+L10)/30</f>
        <v>0.83333333333333337</v>
      </c>
    </row>
    <row r="26" spans="3:4" x14ac:dyDescent="0.25">
      <c r="C26" t="s">
        <v>29</v>
      </c>
      <c r="D26" s="1">
        <f>(E10+F10+G10+H10+I10+J10+K10+L10+M10)/30</f>
        <v>0.8666666666666667</v>
      </c>
    </row>
    <row r="27" spans="3:4" x14ac:dyDescent="0.25">
      <c r="C27" t="s">
        <v>30</v>
      </c>
      <c r="D27" s="1">
        <f>(E10+F10+G10+H10+I10+J10+K10+L10+M10+N10)/30</f>
        <v>0.93333333333333335</v>
      </c>
    </row>
    <row r="28" spans="3:4" x14ac:dyDescent="0.25">
      <c r="C28" t="s">
        <v>31</v>
      </c>
      <c r="D28" s="4">
        <f>(E10+F10+G10+H10+I10+J10+K10+L10+M10+N10+O10)/30</f>
        <v>0.96666666666666667</v>
      </c>
    </row>
    <row r="29" spans="3:4" x14ac:dyDescent="0.25">
      <c r="C29" t="s">
        <v>32</v>
      </c>
      <c r="D29">
        <f>(E10+F10+G10+H10+I10+J10+K10+L10+M10+N10+O10+P10)/30</f>
        <v>1</v>
      </c>
    </row>
    <row r="50" spans="2:13" x14ac:dyDescent="0.25">
      <c r="B50">
        <v>2</v>
      </c>
    </row>
    <row r="52" spans="2:13" x14ac:dyDescent="0.25">
      <c r="H52" t="s">
        <v>47</v>
      </c>
      <c r="I52">
        <f>I54^1/2</f>
        <v>8.3450877662551298E-2</v>
      </c>
      <c r="K52" t="s">
        <v>48</v>
      </c>
      <c r="L52" s="1">
        <v>2.75638590367033</v>
      </c>
    </row>
    <row r="53" spans="2:13" x14ac:dyDescent="0.25">
      <c r="B53" t="s">
        <v>33</v>
      </c>
      <c r="C53">
        <f>E13*E14+F13*F14+G13*G14+H13*H14+I13*I14+J13*J14+K13*K14+L13*L14+M13*M14+N13*N14+O13*O14+P13*P14</f>
        <v>3.7666666666666666</v>
      </c>
      <c r="E53" t="s">
        <v>36</v>
      </c>
      <c r="F53" t="s">
        <v>45</v>
      </c>
      <c r="H53" t="s">
        <v>43</v>
      </c>
      <c r="I53">
        <f>(E2+F2*2+G2*3+H2*3+I2*3+J2*4+K2*4+M2*3+L2*2+N2+O2*2+P2+Q2)/30</f>
        <v>51.546666666666667</v>
      </c>
      <c r="K53" t="s">
        <v>48</v>
      </c>
      <c r="L53">
        <v>2.0452296421326999</v>
      </c>
    </row>
    <row r="54" spans="2:13" x14ac:dyDescent="0.25">
      <c r="B54" t="s">
        <v>34</v>
      </c>
      <c r="C54">
        <f>E13^2*E14+F13^2*F14+G13^2*G14+H13^2*H14+I13^2*I14+J13^2*J14+K13^2*K14+L13^2*L14+M13^2*M14+N13^2*N14+O13^2*O14+P13^2*P14-(E13*E14+F13*F14+G13*G14+H13*H14+I13*I14+J13*J14+K13*K14+L13*L14+M13*M14+N13*N14+O13*O14+P13*P14)^2</f>
        <v>3.6455555555555588</v>
      </c>
      <c r="E54" t="s">
        <v>37</v>
      </c>
      <c r="F54">
        <f>(51.5+51.5)/2</f>
        <v>51.5</v>
      </c>
      <c r="H54" t="s">
        <v>44</v>
      </c>
      <c r="I54">
        <f>(((E2-I53)^2+(F2-I53)^2+(G2-I53)^2+(H2-I53)^2+(I2-I53)^2+(J2-I53)^2+(K2-I53)^2+(L2-I53)^2+(M2-I53)^2+(N2-I53)^2+(O2-I53)^2+(P2-I53)^2+(Q2-I53)^2)^2)/30</f>
        <v>0.1669017553251026</v>
      </c>
      <c r="K54" t="s">
        <v>48</v>
      </c>
      <c r="L54">
        <v>1.6991270265334899</v>
      </c>
    </row>
    <row r="55" spans="2:13" x14ac:dyDescent="0.25">
      <c r="E55" t="s">
        <v>16</v>
      </c>
      <c r="F55">
        <v>1.4</v>
      </c>
      <c r="H55" t="s">
        <v>46</v>
      </c>
      <c r="I55" s="11">
        <f>(E2*E3+F2*F3+G2*G3+H2*H3+I2*I3+J2*J3+K2*K3+L2*L3+M2*M3+N2*N3+O2*O3+P2*P3+Q2*Q3)/30</f>
        <v>51.543333333333337</v>
      </c>
    </row>
    <row r="56" spans="2:13" x14ac:dyDescent="0.25">
      <c r="B56" t="s">
        <v>35</v>
      </c>
      <c r="C56">
        <f>C54^1/2</f>
        <v>1.8227777777777794</v>
      </c>
      <c r="E56" t="s">
        <v>38</v>
      </c>
      <c r="F56" s="1">
        <f>(E2+F2+G2+H2+I2+J2+K2+L2+M2+N2+O2+P2+Q2)/13</f>
        <v>51.607692307692304</v>
      </c>
    </row>
    <row r="57" spans="2:13" x14ac:dyDescent="0.25">
      <c r="E57" t="s">
        <v>41</v>
      </c>
      <c r="F57">
        <f>((((E2-F56)^2+(F2-F56)^2+(G2-F56)^2+(H2-F56)^2+(I2-F56)^2+(J2-F56)^2+(K2-F56)^2+(L2-F56)^2+(M2-F56)^2+(N2-F56)^2+(O2-F56)^2+(P2-F56)^2+(Q2-F56)^2)^2)/30)^1/2</f>
        <v>7.9878856015778987E-2</v>
      </c>
      <c r="H57" t="s">
        <v>49</v>
      </c>
      <c r="I57" s="12">
        <f>I55-((L52+I52^1/2)/30^1/2)</f>
        <v>51.496698144291642</v>
      </c>
      <c r="J57" s="3" t="s">
        <v>52</v>
      </c>
      <c r="K57" s="3" t="s">
        <v>53</v>
      </c>
      <c r="L57" s="3" t="s">
        <v>52</v>
      </c>
      <c r="M57" s="3">
        <f>I55+((L52+I52^1/2)/30^1/2)</f>
        <v>51.589968522375031</v>
      </c>
    </row>
    <row r="58" spans="2:13" x14ac:dyDescent="0.25">
      <c r="H58" t="s">
        <v>50</v>
      </c>
      <c r="I58" s="3">
        <f>I55-((L53+I52^1/2)/30^1/2)</f>
        <v>51.508550748650606</v>
      </c>
      <c r="J58" s="3" t="s">
        <v>52</v>
      </c>
      <c r="K58" s="3" t="s">
        <v>53</v>
      </c>
      <c r="L58" s="3" t="s">
        <v>52</v>
      </c>
      <c r="M58" s="3">
        <f>I55+((L53+I52^1/2)/30^1/2)</f>
        <v>51.578115918016067</v>
      </c>
    </row>
    <row r="59" spans="2:13" x14ac:dyDescent="0.25">
      <c r="B59" t="s">
        <v>39</v>
      </c>
      <c r="C59" t="s">
        <v>40</v>
      </c>
      <c r="E59" t="s">
        <v>42</v>
      </c>
      <c r="F59" s="10">
        <f>(F56/I53)*100%</f>
        <v>1.0011838911218114</v>
      </c>
      <c r="H59" t="s">
        <v>51</v>
      </c>
      <c r="I59" s="3">
        <f>I55-((L54+I52^1/2)/30^1/2)</f>
        <v>51.514319125577259</v>
      </c>
      <c r="J59" s="3" t="s">
        <v>52</v>
      </c>
      <c r="K59" s="3" t="s">
        <v>53</v>
      </c>
      <c r="L59" s="3" t="s">
        <v>52</v>
      </c>
      <c r="M59" s="3">
        <f>I55+((L54+I52^1/2)/30^1/2)</f>
        <v>51.572347541089414</v>
      </c>
    </row>
    <row r="60" spans="2:13" x14ac:dyDescent="0.25">
      <c r="B60">
        <f>E2</f>
        <v>50.9</v>
      </c>
      <c r="C60" s="1">
        <f>$F56-B60</f>
        <v>0.70769230769230518</v>
      </c>
    </row>
    <row r="61" spans="2:13" x14ac:dyDescent="0.25">
      <c r="B61">
        <f>F2</f>
        <v>51.1</v>
      </c>
      <c r="C61" s="1">
        <f>$F$56-B61</f>
        <v>0.50769230769230234</v>
      </c>
      <c r="I61" s="3" t="s">
        <v>54</v>
      </c>
      <c r="J61" s="3">
        <v>4</v>
      </c>
    </row>
    <row r="62" spans="2:13" x14ac:dyDescent="0.25">
      <c r="B62">
        <f>G2</f>
        <v>51.2</v>
      </c>
      <c r="C62" s="1">
        <f t="shared" ref="C62:C66" si="4">$F$56-B62</f>
        <v>0.40769230769230091</v>
      </c>
      <c r="I62" s="3" t="s">
        <v>55</v>
      </c>
      <c r="J62" s="3">
        <v>0</v>
      </c>
    </row>
    <row r="63" spans="2:13" x14ac:dyDescent="0.25">
      <c r="B63">
        <f>H2</f>
        <v>51.3</v>
      </c>
      <c r="C63" s="1">
        <f t="shared" si="4"/>
        <v>0.3076923076923066</v>
      </c>
      <c r="I63" s="3" t="s">
        <v>55</v>
      </c>
      <c r="J63" s="3">
        <v>0</v>
      </c>
    </row>
    <row r="64" spans="2:13" x14ac:dyDescent="0.25">
      <c r="B64">
        <f>I2</f>
        <v>51.4</v>
      </c>
      <c r="C64" s="1">
        <f t="shared" si="4"/>
        <v>0.20769230769230518</v>
      </c>
    </row>
    <row r="65" spans="2:8" x14ac:dyDescent="0.25">
      <c r="B65">
        <f>J2</f>
        <v>51.5</v>
      </c>
      <c r="C65" s="1">
        <f t="shared" si="4"/>
        <v>0.10769230769230376</v>
      </c>
    </row>
    <row r="66" spans="2:8" x14ac:dyDescent="0.25">
      <c r="B66">
        <f>K2</f>
        <v>51.6</v>
      </c>
      <c r="C66" s="1">
        <f t="shared" si="4"/>
        <v>7.6923076923023359E-3</v>
      </c>
    </row>
    <row r="67" spans="2:8" x14ac:dyDescent="0.25">
      <c r="B67">
        <f>L2</f>
        <v>51.7</v>
      </c>
      <c r="C67" s="1">
        <f>B67-F$56</f>
        <v>9.2307692307699085E-2</v>
      </c>
      <c r="G67" t="s">
        <v>43</v>
      </c>
      <c r="H67">
        <f>(E9*E10+F9*F10+G9*G10+H9*H10+I9*I10+J9*J10+K9*K10+L9*L10+M9*M10+N9*N10+O9*O10+P9*P10)/30</f>
        <v>51.595999999999997</v>
      </c>
    </row>
    <row r="68" spans="2:8" x14ac:dyDescent="0.25">
      <c r="B68">
        <f>M2</f>
        <v>51.8</v>
      </c>
      <c r="C68" s="1">
        <f t="shared" ref="C68:C72" si="5">B68-F$56</f>
        <v>0.1923076923076934</v>
      </c>
    </row>
    <row r="69" spans="2:8" x14ac:dyDescent="0.25">
      <c r="B69">
        <f>N2</f>
        <v>51.9</v>
      </c>
      <c r="C69" s="1">
        <f t="shared" si="5"/>
        <v>0.29230769230769482</v>
      </c>
    </row>
    <row r="70" spans="2:8" x14ac:dyDescent="0.25">
      <c r="B70">
        <f>O2</f>
        <v>52</v>
      </c>
      <c r="C70" s="1">
        <f t="shared" si="5"/>
        <v>0.39230769230769624</v>
      </c>
    </row>
    <row r="71" spans="2:8" x14ac:dyDescent="0.25">
      <c r="B71">
        <f>P2</f>
        <v>52.2</v>
      </c>
      <c r="C71" s="1">
        <f t="shared" si="5"/>
        <v>0.59230769230769909</v>
      </c>
    </row>
    <row r="72" spans="2:8" x14ac:dyDescent="0.25">
      <c r="B72">
        <f>Q2</f>
        <v>52.3</v>
      </c>
      <c r="C72" s="1">
        <f t="shared" si="5"/>
        <v>0.6923076923076934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2022-10-06T04:11:44Z</dcterms:modified>
</cp:coreProperties>
</file>