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BO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<sst xmlns="http://schemas.openxmlformats.org/spreadsheetml/2006/main" count="133" uniqueCount="97">
  <si>
    <t xml:space="preserve">Units</t>
  </si>
  <si>
    <t xml:space="preserve">TODO: nuts, bolts, wire, PCB cost</t>
  </si>
  <si>
    <t xml:space="preserve">Total Cost</t>
  </si>
  <si>
    <t xml:space="preserve">Unit Cost</t>
  </si>
  <si>
    <t xml:space="preserve">Purchase Cost</t>
  </si>
  <si>
    <t xml:space="preserve">Unit Purchase Cost</t>
  </si>
  <si>
    <t xml:space="preserve">Item</t>
  </si>
  <si>
    <t xml:space="preserve">Supplied Quantity</t>
  </si>
  <si>
    <t xml:space="preserve">Quantity/Unit</t>
  </si>
  <si>
    <t xml:space="preserve">Quantity Required</t>
  </si>
  <si>
    <t xml:space="preserve">Purchase Quantity</t>
  </si>
  <si>
    <t xml:space="preserve">Leftover</t>
  </si>
  <si>
    <t xml:space="preserve">Cost</t>
  </si>
  <si>
    <t xml:space="preserve">Purchased</t>
  </si>
  <si>
    <t xml:space="preserve">US Shipping</t>
  </si>
  <si>
    <t xml:space="preserve">To Check</t>
  </si>
  <si>
    <t xml:space="preserve">Model</t>
  </si>
  <si>
    <t xml:space="preserve">Link</t>
  </si>
  <si>
    <t xml:space="preserve">Note</t>
  </si>
  <si>
    <t xml:space="preserve">Extrusions</t>
  </si>
  <si>
    <t xml:space="preserve">Yes</t>
  </si>
  <si>
    <t xml:space="preserve">x</t>
  </si>
  <si>
    <t xml:space="preserve">DPDT Toggle Switch</t>
  </si>
  <si>
    <t xml:space="preserve">MTS202</t>
  </si>
  <si>
    <t xml:space="preserve">https://www.amazon.com/dp/B079JLZKLL/?coliid=I2IED9WK57D9ZV&amp;colid=3B68F5I5K7V3W&amp;psc=1&amp;ref_=lv_ov_lig_dp_it</t>
  </si>
  <si>
    <t xml:space="preserve">Servo</t>
  </si>
  <si>
    <t xml:space="preserve">SG90</t>
  </si>
  <si>
    <t xml:space="preserve">https://www.amazon.com/dp/B08FJ27Q1H/?coliid=I1X7DZELW9S1IO&amp;colid=3B68F5I5K7V3W&amp;psc=1&amp;ref_=lv_ov_lig_dp_it</t>
  </si>
  <si>
    <t xml:space="preserve">SPDT Toggle Switch</t>
  </si>
  <si>
    <t xml:space="preserve">MTS102</t>
  </si>
  <si>
    <t xml:space="preserve">https://www.amazon.com/dp/B079JBF815/?coliid=I14U5TAY66Z5LC&amp;colid=3B68F5I5K7V3W&amp;psc=1&amp;ref_=lv_ov_lig_dp_it</t>
  </si>
  <si>
    <t xml:space="preserve">Current/Volt Meter</t>
  </si>
  <si>
    <t xml:space="preserve">https://www.amazon.com/dp/B06XR2XKNT/?coliid=I240WAGIX8B2ZC&amp;colid=3B68F5I5K7V3W&amp;psc=1&amp;ref_=lv_ov_lig_dp_it</t>
  </si>
  <si>
    <t xml:space="preserve">Boost/Buck Converter</t>
  </si>
  <si>
    <t xml:space="preserve">https://www.amazon.com/dp/B081YM993Z/?coliid=I23OJXTM050E7O&amp;colid=3B68F5I5K7V3W&amp;psc=1&amp;ref_=lv_ov_lig_dp_it</t>
  </si>
  <si>
    <t xml:space="preserve">Constant Current Module</t>
  </si>
  <si>
    <t xml:space="preserve">https://www.amazon.com/dp/B07V7F5K8T/?coliid=I12X7W0TOQNCJ1&amp;colid=3B68F5I5K7V3W&amp;psc=1&amp;ref_=lv_ov_lig_dp_it</t>
  </si>
  <si>
    <t xml:space="preserve">Buck Converter</t>
  </si>
  <si>
    <t xml:space="preserve">https://www.amazon.com/dp/B07VVXF7YX/?coliid=I31ZS8K9MPZQYL&amp;colid=3B68F5I5K7V3W&amp;psc=1&amp;ref_=lv_ov_lig_dp_it</t>
  </si>
  <si>
    <t xml:space="preserve">Stepper Drivers</t>
  </si>
  <si>
    <t xml:space="preserve">A4988</t>
  </si>
  <si>
    <t xml:space="preserve">https://www.amazon.com/dp/B07MY2SWQ5/?coliid=I19TDNWFK7RSUR&amp;colid=3B68F5I5K7V3W&amp;psc=1&amp;ref_=lv_ov_lig_dp_it</t>
  </si>
  <si>
    <t xml:space="preserve">Belt Idler</t>
  </si>
  <si>
    <t xml:space="preserve">https://www.amazon.com/dp/B08L3KPQVK/?coliid=I2THFIW9U0U622&amp;colid=3B68F5I5K7V3W&amp;psc=1&amp;ref_=lv_ov_lig_dp_it</t>
  </si>
  <si>
    <t xml:space="preserve">Drill</t>
  </si>
  <si>
    <t xml:space="preserve">Pulley</t>
  </si>
  <si>
    <t xml:space="preserve">https://www.amazon.com/dp/B085XLRXS1/?coliid=I1L7RF1M1YIGBD&amp;colid=3B68F5I5K7V3W&amp;psc=1&amp;ref_=lv_ov_lig_dp_it</t>
  </si>
  <si>
    <t xml:space="preserve">Stepper Motors</t>
  </si>
  <si>
    <t xml:space="preserve">https://www.amazon.com/dp/B07QW21PXK/?coliid=I3779UWYT5VW4M&amp;colid=3B68F5I5K7V3W&amp;psc=1&amp;ref_=lv_ov_lig_dp_it</t>
  </si>
  <si>
    <t xml:space="preserve">Arduino Nano + Cable</t>
  </si>
  <si>
    <t xml:space="preserve">https://www.amazon.com/dp/B07WK4VG58/?coliid=I2JGAOY38RBC0F&amp;colid=3B68F5I5K7V3W&amp;psc=1&amp;ref_=lv_ov_lig_dp_it</t>
  </si>
  <si>
    <t xml:space="preserve">GT2 Belt</t>
  </si>
  <si>
    <t xml:space="preserve">https://www.amazon.com/dp/B01E91K4N8/?coliid=I1LW4Y3OZE6PAI&amp;colid=3B68F5I5K7V3W&amp;psc=1&amp;ref_=lv_ov_lig_dp_it</t>
  </si>
  <si>
    <t xml:space="preserve">Endstop Switch</t>
  </si>
  <si>
    <t xml:space="preserve">https://www.amazon.com/dp/B07TWKH7F7/?coliid=II6TRDBH84KC5&amp;colid=3B68F5I5K7V3W&amp;psc=1&amp;ref_=lv_ov_lig_dp_it</t>
  </si>
  <si>
    <t xml:space="preserve">Filament</t>
  </si>
  <si>
    <t xml:space="preserve">Male Pin Headers</t>
  </si>
  <si>
    <t xml:space="preserve">https://www.amazon.com/dp/B06ZZN8L9S/?coliid=I3ZNHQ0RQ32NB&amp;colid=3B68F5I5K7V3W&amp;psc=1&amp;ref_=lv_ov_lig_dp_it</t>
  </si>
  <si>
    <t xml:space="preserve">Black Female Pin Headers</t>
  </si>
  <si>
    <t xml:space="preserve">https://www.amazon.com/dp/B07CGGSDWF/?coliid=I19RSKHZMAB18B&amp;colid=3B68F5I5K7V3W&amp;psc=1&amp;ref_=lv_ov_lig_dp_it</t>
  </si>
  <si>
    <t xml:space="preserve">Resistors</t>
  </si>
  <si>
    <t xml:space="preserve">https://www.amazon.com/dp/B07HDGX5LM/?coliid=IM92RKHGXCV9D&amp;colid=3B68F5I5K7V3W&amp;psc=1&amp;ref_=lv_ov_lig_dp_it</t>
  </si>
  <si>
    <t xml:space="preserve">Screw Terminals</t>
  </si>
  <si>
    <t xml:space="preserve">https://www.amazon.com/dp/B01MT4LC0F/?coliid=I2FV8ZLDH9773R&amp;colid=3B68F5I5K7V3W&amp;psc=1&amp;ref_=lv_ov_lig_dp_it</t>
  </si>
  <si>
    <t xml:space="preserve">Diodes</t>
  </si>
  <si>
    <t xml:space="preserve">1N5822</t>
  </si>
  <si>
    <t xml:space="preserve">https://www.amazon.com/dp/B07HQLF4JP/?coliid=I2LS8WZ0UV5MSD&amp;colid=3B68F5I5K7V3W&amp;psc=1&amp;ref_=lv_ov_lig_dp_it</t>
  </si>
  <si>
    <t xml:space="preserve">JST B4B-XH-AM</t>
  </si>
  <si>
    <t xml:space="preserve">JST B3B-XH-A</t>
  </si>
  <si>
    <t xml:space="preserve">JST B2B-XH-A</t>
  </si>
  <si>
    <t xml:space="preserve">JST XHP-2</t>
  </si>
  <si>
    <t xml:space="preserve">JST XHP-3</t>
  </si>
  <si>
    <t xml:space="preserve">LCSC</t>
  </si>
  <si>
    <t xml:space="preserve">No</t>
  </si>
  <si>
    <t xml:space="preserve">Multimeter</t>
  </si>
  <si>
    <t xml:space="preserve">https://www.harborfreight.com/7-function-digital-multimeter-63759.html</t>
  </si>
  <si>
    <t xml:space="preserve">Allen Keys</t>
  </si>
  <si>
    <t xml:space="preserve">https://www.harborfreight.com/10-piece-hex-key-set-94597.html</t>
  </si>
  <si>
    <t xml:space="preserve">Flush Cutters</t>
  </si>
  <si>
    <t xml:space="preserve">https://www.harborfreight.com/micro-flush-cutter-90708.html</t>
  </si>
  <si>
    <t xml:space="preserve">T-Nuts</t>
  </si>
  <si>
    <t xml:space="preserve">3000 purchased</t>
  </si>
  <si>
    <t xml:space="preserve">Cardboard Box</t>
  </si>
  <si>
    <t xml:space="preserve">15 in. L x 10 in. W x 12 in.</t>
  </si>
  <si>
    <t xml:space="preserve">https://www.homedepot.com/p/The-Home-Depot-15-in-L-x-10-in-W-x-12-in-Extra-Small-Moving-Box-with-Handles-50-Pack-XSBOX50/316768749</t>
  </si>
  <si>
    <t xml:space="preserve">L-Brackets</t>
  </si>
  <si>
    <t xml:space="preserve">https://www.amazon.com/dp/B07ZQFJ2CK/?coliid=I1QJ2F9HDYD3CQ&amp;colid=3B68F5I5K7V3W&amp;psc=1&amp;ref_=lv_ov_lig_dp_it</t>
  </si>
  <si>
    <t xml:space="preserve">USB Module</t>
  </si>
  <si>
    <t xml:space="preserve">https://www.amazon.com/dp/B07KWVL77T/?coliid=I35GXQ8TZO521H&amp;colid=3B68F5I5K7V3W&amp;psc=1&amp;ref_=lv_ov_lig_dp_it</t>
  </si>
  <si>
    <t xml:space="preserve">TPDT Toggle Switch</t>
  </si>
  <si>
    <t xml:space="preserve">MTS302</t>
  </si>
  <si>
    <t xml:space="preserve">https://www.amazon.com/dp/B07GWGN6D4/?coliid=I2J1EBVPRYAEU8&amp;colid=3B68F5I5K7V3W&amp;psc=1&amp;ref_=lv_ov_lig_dp_it</t>
  </si>
  <si>
    <t xml:space="preserve">DC Female</t>
  </si>
  <si>
    <t xml:space="preserve">https://www.amazon.com/dp/B08CVF3QXL/</t>
  </si>
  <si>
    <t xml:space="preserve">DC Male</t>
  </si>
  <si>
    <t xml:space="preserve">https://www.amazon.com/dp/B07D8T9RNF/?coliid=I1A6P6DAX619YM&amp;colid=3B68F5I5K7V3W&amp;psc=1&amp;ref_=lv_ov_lig_dp_it</t>
  </si>
  <si>
    <t xml:space="preserve">Solid Core Wire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</si>
</sst>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[$$-409]#,##0.00;[RED]\-[$$-409]#,##0.00"/>
    <numFmt numFmtId="167" formatCode="[$-409][$$]#,##0.00;[RED]\-[$$]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2" xfId="20"/>
    <cellStyle name="Note 1" xfId="21"/>
    <cellStyle name="Pivot Table Category" xfId="22"/>
    <cellStyle name="Pivot Table Corner" xfId="23"/>
    <cellStyle name="Pivot Table Field" xfId="24"/>
    <cellStyle name="Pivot Table Result" xfId="25"/>
    <cellStyle name="Pivot Table Title" xfId="26"/>
    <cellStyle name="Pivot Table Value" xfId="27"/>
  </cellStyles>
  <dxfs count="3">
    <dxf>
      <font>
        <name val="Calibri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Calibri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Calibri"/>
        <charset val="1"/>
        <family val="2"/>
        <b val="0"/>
        <i val="0"/>
        <color rgb="FF333333"/>
        <sz val="10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CC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004586"/>
            </a:solidFill>
            <a:ln w="0">
              <a:solidFill>
                <a:srgbClr val="000000"/>
              </a:solidFill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314004"/>
              </a:solidFill>
              <a:ln w="0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aecf00"/>
              </a:solidFill>
              <a:ln w="0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4b1f6f"/>
              </a:solidFill>
              <a:ln w="0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ff950e"/>
              </a:solidFill>
              <a:ln w="0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c5000b"/>
              </a:solidFill>
              <a:ln w="0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0084d1"/>
              </a:solidFill>
              <a:ln w="0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13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14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15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16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17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Pt>
            <c:idx val="18"/>
            <c:spPr>
              <a:solidFill>
                <a:srgbClr val="314004"/>
              </a:solidFill>
              <a:ln w="0">
                <a:solidFill>
                  <a:srgbClr val="000000"/>
                </a:solidFill>
              </a:ln>
            </c:spPr>
          </c:dPt>
          <c:dPt>
            <c:idx val="19"/>
            <c:spPr>
              <a:solidFill>
                <a:srgbClr val="aecf00"/>
              </a:solidFill>
              <a:ln w="0">
                <a:solidFill>
                  <a:srgbClr val="000000"/>
                </a:solidFill>
              </a:ln>
            </c:spPr>
          </c:dPt>
          <c:dPt>
            <c:idx val="20"/>
            <c:spPr>
              <a:solidFill>
                <a:srgbClr val="4b1f6f"/>
              </a:solidFill>
              <a:ln w="0">
                <a:solidFill>
                  <a:srgbClr val="000000"/>
                </a:solidFill>
              </a:ln>
            </c:spPr>
          </c:dPt>
          <c:dPt>
            <c:idx val="21"/>
            <c:spPr>
              <a:solidFill>
                <a:srgbClr val="ff950e"/>
              </a:solidFill>
              <a:ln w="0">
                <a:solidFill>
                  <a:srgbClr val="000000"/>
                </a:solidFill>
              </a:ln>
            </c:spPr>
          </c:dPt>
          <c:dPt>
            <c:idx val="22"/>
            <c:spPr>
              <a:solidFill>
                <a:srgbClr val="c5000b"/>
              </a:solidFill>
              <a:ln w="0">
                <a:solidFill>
                  <a:srgbClr val="000000"/>
                </a:solidFill>
              </a:ln>
            </c:spPr>
          </c:dPt>
          <c:dPt>
            <c:idx val="23"/>
            <c:spPr>
              <a:solidFill>
                <a:srgbClr val="0084d1"/>
              </a:solidFill>
              <a:ln w="0">
                <a:solidFill>
                  <a:srgbClr val="000000"/>
                </a:solidFill>
              </a:ln>
            </c:spPr>
          </c:dPt>
          <c:dPt>
            <c:idx val="24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25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26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27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28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29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Pt>
            <c:idx val="30"/>
            <c:spPr>
              <a:solidFill>
                <a:srgbClr val="314004"/>
              </a:solidFill>
              <a:ln w="0">
                <a:solidFill>
                  <a:srgbClr val="000000"/>
                </a:solidFill>
              </a:ln>
            </c:spPr>
          </c:dPt>
          <c:dPt>
            <c:idx val="31"/>
            <c:spPr>
              <a:solidFill>
                <a:srgbClr val="aecf00"/>
              </a:solidFill>
              <a:ln w="0">
                <a:solidFill>
                  <a:srgbClr val="000000"/>
                </a:solidFill>
              </a:ln>
            </c:spPr>
          </c:dPt>
          <c:dPt>
            <c:idx val="32"/>
            <c:spPr>
              <a:solidFill>
                <a:srgbClr val="4b1f6f"/>
              </a:solidFill>
              <a:ln w="0">
                <a:solidFill>
                  <a:srgbClr val="000000"/>
                </a:solidFill>
              </a:ln>
            </c:spPr>
          </c:dPt>
          <c:dPt>
            <c:idx val="33"/>
            <c:spPr>
              <a:solidFill>
                <a:srgbClr val="ff950e"/>
              </a:solidFill>
              <a:ln w="0">
                <a:solidFill>
                  <a:srgbClr val="000000"/>
                </a:solidFill>
              </a:ln>
            </c:spPr>
          </c:dPt>
          <c:dPt>
            <c:idx val="34"/>
            <c:spPr>
              <a:solidFill>
                <a:srgbClr val="c5000b"/>
              </a:solidFill>
              <a:ln w="0">
                <a:solidFill>
                  <a:srgbClr val="000000"/>
                </a:solidFill>
              </a:ln>
            </c:spPr>
          </c:dPt>
          <c:dPt>
            <c:idx val="35"/>
            <c:spPr>
              <a:solidFill>
                <a:srgbClr val="0084d1"/>
              </a:solidFill>
              <a:ln w="0">
                <a:solidFill>
                  <a:srgbClr val="000000"/>
                </a:solidFill>
              </a:ln>
            </c:spPr>
          </c:dPt>
          <c:dPt>
            <c:idx val="36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37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38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39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40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41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Pt>
            <c:idx val="42"/>
            <c:spPr>
              <a:solidFill>
                <a:srgbClr val="314004"/>
              </a:solidFill>
              <a:ln w="0">
                <a:solidFill>
                  <a:srgbClr val="000000"/>
                </a:solidFill>
              </a:ln>
            </c:spPr>
          </c:dPt>
          <c:dPt>
            <c:idx val="43"/>
            <c:spPr>
              <a:solidFill>
                <a:srgbClr val="aecf00"/>
              </a:solidFill>
              <a:ln w="0">
                <a:solidFill>
                  <a:srgbClr val="000000"/>
                </a:solidFill>
              </a:ln>
            </c:spPr>
          </c:dPt>
          <c:dPt>
            <c:idx val="44"/>
            <c:spPr>
              <a:solidFill>
                <a:srgbClr val="4b1f6f"/>
              </a:solidFill>
              <a:ln w="0">
                <a:solidFill>
                  <a:srgbClr val="000000"/>
                </a:solidFill>
              </a:ln>
            </c:spPr>
          </c:dPt>
          <c:dPt>
            <c:idx val="45"/>
            <c:spPr>
              <a:solidFill>
                <a:srgbClr val="ff950e"/>
              </a:solidFill>
              <a:ln w="0">
                <a:solidFill>
                  <a:srgbClr val="000000"/>
                </a:solidFill>
              </a:ln>
            </c:spPr>
          </c:dPt>
          <c:dPt>
            <c:idx val="46"/>
            <c:spPr>
              <a:solidFill>
                <a:srgbClr val="c5000b"/>
              </a:solidFill>
              <a:ln w="0">
                <a:solidFill>
                  <a:srgbClr val="000000"/>
                </a:solidFill>
              </a:ln>
            </c:spPr>
          </c:dPt>
          <c:dPt>
            <c:idx val="47"/>
            <c:spPr>
              <a:solidFill>
                <a:srgbClr val="0084d1"/>
              </a:solidFill>
              <a:ln w="0">
                <a:solidFill>
                  <a:srgbClr val="000000"/>
                </a:solidFill>
              </a:ln>
            </c:spPr>
          </c:dPt>
          <c:dPt>
            <c:idx val="48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49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50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51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52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53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Pt>
            <c:idx val="54"/>
            <c:spPr>
              <a:solidFill>
                <a:srgbClr val="314004"/>
              </a:solidFill>
              <a:ln w="0">
                <a:solidFill>
                  <a:srgbClr val="000000"/>
                </a:solidFill>
              </a:ln>
            </c:spPr>
          </c:dPt>
          <c:dPt>
            <c:idx val="55"/>
            <c:spPr>
              <a:solidFill>
                <a:srgbClr val="aecf00"/>
              </a:solidFill>
              <a:ln w="0">
                <a:solidFill>
                  <a:srgbClr val="000000"/>
                </a:solidFill>
              </a:ln>
            </c:spPr>
          </c:dPt>
          <c:dPt>
            <c:idx val="56"/>
            <c:spPr>
              <a:solidFill>
                <a:srgbClr val="4b1f6f"/>
              </a:solidFill>
              <a:ln w="0">
                <a:solidFill>
                  <a:srgbClr val="000000"/>
                </a:solidFill>
              </a:ln>
            </c:spPr>
          </c:dPt>
          <c:dPt>
            <c:idx val="57"/>
            <c:spPr>
              <a:solidFill>
                <a:srgbClr val="ff950e"/>
              </a:solidFill>
              <a:ln w="0">
                <a:solidFill>
                  <a:srgbClr val="000000"/>
                </a:solidFill>
              </a:ln>
            </c:spPr>
          </c:dPt>
          <c:dPt>
            <c:idx val="58"/>
            <c:spPr>
              <a:solidFill>
                <a:srgbClr val="c5000b"/>
              </a:solidFill>
              <a:ln w="0">
                <a:solidFill>
                  <a:srgbClr val="000000"/>
                </a:solidFill>
              </a:ln>
            </c:spPr>
          </c:dPt>
          <c:dPt>
            <c:idx val="59"/>
            <c:spPr>
              <a:solidFill>
                <a:srgbClr val="0084d1"/>
              </a:solidFill>
              <a:ln w="0">
                <a:solidFill>
                  <a:srgbClr val="000000"/>
                </a:solidFill>
              </a:ln>
            </c:spPr>
          </c:dPt>
          <c:dPt>
            <c:idx val="60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61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62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63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64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65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Pt>
            <c:idx val="66"/>
            <c:spPr>
              <a:solidFill>
                <a:srgbClr val="314004"/>
              </a:solidFill>
              <a:ln w="0">
                <a:solidFill>
                  <a:srgbClr val="000000"/>
                </a:solidFill>
              </a:ln>
            </c:spPr>
          </c:dPt>
          <c:dPt>
            <c:idx val="67"/>
            <c:spPr>
              <a:solidFill>
                <a:srgbClr val="aecf00"/>
              </a:solidFill>
              <a:ln w="0">
                <a:solidFill>
                  <a:srgbClr val="000000"/>
                </a:solidFill>
              </a:ln>
            </c:spPr>
          </c:dPt>
          <c:dPt>
            <c:idx val="68"/>
            <c:spPr>
              <a:solidFill>
                <a:srgbClr val="4b1f6f"/>
              </a:solidFill>
              <a:ln w="0">
                <a:solidFill>
                  <a:srgbClr val="000000"/>
                </a:solidFill>
              </a:ln>
            </c:spPr>
          </c:dPt>
          <c:dPt>
            <c:idx val="69"/>
            <c:spPr>
              <a:solidFill>
                <a:srgbClr val="ff950e"/>
              </a:solidFill>
              <a:ln w="0">
                <a:solidFill>
                  <a:srgbClr val="000000"/>
                </a:solidFill>
              </a:ln>
            </c:spPr>
          </c:dPt>
          <c:dPt>
            <c:idx val="70"/>
            <c:spPr>
              <a:solidFill>
                <a:srgbClr val="c5000b"/>
              </a:solidFill>
              <a:ln w="0">
                <a:solidFill>
                  <a:srgbClr val="000000"/>
                </a:solidFill>
              </a:ln>
            </c:spPr>
          </c:dPt>
          <c:dPt>
            <c:idx val="71"/>
            <c:spPr>
              <a:solidFill>
                <a:srgbClr val="0084d1"/>
              </a:solidFill>
              <a:ln w="0">
                <a:solidFill>
                  <a:srgbClr val="000000"/>
                </a:solidFill>
              </a:ln>
            </c:spPr>
          </c:dPt>
          <c:dPt>
            <c:idx val="72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73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74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75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76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77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Pt>
            <c:idx val="78"/>
            <c:spPr>
              <a:solidFill>
                <a:srgbClr val="314004"/>
              </a:solidFill>
              <a:ln w="0">
                <a:solidFill>
                  <a:srgbClr val="000000"/>
                </a:solidFill>
              </a:ln>
            </c:spPr>
          </c:dPt>
          <c:dPt>
            <c:idx val="79"/>
            <c:spPr>
              <a:solidFill>
                <a:srgbClr val="aecf00"/>
              </a:solidFill>
              <a:ln w="0">
                <a:solidFill>
                  <a:srgbClr val="000000"/>
                </a:solidFill>
              </a:ln>
            </c:spPr>
          </c:dPt>
          <c:dPt>
            <c:idx val="80"/>
            <c:spPr>
              <a:solidFill>
                <a:srgbClr val="4b1f6f"/>
              </a:solidFill>
              <a:ln w="0">
                <a:solidFill>
                  <a:srgbClr val="000000"/>
                </a:solidFill>
              </a:ln>
            </c:spPr>
          </c:dPt>
          <c:dPt>
            <c:idx val="81"/>
            <c:spPr>
              <a:solidFill>
                <a:srgbClr val="ff950e"/>
              </a:solidFill>
              <a:ln w="0">
                <a:solidFill>
                  <a:srgbClr val="000000"/>
                </a:solidFill>
              </a:ln>
            </c:spPr>
          </c:dPt>
          <c:dPt>
            <c:idx val="82"/>
            <c:spPr>
              <a:solidFill>
                <a:srgbClr val="c5000b"/>
              </a:solidFill>
              <a:ln w="0">
                <a:solidFill>
                  <a:srgbClr val="000000"/>
                </a:solidFill>
              </a:ln>
            </c:spPr>
          </c:dPt>
          <c:dPt>
            <c:idx val="83"/>
            <c:spPr>
              <a:solidFill>
                <a:srgbClr val="0084d1"/>
              </a:solidFill>
              <a:ln w="0">
                <a:solidFill>
                  <a:srgbClr val="000000"/>
                </a:solidFill>
              </a:ln>
            </c:spPr>
          </c:dPt>
          <c:dPt>
            <c:idx val="84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85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86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87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88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89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Pt>
            <c:idx val="90"/>
            <c:spPr>
              <a:solidFill>
                <a:srgbClr val="314004"/>
              </a:solidFill>
              <a:ln w="0">
                <a:solidFill>
                  <a:srgbClr val="000000"/>
                </a:solidFill>
              </a:ln>
            </c:spPr>
          </c:dPt>
          <c:dPt>
            <c:idx val="91"/>
            <c:spPr>
              <a:solidFill>
                <a:srgbClr val="aecf00"/>
              </a:solidFill>
              <a:ln w="0">
                <a:solidFill>
                  <a:srgbClr val="000000"/>
                </a:solidFill>
              </a:ln>
            </c:spPr>
          </c:dPt>
          <c:dPt>
            <c:idx val="92"/>
            <c:spPr>
              <a:solidFill>
                <a:srgbClr val="4b1f6f"/>
              </a:solidFill>
              <a:ln w="0">
                <a:solidFill>
                  <a:srgbClr val="000000"/>
                </a:solidFill>
              </a:ln>
            </c:spPr>
          </c:dPt>
          <c:dPt>
            <c:idx val="93"/>
            <c:spPr>
              <a:solidFill>
                <a:srgbClr val="ff950e"/>
              </a:solidFill>
              <a:ln w="0">
                <a:solidFill>
                  <a:srgbClr val="000000"/>
                </a:solidFill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4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5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6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7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8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19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4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5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6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7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8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29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4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5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6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7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8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39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4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5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6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7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8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49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4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5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6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7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8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59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4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5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6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7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8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69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4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5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6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7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8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79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4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5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6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7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8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89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90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91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92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dLbl>
              <c:idx val="93"/>
              <c:numFmt formatCode="General" sourceLinked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eparator> </c:separator>
            <c:showLeaderLines val="1"/>
          </c:dLbls>
          <c:cat>
            <c:strRef>
              <c:f>BOM!$A$8:$A$101</c:f>
              <c:strCache>
                <c:ptCount val="94"/>
                <c:pt idx="0">
                  <c:v>Extrusions</c:v>
                </c:pt>
                <c:pt idx="1">
                  <c:v>DPDT Toggle Switch</c:v>
                </c:pt>
                <c:pt idx="2">
                  <c:v>Servo</c:v>
                </c:pt>
                <c:pt idx="3">
                  <c:v>SPDT Toggle Switch</c:v>
                </c:pt>
                <c:pt idx="4">
                  <c:v>Current/Volt Meter</c:v>
                </c:pt>
                <c:pt idx="5">
                  <c:v>Boost/Buck Converter</c:v>
                </c:pt>
                <c:pt idx="6">
                  <c:v>Constant Current Module</c:v>
                </c:pt>
                <c:pt idx="7">
                  <c:v>Buck Converter</c:v>
                </c:pt>
                <c:pt idx="8">
                  <c:v>Stepper Drivers</c:v>
                </c:pt>
                <c:pt idx="9">
                  <c:v>Belt Idler</c:v>
                </c:pt>
                <c:pt idx="10">
                  <c:v>Drill</c:v>
                </c:pt>
                <c:pt idx="11">
                  <c:v>Pulley</c:v>
                </c:pt>
                <c:pt idx="12">
                  <c:v>Stepper Motors</c:v>
                </c:pt>
                <c:pt idx="13">
                  <c:v>Arduino Nano + Cable</c:v>
                </c:pt>
                <c:pt idx="14">
                  <c:v>GT2 Belt</c:v>
                </c:pt>
                <c:pt idx="15">
                  <c:v>Endstop Switch</c:v>
                </c:pt>
                <c:pt idx="16">
                  <c:v>Filament</c:v>
                </c:pt>
                <c:pt idx="17">
                  <c:v>Male Pin Headers</c:v>
                </c:pt>
                <c:pt idx="18">
                  <c:v>Black Female Pin Headers</c:v>
                </c:pt>
                <c:pt idx="19">
                  <c:v>Resistors</c:v>
                </c:pt>
                <c:pt idx="20">
                  <c:v>Screw Terminals</c:v>
                </c:pt>
                <c:pt idx="21">
                  <c:v>Diodes</c:v>
                </c:pt>
                <c:pt idx="22">
                  <c:v>JST B4B-XH-AM</c:v>
                </c:pt>
                <c:pt idx="23">
                  <c:v>JST B3B-XH-A</c:v>
                </c:pt>
                <c:pt idx="24">
                  <c:v>JST B2B-XH-A</c:v>
                </c:pt>
                <c:pt idx="25">
                  <c:v>JST XHP-2</c:v>
                </c:pt>
                <c:pt idx="26">
                  <c:v>JST XHP-3</c:v>
                </c:pt>
                <c:pt idx="27">
                  <c:v>LCSC</c:v>
                </c:pt>
                <c:pt idx="28">
                  <c:v>Multimeter</c:v>
                </c:pt>
                <c:pt idx="29">
                  <c:v>Allen Keys</c:v>
                </c:pt>
                <c:pt idx="30">
                  <c:v>Flush Cutters</c:v>
                </c:pt>
                <c:pt idx="31">
                  <c:v>T-Nuts</c:v>
                </c:pt>
                <c:pt idx="32">
                  <c:v>Cardboard Box</c:v>
                </c:pt>
                <c:pt idx="33">
                  <c:v>L-Brackets</c:v>
                </c:pt>
                <c:pt idx="34">
                  <c:v>USB Module</c:v>
                </c:pt>
                <c:pt idx="35">
                  <c:v>TPDT Toggle Switch</c:v>
                </c:pt>
                <c:pt idx="36">
                  <c:v>DC Female</c:v>
                </c:pt>
                <c:pt idx="37">
                  <c:v>DC Male</c:v>
                </c:pt>
                <c:pt idx="38">
                  <c:v>Solid Core Wire</c:v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</c:strCache>
            </c:strRef>
          </c:cat>
          <c:val>
            <c:numRef>
              <c:f>BOM!$I$8:$I$101</c:f>
              <c:numCache>
                <c:formatCode>General</c:formatCode>
                <c:ptCount val="94"/>
                <c:pt idx="0">
                  <c:v>9.75794285714286</c:v>
                </c:pt>
                <c:pt idx="1">
                  <c:v>1.136</c:v>
                </c:pt>
                <c:pt idx="2">
                  <c:v>7.5044</c:v>
                </c:pt>
                <c:pt idx="3">
                  <c:v>3.7884</c:v>
                </c:pt>
                <c:pt idx="4">
                  <c:v>6.99</c:v>
                </c:pt>
                <c:pt idx="5">
                  <c:v>2.598</c:v>
                </c:pt>
                <c:pt idx="6">
                  <c:v>2.658</c:v>
                </c:pt>
                <c:pt idx="7">
                  <c:v>1.33611428571429</c:v>
                </c:pt>
                <c:pt idx="8">
                  <c:v>4.014</c:v>
                </c:pt>
                <c:pt idx="9">
                  <c:v>3.63125714285714</c:v>
                </c:pt>
                <c:pt idx="10">
                  <c:v>19.99</c:v>
                </c:pt>
                <c:pt idx="11">
                  <c:v>0.924685714285714</c:v>
                </c:pt>
                <c:pt idx="12">
                  <c:v>23.982</c:v>
                </c:pt>
                <c:pt idx="13">
                  <c:v>4.71325714285714</c:v>
                </c:pt>
                <c:pt idx="14">
                  <c:v>1.23325714285714</c:v>
                </c:pt>
                <c:pt idx="15">
                  <c:v>1.07897142857143</c:v>
                </c:pt>
                <c:pt idx="16">
                  <c:v>17</c:v>
                </c:pt>
                <c:pt idx="17">
                  <c:v>0.335657142857143</c:v>
                </c:pt>
                <c:pt idx="18">
                  <c:v>0.513771428571429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2.41931428571429</c:v>
                </c:pt>
                <c:pt idx="28">
                  <c:v>6.99</c:v>
                </c:pt>
                <c:pt idx="29">
                  <c:v>1.99</c:v>
                </c:pt>
                <c:pt idx="30">
                  <c:v>2.99</c:v>
                </c:pt>
                <c:pt idx="31">
                  <c:v>3.6</c:v>
                </c:pt>
                <c:pt idx="32">
                  <c:v>0.891428571428571</c:v>
                </c:pt>
                <c:pt idx="33">
                  <c:v>3.398</c:v>
                </c:pt>
                <c:pt idx="34">
                  <c:v>3.51497142857143</c:v>
                </c:pt>
                <c:pt idx="35">
                  <c:v>1.65691428571429</c:v>
                </c:pt>
                <c:pt idx="36">
                  <c:v>0.410914285714286</c:v>
                </c:pt>
                <c:pt idx="37">
                  <c:v>2.238</c:v>
                </c:pt>
                <c:pt idx="38">
                  <c:v>0.181485714285714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12</xdr:col>
      <xdr:colOff>416520</xdr:colOff>
      <xdr:row>32</xdr:row>
      <xdr:rowOff>116280</xdr:rowOff>
    </xdr:to>
    <xdr:graphicFrame>
      <xdr:nvGraphicFramePr>
        <xdr:cNvPr id="0" name=""/>
        <xdr:cNvGraphicFramePr/>
      </xdr:nvGraphicFramePr>
      <xdr:xfrm>
        <a:off x="360" y="360"/>
        <a:ext cx="10192320" cy="572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>
      <c r="D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7" activeCellId="0" sqref="L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98"/>
    <col collapsed="false" customWidth="true" hidden="false" outlineLevel="0" max="2" min="2" style="2" width="13.6"/>
    <col collapsed="false" customWidth="true" hidden="false" outlineLevel="0" max="3" min="3" style="0" width="17.11"/>
    <col collapsed="false" customWidth="true" hidden="false" outlineLevel="0" max="4" min="4" style="0" width="12.98"/>
    <col collapsed="false" customWidth="true" hidden="false" outlineLevel="0" max="5" min="5" style="0" width="17.31"/>
    <col collapsed="false" customWidth="true" hidden="false" outlineLevel="0" max="6" min="6" style="0" width="17.41"/>
    <col collapsed="false" customWidth="true" hidden="false" outlineLevel="0" max="8" min="8" style="2" width="12.27"/>
    <col collapsed="false" customWidth="true" hidden="false" outlineLevel="0" max="9" min="9" style="2" width="12.71"/>
    <col collapsed="false" customWidth="true" hidden="false" outlineLevel="0" max="10" min="10" style="2" width="10.4"/>
    <col collapsed="false" customWidth="true" hidden="false" outlineLevel="0" max="11" min="11" style="0" width="11.96"/>
    <col collapsed="false" customWidth="true" hidden="false" outlineLevel="0" max="12" min="12" style="0" width="8.85"/>
    <col collapsed="false" customWidth="true" hidden="false" outlineLevel="0" max="14" min="14" style="3" width="6.6"/>
    <col collapsed="false" customWidth="true" hidden="false" outlineLevel="0" max="15" min="15" style="0" width="8.15"/>
    <col collapsed="false" customWidth="true" hidden="false" outlineLevel="0" max="16" min="16" style="0" width="12.66"/>
    <col collapsed="false" customWidth="true" hidden="false" outlineLevel="0" max="17" min="17" style="0" width="13.66"/>
    <col collapsed="false" customWidth="true" hidden="false" outlineLevel="0" max="18" min="18" style="0" width="10.11"/>
  </cols>
  <sheetData>
    <row r="1" customFormat="false" ht="13.8" hidden="false" customHeight="false" outlineLevel="0" collapsed="false">
      <c r="A1" s="0" t="s">
        <v>0</v>
      </c>
      <c r="B1" s="0" t="n">
        <v>175</v>
      </c>
      <c r="C1" s="4"/>
      <c r="D1" s="5" t="s">
        <v>1</v>
      </c>
      <c r="E1" s="5"/>
      <c r="F1" s="5"/>
      <c r="G1" s="4"/>
      <c r="H1" s="6"/>
      <c r="I1" s="6"/>
      <c r="J1" s="6"/>
      <c r="K1" s="4"/>
      <c r="L1" s="4"/>
      <c r="M1" s="7"/>
      <c r="N1" s="8"/>
    </row>
    <row r="2" customFormat="false" ht="13.8" hidden="false" customHeight="false" outlineLevel="0" collapsed="false">
      <c r="A2" s="0" t="s">
        <v>2</v>
      </c>
      <c r="B2" s="9" t="n">
        <f aca="false">SUM(BOM!H:H)</f>
        <v>25106.68</v>
      </c>
      <c r="C2" s="4"/>
      <c r="D2" s="5"/>
      <c r="E2" s="5"/>
      <c r="F2" s="5"/>
      <c r="G2" s="4"/>
      <c r="H2" s="6"/>
      <c r="I2" s="6"/>
      <c r="J2" s="6"/>
      <c r="K2" s="4"/>
      <c r="L2" s="4"/>
      <c r="M2" s="7"/>
      <c r="N2" s="8"/>
    </row>
    <row r="3" customFormat="false" ht="13.8" hidden="false" customHeight="false" outlineLevel="0" collapsed="false">
      <c r="A3" s="0" t="s">
        <v>3</v>
      </c>
      <c r="B3" s="9" t="n">
        <f aca="false">B2/B1</f>
        <v>143.466742857143</v>
      </c>
      <c r="C3" s="4"/>
      <c r="D3" s="5"/>
      <c r="E3" s="5"/>
      <c r="F3" s="5"/>
      <c r="G3" s="4"/>
      <c r="H3" s="6"/>
      <c r="I3" s="6"/>
      <c r="J3" s="6"/>
      <c r="K3" s="4"/>
      <c r="L3" s="4"/>
      <c r="M3" s="7"/>
      <c r="N3" s="8"/>
    </row>
    <row r="4" customFormat="false" ht="13.8" hidden="false" customHeight="false" outlineLevel="0" collapsed="false">
      <c r="A4" s="0" t="s">
        <v>4</v>
      </c>
      <c r="B4" s="9" t="n">
        <f aca="false">SUMPRODUCT(1-(J8:J1001="Yes"),H8:H1001)</f>
        <v>19900.79</v>
      </c>
      <c r="C4" s="4"/>
      <c r="D4" s="5"/>
      <c r="E4" s="5"/>
      <c r="F4" s="5"/>
      <c r="G4" s="4"/>
      <c r="H4" s="6"/>
      <c r="I4" s="6"/>
      <c r="J4" s="6"/>
      <c r="K4" s="4"/>
      <c r="L4" s="4"/>
      <c r="M4" s="7"/>
      <c r="N4" s="8"/>
    </row>
    <row r="5" customFormat="false" ht="13.8" hidden="false" customHeight="false" outlineLevel="0" collapsed="false">
      <c r="A5" s="0" t="s">
        <v>5</v>
      </c>
      <c r="B5" s="9" t="n">
        <f aca="false">B4/B1</f>
        <v>113.7188</v>
      </c>
      <c r="C5" s="4"/>
      <c r="D5" s="5"/>
      <c r="E5" s="5"/>
      <c r="F5" s="5"/>
      <c r="G5" s="4"/>
      <c r="H5" s="6"/>
      <c r="I5" s="6"/>
      <c r="J5" s="6"/>
      <c r="K5" s="4"/>
      <c r="L5" s="4"/>
      <c r="M5" s="7"/>
      <c r="N5" s="8"/>
    </row>
    <row r="6" customFormat="false" ht="13.8" hidden="false" customHeight="false" outlineLevel="0" collapsed="false">
      <c r="B6" s="0"/>
      <c r="C6" s="4"/>
      <c r="D6" s="4"/>
      <c r="E6" s="4"/>
      <c r="F6" s="4"/>
      <c r="G6" s="4"/>
      <c r="H6" s="6"/>
      <c r="I6" s="6"/>
      <c r="J6" s="6"/>
      <c r="K6" s="4"/>
      <c r="L6" s="4"/>
      <c r="M6" s="7"/>
      <c r="N6" s="8"/>
    </row>
    <row r="7" customFormat="false" ht="14.9" hidden="false" customHeight="false" outlineLevel="0" collapsed="false">
      <c r="A7" s="10" t="s">
        <v>6</v>
      </c>
      <c r="B7" s="11" t="s">
        <v>4</v>
      </c>
      <c r="C7" s="10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1" t="s">
        <v>12</v>
      </c>
      <c r="I7" s="11" t="s">
        <v>3</v>
      </c>
      <c r="J7" s="11" t="s">
        <v>13</v>
      </c>
      <c r="K7" s="10" t="s">
        <v>14</v>
      </c>
      <c r="L7" s="10" t="s">
        <v>15</v>
      </c>
      <c r="M7" s="10" t="s">
        <v>16</v>
      </c>
      <c r="N7" s="12" t="s">
        <v>17</v>
      </c>
      <c r="O7" s="10" t="s">
        <v>18</v>
      </c>
    </row>
    <row r="8" customFormat="false" ht="13.8" hidden="false" customHeight="false" outlineLevel="0" collapsed="false">
      <c r="A8" s="0" t="s">
        <v>19</v>
      </c>
      <c r="B8" s="2" t="n">
        <v>38.81</v>
      </c>
      <c r="C8" s="0" t="n">
        <v>4</v>
      </c>
      <c r="D8" s="0" t="n">
        <v>1</v>
      </c>
      <c r="E8" s="0" t="n">
        <f aca="false">D8*BOM!$B$1</f>
        <v>175</v>
      </c>
      <c r="F8" s="0" t="n">
        <f aca="false">ROUNDUP(E8/C8,0)</f>
        <v>44</v>
      </c>
      <c r="G8" s="0" t="n">
        <f aca="false">F8*C8-E8</f>
        <v>1</v>
      </c>
      <c r="H8" s="2" t="n">
        <f aca="false">F8*B8</f>
        <v>1707.64</v>
      </c>
      <c r="I8" s="2" t="n">
        <f aca="false">H8/$B$1</f>
        <v>9.75794285714286</v>
      </c>
      <c r="J8" s="2" t="s">
        <v>20</v>
      </c>
      <c r="L8" s="0" t="s">
        <v>21</v>
      </c>
    </row>
    <row r="9" customFormat="false" ht="13.8" hidden="false" customHeight="false" outlineLevel="0" collapsed="false">
      <c r="A9" s="0" t="s">
        <v>22</v>
      </c>
      <c r="B9" s="2" t="n">
        <v>5.68</v>
      </c>
      <c r="C9" s="0" t="n">
        <v>10</v>
      </c>
      <c r="D9" s="0" t="n">
        <v>2</v>
      </c>
      <c r="E9" s="0" t="n">
        <f aca="false">D9*BOM!$B$1</f>
        <v>350</v>
      </c>
      <c r="F9" s="0" t="n">
        <f aca="false">ROUNDUP(E9/C9,0)</f>
        <v>35</v>
      </c>
      <c r="G9" s="0" t="n">
        <f aca="false">F9*C9-E9</f>
        <v>0</v>
      </c>
      <c r="H9" s="2" t="n">
        <f aca="false">F9*B9</f>
        <v>198.8</v>
      </c>
      <c r="I9" s="2" t="n">
        <f aca="false">H9/$B$1</f>
        <v>1.136</v>
      </c>
      <c r="K9" s="0" t="s">
        <v>20</v>
      </c>
      <c r="M9" s="13" t="s">
        <v>23</v>
      </c>
      <c r="N9" s="3" t="s">
        <v>24</v>
      </c>
    </row>
    <row r="10" customFormat="false" ht="13.8" hidden="false" customHeight="false" outlineLevel="0" collapsed="false">
      <c r="A10" s="0" t="s">
        <v>25</v>
      </c>
      <c r="B10" s="2" t="n">
        <v>17.99</v>
      </c>
      <c r="C10" s="0" t="n">
        <v>12</v>
      </c>
      <c r="D10" s="14" t="n">
        <v>5</v>
      </c>
      <c r="E10" s="0" t="n">
        <f aca="false">D10*BOM!$B$1</f>
        <v>875</v>
      </c>
      <c r="F10" s="0" t="n">
        <f aca="false">ROUNDUP(E10/C10,0)</f>
        <v>73</v>
      </c>
      <c r="G10" s="0" t="n">
        <f aca="false">F10*C10-E10</f>
        <v>1</v>
      </c>
      <c r="H10" s="2" t="n">
        <f aca="false">F10*B10</f>
        <v>1313.27</v>
      </c>
      <c r="I10" s="2" t="n">
        <f aca="false">H10/$B$1</f>
        <v>7.5044</v>
      </c>
      <c r="K10" s="0" t="s">
        <v>20</v>
      </c>
      <c r="M10" s="0" t="s">
        <v>26</v>
      </c>
      <c r="N10" s="3" t="s">
        <v>27</v>
      </c>
    </row>
    <row r="11" customFormat="false" ht="13.8" hidden="false" customHeight="false" outlineLevel="0" collapsed="false">
      <c r="A11" s="0" t="s">
        <v>28</v>
      </c>
      <c r="B11" s="2" t="n">
        <v>5.39</v>
      </c>
      <c r="C11" s="0" t="n">
        <v>10</v>
      </c>
      <c r="D11" s="0" t="n">
        <v>7</v>
      </c>
      <c r="E11" s="0" t="n">
        <f aca="false">D11*BOM!$B$1</f>
        <v>1225</v>
      </c>
      <c r="F11" s="0" t="n">
        <f aca="false">ROUNDUP(E11/C11,0)</f>
        <v>123</v>
      </c>
      <c r="G11" s="0" t="n">
        <f aca="false">F11*C11-E11</f>
        <v>5</v>
      </c>
      <c r="H11" s="2" t="n">
        <f aca="false">F11*B11</f>
        <v>662.97</v>
      </c>
      <c r="I11" s="2" t="n">
        <f aca="false">H11/$B$1</f>
        <v>3.7884</v>
      </c>
      <c r="K11" s="0" t="s">
        <v>20</v>
      </c>
      <c r="M11" s="13" t="s">
        <v>29</v>
      </c>
      <c r="N11" s="3" t="s">
        <v>30</v>
      </c>
    </row>
    <row r="12" customFormat="false" ht="13.8" hidden="false" customHeight="false" outlineLevel="0" collapsed="false">
      <c r="A12" s="0" t="s">
        <v>31</v>
      </c>
      <c r="B12" s="2" t="n">
        <v>6.99</v>
      </c>
      <c r="C12" s="0" t="n">
        <v>1</v>
      </c>
      <c r="D12" s="0" t="n">
        <v>1</v>
      </c>
      <c r="E12" s="0" t="n">
        <f aca="false">D12*BOM!$B$1</f>
        <v>175</v>
      </c>
      <c r="F12" s="0" t="n">
        <f aca="false">ROUNDUP(E12/C12,0)</f>
        <v>175</v>
      </c>
      <c r="G12" s="0" t="n">
        <f aca="false">F12*C12-E12</f>
        <v>0</v>
      </c>
      <c r="H12" s="2" t="n">
        <f aca="false">F12*B12</f>
        <v>1223.25</v>
      </c>
      <c r="I12" s="2" t="n">
        <f aca="false">H12/$B$1</f>
        <v>6.99</v>
      </c>
      <c r="K12" s="0" t="s">
        <v>20</v>
      </c>
      <c r="N12" s="3" t="s">
        <v>32</v>
      </c>
    </row>
    <row r="13" customFormat="false" ht="13.8" hidden="false" customHeight="false" outlineLevel="0" collapsed="false">
      <c r="A13" s="0" t="s">
        <v>33</v>
      </c>
      <c r="B13" s="2" t="n">
        <v>12.99</v>
      </c>
      <c r="C13" s="0" t="n">
        <v>5</v>
      </c>
      <c r="D13" s="0" t="n">
        <v>1</v>
      </c>
      <c r="E13" s="0" t="n">
        <f aca="false">D13*BOM!$B$1</f>
        <v>175</v>
      </c>
      <c r="F13" s="0" t="n">
        <f aca="false">ROUNDUP(E13/C13,0)</f>
        <v>35</v>
      </c>
      <c r="G13" s="0" t="n">
        <f aca="false">F13*C13-E13</f>
        <v>0</v>
      </c>
      <c r="H13" s="2" t="n">
        <f aca="false">F13*B13</f>
        <v>454.65</v>
      </c>
      <c r="I13" s="2" t="n">
        <f aca="false">H13/$B$1</f>
        <v>2.598</v>
      </c>
      <c r="K13" s="0" t="s">
        <v>20</v>
      </c>
      <c r="N13" s="3" t="s">
        <v>34</v>
      </c>
    </row>
    <row r="14" customFormat="false" ht="13.8" hidden="false" customHeight="false" outlineLevel="0" collapsed="false">
      <c r="A14" s="0" t="s">
        <v>35</v>
      </c>
      <c r="B14" s="2" t="n">
        <v>13.29</v>
      </c>
      <c r="C14" s="0" t="n">
        <v>5</v>
      </c>
      <c r="D14" s="0" t="n">
        <v>1</v>
      </c>
      <c r="E14" s="0" t="n">
        <f aca="false">D14*BOM!$B$1</f>
        <v>175</v>
      </c>
      <c r="F14" s="0" t="n">
        <f aca="false">ROUNDUP(E14/C14,0)</f>
        <v>35</v>
      </c>
      <c r="G14" s="0" t="n">
        <f aca="false">F14*C14-E14</f>
        <v>0</v>
      </c>
      <c r="H14" s="2" t="n">
        <f aca="false">F14*B14</f>
        <v>465.15</v>
      </c>
      <c r="I14" s="2" t="n">
        <f aca="false">H14/$B$1</f>
        <v>2.658</v>
      </c>
      <c r="K14" s="0" t="s">
        <v>20</v>
      </c>
      <c r="N14" s="3" t="s">
        <v>36</v>
      </c>
    </row>
    <row r="15" customFormat="false" ht="13.8" hidden="false" customHeight="false" outlineLevel="0" collapsed="false">
      <c r="A15" s="0" t="s">
        <v>37</v>
      </c>
      <c r="B15" s="2" t="n">
        <v>12.99</v>
      </c>
      <c r="C15" s="0" t="n">
        <v>10</v>
      </c>
      <c r="D15" s="0" t="n">
        <v>1</v>
      </c>
      <c r="E15" s="0" t="n">
        <f aca="false">D15*BOM!$B$1</f>
        <v>175</v>
      </c>
      <c r="F15" s="0" t="n">
        <f aca="false">ROUNDUP(E15/C15,0)</f>
        <v>18</v>
      </c>
      <c r="G15" s="0" t="n">
        <f aca="false">F15*C15-E15</f>
        <v>5</v>
      </c>
      <c r="H15" s="2" t="n">
        <f aca="false">F15*B15</f>
        <v>233.82</v>
      </c>
      <c r="I15" s="2" t="n">
        <f aca="false">H15/$B$1</f>
        <v>1.33611428571429</v>
      </c>
      <c r="K15" s="0" t="s">
        <v>20</v>
      </c>
      <c r="N15" s="3" t="s">
        <v>38</v>
      </c>
    </row>
    <row r="16" customFormat="false" ht="13.8" hidden="false" customHeight="false" outlineLevel="0" collapsed="false">
      <c r="A16" s="0" t="s">
        <v>39</v>
      </c>
      <c r="B16" s="2" t="n">
        <v>6.69</v>
      </c>
      <c r="C16" s="0" t="n">
        <v>5</v>
      </c>
      <c r="D16" s="0" t="n">
        <v>3</v>
      </c>
      <c r="E16" s="0" t="n">
        <f aca="false">D16*BOM!$B$1</f>
        <v>525</v>
      </c>
      <c r="F16" s="0" t="n">
        <f aca="false">ROUNDUP(E16/C16,0)</f>
        <v>105</v>
      </c>
      <c r="G16" s="0" t="n">
        <f aca="false">F16*C16-E16</f>
        <v>0</v>
      </c>
      <c r="H16" s="2" t="n">
        <f aca="false">F16*B16</f>
        <v>702.45</v>
      </c>
      <c r="I16" s="2" t="n">
        <f aca="false">H16/$B$1</f>
        <v>4.014</v>
      </c>
      <c r="K16" s="0" t="s">
        <v>20</v>
      </c>
      <c r="M16" s="0" t="s">
        <v>40</v>
      </c>
      <c r="N16" s="3" t="s">
        <v>41</v>
      </c>
    </row>
    <row r="17" customFormat="false" ht="13.8" hidden="false" customHeight="false" outlineLevel="0" collapsed="false">
      <c r="A17" s="0" t="s">
        <v>42</v>
      </c>
      <c r="B17" s="2" t="n">
        <v>11.99</v>
      </c>
      <c r="C17" s="0" t="n">
        <v>10</v>
      </c>
      <c r="D17" s="0" t="n">
        <v>3</v>
      </c>
      <c r="E17" s="0" t="n">
        <f aca="false">D17*BOM!$B$1</f>
        <v>525</v>
      </c>
      <c r="F17" s="0" t="n">
        <f aca="false">ROUNDUP(E17/C17,0)</f>
        <v>53</v>
      </c>
      <c r="G17" s="0" t="n">
        <f aca="false">F17*C17-E17</f>
        <v>5</v>
      </c>
      <c r="H17" s="2" t="n">
        <f aca="false">F17*B17</f>
        <v>635.47</v>
      </c>
      <c r="I17" s="2" t="n">
        <f aca="false">H17/$B$1</f>
        <v>3.63125714285714</v>
      </c>
      <c r="K17" s="0" t="s">
        <v>20</v>
      </c>
      <c r="N17" s="3" t="s">
        <v>43</v>
      </c>
    </row>
    <row r="18" customFormat="false" ht="13.8" hidden="false" customHeight="false" outlineLevel="0" collapsed="false">
      <c r="A18" s="0" t="s">
        <v>44</v>
      </c>
      <c r="B18" s="2" t="n">
        <v>19.99</v>
      </c>
      <c r="C18" s="0" t="n">
        <v>1</v>
      </c>
      <c r="D18" s="0" t="n">
        <v>1</v>
      </c>
      <c r="E18" s="0" t="n">
        <f aca="false">D18*BOM!$B$1</f>
        <v>175</v>
      </c>
      <c r="F18" s="0" t="n">
        <f aca="false">ROUNDUP(E18/C18,0)</f>
        <v>175</v>
      </c>
      <c r="G18" s="0" t="n">
        <f aca="false">F18*C18-E18</f>
        <v>0</v>
      </c>
      <c r="H18" s="2" t="n">
        <f aca="false">F18*B18</f>
        <v>3498.25</v>
      </c>
      <c r="I18" s="2" t="n">
        <f aca="false">H18/$B$1</f>
        <v>19.99</v>
      </c>
      <c r="J18" s="2" t="s">
        <v>20</v>
      </c>
      <c r="K18" s="0" t="s">
        <v>20</v>
      </c>
      <c r="L18" s="0" t="s">
        <v>21</v>
      </c>
    </row>
    <row r="19" customFormat="false" ht="13.8" hidden="false" customHeight="false" outlineLevel="0" collapsed="false">
      <c r="A19" s="0" t="s">
        <v>45</v>
      </c>
      <c r="B19" s="2" t="n">
        <v>8.99</v>
      </c>
      <c r="C19" s="0" t="n">
        <v>10</v>
      </c>
      <c r="D19" s="0" t="n">
        <v>1</v>
      </c>
      <c r="E19" s="0" t="n">
        <f aca="false">D19*BOM!$B$1</f>
        <v>175</v>
      </c>
      <c r="F19" s="0" t="n">
        <f aca="false">ROUNDUP(E19/C19,0)</f>
        <v>18</v>
      </c>
      <c r="G19" s="0" t="n">
        <f aca="false">F19*C19-E19</f>
        <v>5</v>
      </c>
      <c r="H19" s="2" t="n">
        <f aca="false">F19*B19</f>
        <v>161.82</v>
      </c>
      <c r="I19" s="2" t="n">
        <f aca="false">H19/$B$1</f>
        <v>0.924685714285714</v>
      </c>
      <c r="K19" s="0" t="s">
        <v>20</v>
      </c>
      <c r="N19" s="3" t="s">
        <v>46</v>
      </c>
    </row>
    <row r="20" customFormat="false" ht="13.8" hidden="false" customHeight="false" outlineLevel="0" collapsed="false">
      <c r="A20" s="0" t="s">
        <v>47</v>
      </c>
      <c r="B20" s="2" t="n">
        <v>39.97</v>
      </c>
      <c r="C20" s="0" t="n">
        <v>5</v>
      </c>
      <c r="D20" s="14" t="n">
        <v>3</v>
      </c>
      <c r="E20" s="0" t="n">
        <f aca="false">D20*BOM!$B$1</f>
        <v>525</v>
      </c>
      <c r="F20" s="0" t="n">
        <f aca="false">ROUNDUP(E20/C20,0)</f>
        <v>105</v>
      </c>
      <c r="G20" s="0" t="n">
        <f aca="false">F20*C20-E20</f>
        <v>0</v>
      </c>
      <c r="H20" s="2" t="n">
        <f aca="false">F20*B20</f>
        <v>4196.85</v>
      </c>
      <c r="I20" s="2" t="n">
        <f aca="false">H20/$B$1</f>
        <v>23.982</v>
      </c>
      <c r="K20" s="0" t="s">
        <v>20</v>
      </c>
      <c r="N20" s="3" t="s">
        <v>48</v>
      </c>
    </row>
    <row r="21" customFormat="false" ht="13.8" hidden="false" customHeight="false" outlineLevel="0" collapsed="false">
      <c r="A21" s="0" t="s">
        <v>49</v>
      </c>
      <c r="B21" s="2" t="n">
        <v>13.98</v>
      </c>
      <c r="C21" s="0" t="n">
        <v>3</v>
      </c>
      <c r="D21" s="0" t="n">
        <v>1</v>
      </c>
      <c r="E21" s="0" t="n">
        <f aca="false">D21*BOM!$B$1</f>
        <v>175</v>
      </c>
      <c r="F21" s="0" t="n">
        <f aca="false">ROUNDUP(E21/C21,0)</f>
        <v>59</v>
      </c>
      <c r="G21" s="0" t="n">
        <f aca="false">F21*C21-E21</f>
        <v>2</v>
      </c>
      <c r="H21" s="2" t="n">
        <f aca="false">F21*B21</f>
        <v>824.82</v>
      </c>
      <c r="I21" s="2" t="n">
        <f aca="false">H21/$B$1</f>
        <v>4.71325714285714</v>
      </c>
      <c r="K21" s="0" t="s">
        <v>20</v>
      </c>
      <c r="N21" s="3" t="s">
        <v>50</v>
      </c>
    </row>
    <row r="22" customFormat="false" ht="13.8" hidden="false" customHeight="false" outlineLevel="0" collapsed="false">
      <c r="A22" s="0" t="s">
        <v>51</v>
      </c>
      <c r="B22" s="2" t="n">
        <v>11.99</v>
      </c>
      <c r="C22" s="0" t="n">
        <v>10</v>
      </c>
      <c r="D22" s="0" t="n">
        <v>1</v>
      </c>
      <c r="E22" s="0" t="n">
        <f aca="false">D22*BOM!$B$1</f>
        <v>175</v>
      </c>
      <c r="F22" s="0" t="n">
        <f aca="false">ROUNDUP(E22/C22,0)</f>
        <v>18</v>
      </c>
      <c r="G22" s="0" t="n">
        <f aca="false">F22*C22-E22</f>
        <v>5</v>
      </c>
      <c r="H22" s="2" t="n">
        <f aca="false">F22*B22</f>
        <v>215.82</v>
      </c>
      <c r="I22" s="2" t="n">
        <f aca="false">H22/$B$1</f>
        <v>1.23325714285714</v>
      </c>
      <c r="K22" s="0" t="s">
        <v>20</v>
      </c>
      <c r="N22" s="3" t="s">
        <v>52</v>
      </c>
    </row>
    <row r="23" customFormat="false" ht="13.8" hidden="false" customHeight="false" outlineLevel="0" collapsed="false">
      <c r="A23" s="0" t="s">
        <v>53</v>
      </c>
      <c r="B23" s="2" t="n">
        <v>10.49</v>
      </c>
      <c r="C23" s="0" t="n">
        <v>10</v>
      </c>
      <c r="D23" s="0" t="n">
        <v>1</v>
      </c>
      <c r="E23" s="0" t="n">
        <f aca="false">D23*BOM!$B$1</f>
        <v>175</v>
      </c>
      <c r="F23" s="0" t="n">
        <f aca="false">ROUNDUP(E23/C23,0)</f>
        <v>18</v>
      </c>
      <c r="G23" s="0" t="n">
        <f aca="false">F23*C23-E23</f>
        <v>5</v>
      </c>
      <c r="H23" s="2" t="n">
        <f aca="false">F23*B23</f>
        <v>188.82</v>
      </c>
      <c r="I23" s="2" t="n">
        <f aca="false">H23/$B$1</f>
        <v>1.07897142857143</v>
      </c>
      <c r="K23" s="0" t="s">
        <v>20</v>
      </c>
      <c r="N23" s="3" t="s">
        <v>54</v>
      </c>
    </row>
    <row r="24" customFormat="false" ht="13.8" hidden="false" customHeight="false" outlineLevel="0" collapsed="false">
      <c r="A24" s="0" t="s">
        <v>55</v>
      </c>
      <c r="B24" s="2" t="n">
        <v>17</v>
      </c>
      <c r="C24" s="0" t="n">
        <v>1</v>
      </c>
      <c r="D24" s="0" t="n">
        <v>1</v>
      </c>
      <c r="E24" s="0" t="n">
        <f aca="false">D24*BOM!$B$1</f>
        <v>175</v>
      </c>
      <c r="F24" s="0" t="n">
        <f aca="false">ROUNDUP(E24/C24,0)</f>
        <v>175</v>
      </c>
      <c r="G24" s="0" t="n">
        <f aca="false">F24*C24-E24</f>
        <v>0</v>
      </c>
      <c r="H24" s="2" t="n">
        <f aca="false">F24*B24</f>
        <v>2975</v>
      </c>
      <c r="I24" s="2" t="n">
        <f aca="false">H24/$B$1</f>
        <v>17</v>
      </c>
      <c r="K24" s="0" t="s">
        <v>20</v>
      </c>
    </row>
    <row r="25" customFormat="false" ht="13.8" hidden="false" customHeight="false" outlineLevel="0" collapsed="false">
      <c r="A25" s="0" t="s">
        <v>56</v>
      </c>
      <c r="B25" s="2" t="n">
        <v>9.79</v>
      </c>
      <c r="C25" s="0" t="n">
        <v>100</v>
      </c>
      <c r="D25" s="0" t="n">
        <v>3</v>
      </c>
      <c r="E25" s="0" t="n">
        <f aca="false">D25*BOM!$B$1</f>
        <v>525</v>
      </c>
      <c r="F25" s="0" t="n">
        <f aca="false">ROUNDUP(E25/C25,0)</f>
        <v>6</v>
      </c>
      <c r="G25" s="0" t="n">
        <f aca="false">F25*C25-E25</f>
        <v>75</v>
      </c>
      <c r="H25" s="2" t="n">
        <f aca="false">F25*B25</f>
        <v>58.74</v>
      </c>
      <c r="I25" s="2" t="n">
        <f aca="false">H25/$B$1</f>
        <v>0.335657142857143</v>
      </c>
      <c r="K25" s="0" t="s">
        <v>20</v>
      </c>
      <c r="N25" s="3" t="s">
        <v>57</v>
      </c>
    </row>
    <row r="26" customFormat="false" ht="13.8" hidden="false" customHeight="false" outlineLevel="0" collapsed="false">
      <c r="A26" s="0" t="s">
        <v>58</v>
      </c>
      <c r="B26" s="2" t="n">
        <v>9.99</v>
      </c>
      <c r="C26" s="0" t="n">
        <v>60</v>
      </c>
      <c r="D26" s="0" t="n">
        <v>3</v>
      </c>
      <c r="E26" s="0" t="n">
        <f aca="false">D26*BOM!$B$1</f>
        <v>525</v>
      </c>
      <c r="F26" s="0" t="n">
        <f aca="false">ROUNDUP(E26/C26,0)</f>
        <v>9</v>
      </c>
      <c r="G26" s="0" t="n">
        <f aca="false">F26*C26-E26</f>
        <v>15</v>
      </c>
      <c r="H26" s="2" t="n">
        <f aca="false">F26*B26</f>
        <v>89.91</v>
      </c>
      <c r="I26" s="2" t="n">
        <f aca="false">H26/$B$1</f>
        <v>0.513771428571429</v>
      </c>
      <c r="K26" s="0" t="s">
        <v>20</v>
      </c>
      <c r="N26" s="3" t="s">
        <v>59</v>
      </c>
    </row>
    <row r="27" customFormat="false" ht="13.8" hidden="false" customHeight="false" outlineLevel="0" collapsed="false">
      <c r="A27" s="0" t="s">
        <v>60</v>
      </c>
      <c r="B27" s="2" t="n">
        <v>0</v>
      </c>
      <c r="C27" s="0" t="n">
        <v>100</v>
      </c>
      <c r="D27" s="0" t="n">
        <v>3</v>
      </c>
      <c r="E27" s="0" t="n">
        <f aca="false">D27*BOM!$B$1</f>
        <v>525</v>
      </c>
      <c r="F27" s="0" t="n">
        <f aca="false">ROUNDUP(E27/C27,0)</f>
        <v>6</v>
      </c>
      <c r="G27" s="0" t="n">
        <f aca="false">F27*C27-E27</f>
        <v>75</v>
      </c>
      <c r="H27" s="2" t="n">
        <f aca="false">F27*B27</f>
        <v>0</v>
      </c>
      <c r="I27" s="2" t="n">
        <f aca="false">H27/$B$1</f>
        <v>0</v>
      </c>
      <c r="K27" s="0" t="s">
        <v>20</v>
      </c>
      <c r="N27" s="3" t="s">
        <v>61</v>
      </c>
    </row>
    <row r="28" customFormat="false" ht="13.8" hidden="false" customHeight="false" outlineLevel="0" collapsed="false">
      <c r="A28" s="0" t="s">
        <v>62</v>
      </c>
      <c r="B28" s="2" t="n">
        <v>0</v>
      </c>
      <c r="C28" s="0" t="n">
        <v>50</v>
      </c>
      <c r="D28" s="0" t="n">
        <v>11</v>
      </c>
      <c r="E28" s="0" t="n">
        <f aca="false">D28*BOM!$B$1</f>
        <v>1925</v>
      </c>
      <c r="F28" s="0" t="n">
        <f aca="false">ROUNDUP(E28/C28,0)</f>
        <v>39</v>
      </c>
      <c r="G28" s="0" t="n">
        <f aca="false">F28*C28-E28</f>
        <v>25</v>
      </c>
      <c r="H28" s="2" t="n">
        <f aca="false">F28*B28</f>
        <v>0</v>
      </c>
      <c r="I28" s="2" t="n">
        <f aca="false">H28/$B$1</f>
        <v>0</v>
      </c>
      <c r="K28" s="0" t="s">
        <v>20</v>
      </c>
      <c r="M28" s="13" t="n">
        <v>1935161</v>
      </c>
      <c r="N28" s="3" t="s">
        <v>63</v>
      </c>
    </row>
    <row r="29" customFormat="false" ht="13.8" hidden="false" customHeight="false" outlineLevel="0" collapsed="false">
      <c r="A29" s="0" t="s">
        <v>64</v>
      </c>
      <c r="B29" s="2" t="n">
        <v>0</v>
      </c>
      <c r="C29" s="0" t="n">
        <v>30</v>
      </c>
      <c r="D29" s="0" t="n">
        <v>12</v>
      </c>
      <c r="E29" s="0" t="n">
        <f aca="false">D29*BOM!$B$1</f>
        <v>2100</v>
      </c>
      <c r="F29" s="0" t="n">
        <f aca="false">ROUNDUP(E29/C29,0)</f>
        <v>70</v>
      </c>
      <c r="G29" s="0" t="n">
        <f aca="false">F29*C29-E29</f>
        <v>0</v>
      </c>
      <c r="H29" s="2" t="n">
        <f aca="false">F29*B29</f>
        <v>0</v>
      </c>
      <c r="I29" s="2" t="n">
        <f aca="false">H29/$B$1</f>
        <v>0</v>
      </c>
      <c r="M29" s="13" t="s">
        <v>65</v>
      </c>
      <c r="N29" s="3" t="s">
        <v>66</v>
      </c>
    </row>
    <row r="30" customFormat="false" ht="13.8" hidden="false" customHeight="false" outlineLevel="0" collapsed="false">
      <c r="A30" s="0" t="s">
        <v>67</v>
      </c>
      <c r="B30" s="2" t="n">
        <v>0</v>
      </c>
      <c r="C30" s="0" t="n">
        <v>775</v>
      </c>
      <c r="D30" s="0" t="n">
        <v>4</v>
      </c>
      <c r="E30" s="0" t="n">
        <f aca="false">D30*BOM!$B$1</f>
        <v>700</v>
      </c>
      <c r="F30" s="0" t="n">
        <f aca="false">ROUNDUP(E30/C30,0)</f>
        <v>1</v>
      </c>
      <c r="G30" s="0" t="n">
        <f aca="false">F30*C30-E30</f>
        <v>75</v>
      </c>
      <c r="H30" s="2" t="n">
        <f aca="false">F30*B30</f>
        <v>0</v>
      </c>
      <c r="I30" s="2" t="n">
        <f aca="false">H30/$B$1</f>
        <v>0</v>
      </c>
    </row>
    <row r="31" customFormat="false" ht="13.8" hidden="false" customHeight="false" outlineLevel="0" collapsed="false">
      <c r="A31" s="0" t="s">
        <v>68</v>
      </c>
      <c r="B31" s="2" t="n">
        <v>0</v>
      </c>
      <c r="C31" s="0" t="n">
        <v>250</v>
      </c>
      <c r="D31" s="0" t="n">
        <v>1</v>
      </c>
      <c r="E31" s="0" t="n">
        <f aca="false">D31*BOM!$B$1</f>
        <v>175</v>
      </c>
      <c r="F31" s="0" t="n">
        <f aca="false">ROUNDUP(E31/C31,0)</f>
        <v>1</v>
      </c>
      <c r="G31" s="0" t="n">
        <f aca="false">F31*C31-E31</f>
        <v>75</v>
      </c>
      <c r="H31" s="2" t="n">
        <f aca="false">F31*B31</f>
        <v>0</v>
      </c>
      <c r="I31" s="2" t="n">
        <f aca="false">H31/$B$1</f>
        <v>0</v>
      </c>
    </row>
    <row r="32" customFormat="false" ht="13.8" hidden="false" customHeight="false" outlineLevel="0" collapsed="false">
      <c r="A32" s="0" t="s">
        <v>69</v>
      </c>
      <c r="B32" s="2" t="n">
        <v>0</v>
      </c>
      <c r="C32" s="0" t="n">
        <v>250</v>
      </c>
      <c r="D32" s="0" t="n">
        <v>1</v>
      </c>
      <c r="E32" s="0" t="n">
        <f aca="false">D32*BOM!$B$1</f>
        <v>175</v>
      </c>
      <c r="F32" s="0" t="n">
        <f aca="false">ROUNDUP(E32/C32,0)</f>
        <v>1</v>
      </c>
      <c r="G32" s="0" t="n">
        <f aca="false">F32*C32-E32</f>
        <v>75</v>
      </c>
      <c r="H32" s="2" t="n">
        <f aca="false">F32*B32</f>
        <v>0</v>
      </c>
      <c r="I32" s="2" t="n">
        <f aca="false">H32/$B$1</f>
        <v>0</v>
      </c>
    </row>
    <row r="33" customFormat="false" ht="13.8" hidden="false" customHeight="false" outlineLevel="0" collapsed="false">
      <c r="A33" s="0" t="s">
        <v>70</v>
      </c>
      <c r="B33" s="9" t="n">
        <v>0</v>
      </c>
      <c r="C33" s="0" t="n">
        <v>250</v>
      </c>
      <c r="D33" s="0" t="n">
        <v>1</v>
      </c>
      <c r="E33" s="0" t="n">
        <f aca="false">D33*BOM!$B$1</f>
        <v>175</v>
      </c>
      <c r="F33" s="0" t="n">
        <f aca="false">ROUNDUP(E33/C33,0)</f>
        <v>1</v>
      </c>
      <c r="G33" s="0" t="n">
        <f aca="false">F33*C33-E33</f>
        <v>75</v>
      </c>
      <c r="H33" s="2" t="n">
        <f aca="false">F33*B33</f>
        <v>0</v>
      </c>
      <c r="I33" s="2" t="n">
        <f aca="false">H33/$B$1</f>
        <v>0</v>
      </c>
      <c r="J33" s="0"/>
    </row>
    <row r="34" customFormat="false" ht="13.8" hidden="false" customHeight="false" outlineLevel="0" collapsed="false">
      <c r="A34" s="0" t="s">
        <v>71</v>
      </c>
      <c r="B34" s="9" t="n">
        <v>0</v>
      </c>
      <c r="C34" s="0" t="n">
        <v>250</v>
      </c>
      <c r="D34" s="0" t="n">
        <v>1</v>
      </c>
      <c r="E34" s="0" t="n">
        <f aca="false">D34*BOM!$B$1</f>
        <v>175</v>
      </c>
      <c r="F34" s="0" t="n">
        <f aca="false">ROUNDUP(E34/C34,0)</f>
        <v>1</v>
      </c>
      <c r="G34" s="0" t="n">
        <f aca="false">F34*C34-E34</f>
        <v>75</v>
      </c>
      <c r="H34" s="2" t="n">
        <f aca="false">F34*B34</f>
        <v>0</v>
      </c>
      <c r="I34" s="2" t="n">
        <f aca="false">H34/$B$1</f>
        <v>0</v>
      </c>
      <c r="J34" s="0"/>
      <c r="N34" s="0"/>
    </row>
    <row r="35" customFormat="false" ht="13.8" hidden="false" customHeight="false" outlineLevel="0" collapsed="false">
      <c r="A35" s="0" t="s">
        <v>72</v>
      </c>
      <c r="B35" s="2" t="n">
        <v>423.38</v>
      </c>
      <c r="C35" s="0" t="n">
        <f aca="false">B1</f>
        <v>175</v>
      </c>
      <c r="D35" s="0" t="n">
        <v>1</v>
      </c>
      <c r="E35" s="0" t="n">
        <f aca="false">D35*BOM!$B$1</f>
        <v>175</v>
      </c>
      <c r="F35" s="0" t="n">
        <f aca="false">ROUNDUP(E35/C35,0)</f>
        <v>1</v>
      </c>
      <c r="G35" s="0" t="n">
        <f aca="false">F35*C35-E35</f>
        <v>0</v>
      </c>
      <c r="H35" s="2" t="n">
        <f aca="false">F35*B35</f>
        <v>423.38</v>
      </c>
      <c r="I35" s="2" t="n">
        <f aca="false">H35/$B$1</f>
        <v>2.41931428571429</v>
      </c>
      <c r="K35" s="0" t="s">
        <v>73</v>
      </c>
      <c r="N35" s="0"/>
    </row>
    <row r="36" customFormat="false" ht="13.8" hidden="false" customHeight="false" outlineLevel="0" collapsed="false">
      <c r="A36" s="0" t="s">
        <v>74</v>
      </c>
      <c r="B36" s="15" t="n">
        <v>6.99</v>
      </c>
      <c r="C36" s="0" t="n">
        <v>1</v>
      </c>
      <c r="D36" s="0" t="n">
        <v>1</v>
      </c>
      <c r="E36" s="0" t="n">
        <f aca="false">D36*BOM!$B$1</f>
        <v>175</v>
      </c>
      <c r="F36" s="0" t="n">
        <f aca="false">ROUNDUP(E36/C36,0)</f>
        <v>175</v>
      </c>
      <c r="G36" s="0" t="n">
        <f aca="false">F36*C36-E36</f>
        <v>0</v>
      </c>
      <c r="H36" s="2" t="n">
        <f aca="false">F36*B36</f>
        <v>1223.25</v>
      </c>
      <c r="I36" s="2" t="n">
        <f aca="false">H36/$B$1</f>
        <v>6.99</v>
      </c>
      <c r="J36" s="0"/>
      <c r="K36" s="0" t="s">
        <v>20</v>
      </c>
      <c r="N36" s="3" t="s">
        <v>75</v>
      </c>
    </row>
    <row r="37" customFormat="false" ht="13.8" hidden="false" customHeight="false" outlineLevel="0" collapsed="false">
      <c r="A37" s="0" t="s">
        <v>76</v>
      </c>
      <c r="B37" s="2" t="n">
        <v>1.99</v>
      </c>
      <c r="C37" s="0" t="n">
        <v>1</v>
      </c>
      <c r="D37" s="0" t="n">
        <v>1</v>
      </c>
      <c r="E37" s="0" t="n">
        <f aca="false">D37*BOM!$B$1</f>
        <v>175</v>
      </c>
      <c r="F37" s="0" t="n">
        <f aca="false">ROUNDUP(E37/C37,0)</f>
        <v>175</v>
      </c>
      <c r="G37" s="0" t="n">
        <f aca="false">F37*C37-E37</f>
        <v>0</v>
      </c>
      <c r="H37" s="2" t="n">
        <f aca="false">F37*B37</f>
        <v>348.25</v>
      </c>
      <c r="I37" s="2" t="n">
        <f aca="false">H37/$B$1</f>
        <v>1.99</v>
      </c>
      <c r="K37" s="0" t="s">
        <v>20</v>
      </c>
      <c r="N37" s="3" t="s">
        <v>77</v>
      </c>
    </row>
    <row r="38" customFormat="false" ht="13.8" hidden="false" customHeight="false" outlineLevel="0" collapsed="false">
      <c r="A38" s="0" t="s">
        <v>78</v>
      </c>
      <c r="B38" s="2" t="n">
        <v>2.99</v>
      </c>
      <c r="C38" s="0" t="n">
        <v>1</v>
      </c>
      <c r="D38" s="0" t="n">
        <v>1</v>
      </c>
      <c r="E38" s="0" t="n">
        <f aca="false">D38*BOM!$B$1</f>
        <v>175</v>
      </c>
      <c r="F38" s="0" t="n">
        <f aca="false">ROUNDUP(E38/C38,0)</f>
        <v>175</v>
      </c>
      <c r="G38" s="0" t="n">
        <f aca="false">F38*C38-E38</f>
        <v>0</v>
      </c>
      <c r="H38" s="2" t="n">
        <f aca="false">F38*B38</f>
        <v>523.25</v>
      </c>
      <c r="I38" s="2" t="n">
        <f aca="false">H38/$B$1</f>
        <v>2.99</v>
      </c>
      <c r="K38" s="0" t="s">
        <v>20</v>
      </c>
      <c r="N38" s="3" t="s">
        <v>79</v>
      </c>
    </row>
    <row r="39" customFormat="false" ht="13.8" hidden="false" customHeight="false" outlineLevel="0" collapsed="false">
      <c r="A39" s="0" t="s">
        <v>80</v>
      </c>
      <c r="B39" s="2" t="n">
        <v>0.12</v>
      </c>
      <c r="C39" s="0" t="n">
        <v>1</v>
      </c>
      <c r="D39" s="0" t="n">
        <v>30</v>
      </c>
      <c r="E39" s="0" t="n">
        <f aca="false">D39*BOM!$B$1</f>
        <v>5250</v>
      </c>
      <c r="F39" s="0" t="n">
        <f aca="false">ROUNDUP(E39/C39,0)</f>
        <v>5250</v>
      </c>
      <c r="G39" s="0" t="n">
        <f aca="false">F39*C39-E39</f>
        <v>0</v>
      </c>
      <c r="H39" s="2" t="n">
        <f aca="false">F39*B39</f>
        <v>630</v>
      </c>
      <c r="I39" s="2" t="n">
        <f aca="false">H39/$B$1</f>
        <v>3.6</v>
      </c>
      <c r="K39" s="0" t="s">
        <v>73</v>
      </c>
      <c r="L39" s="0" t="s">
        <v>21</v>
      </c>
      <c r="O39" s="0" t="s">
        <v>81</v>
      </c>
    </row>
    <row r="40" customFormat="false" ht="13.8" hidden="false" customHeight="false" outlineLevel="0" collapsed="false">
      <c r="A40" s="0" t="s">
        <v>82</v>
      </c>
      <c r="B40" s="2" t="n">
        <v>39</v>
      </c>
      <c r="C40" s="0" t="n">
        <v>50</v>
      </c>
      <c r="D40" s="0" t="n">
        <v>1</v>
      </c>
      <c r="E40" s="0" t="n">
        <f aca="false">D40*BOM!$B$1</f>
        <v>175</v>
      </c>
      <c r="F40" s="0" t="n">
        <f aca="false">ROUNDUP(E40/C40,0)</f>
        <v>4</v>
      </c>
      <c r="G40" s="0" t="n">
        <f aca="false">F40*C40-E40</f>
        <v>25</v>
      </c>
      <c r="H40" s="2" t="n">
        <f aca="false">F40*B40</f>
        <v>156</v>
      </c>
      <c r="I40" s="2" t="n">
        <f aca="false">H40/$B$1</f>
        <v>0.891428571428571</v>
      </c>
      <c r="K40" s="0" t="s">
        <v>20</v>
      </c>
      <c r="M40" s="0" t="s">
        <v>83</v>
      </c>
      <c r="N40" s="3" t="s">
        <v>84</v>
      </c>
    </row>
    <row r="41" customFormat="false" ht="13.8" hidden="false" customHeight="false" outlineLevel="0" collapsed="false">
      <c r="A41" s="0" t="s">
        <v>85</v>
      </c>
      <c r="B41" s="2" t="n">
        <v>16.99</v>
      </c>
      <c r="C41" s="0" t="n">
        <v>10</v>
      </c>
      <c r="D41" s="0" t="n">
        <v>2</v>
      </c>
      <c r="E41" s="0" t="n">
        <f aca="false">D41*BOM!$B$1</f>
        <v>350</v>
      </c>
      <c r="F41" s="0" t="n">
        <f aca="false">ROUNDUP(E41/C41,0)</f>
        <v>35</v>
      </c>
      <c r="G41" s="0" t="n">
        <f aca="false">F41*C41-E41</f>
        <v>0</v>
      </c>
      <c r="H41" s="2" t="n">
        <f aca="false">F41*B41</f>
        <v>594.65</v>
      </c>
      <c r="I41" s="2" t="n">
        <f aca="false">H41/$B$1</f>
        <v>3.398</v>
      </c>
      <c r="K41" s="0" t="s">
        <v>20</v>
      </c>
      <c r="N41" s="3" t="s">
        <v>86</v>
      </c>
    </row>
    <row r="42" customFormat="false" ht="13.8" hidden="false" customHeight="false" outlineLevel="0" collapsed="false">
      <c r="A42" s="0" t="s">
        <v>87</v>
      </c>
      <c r="B42" s="2" t="n">
        <v>6.99</v>
      </c>
      <c r="C42" s="0" t="n">
        <v>2</v>
      </c>
      <c r="D42" s="0" t="n">
        <v>1</v>
      </c>
      <c r="E42" s="0" t="n">
        <f aca="false">D42*BOM!$B$1</f>
        <v>175</v>
      </c>
      <c r="F42" s="0" t="n">
        <f aca="false">ROUNDUP(E42/C42,0)</f>
        <v>88</v>
      </c>
      <c r="G42" s="0" t="n">
        <f aca="false">F42*C42-E42</f>
        <v>1</v>
      </c>
      <c r="H42" s="2" t="n">
        <f aca="false">F42*B42</f>
        <v>615.12</v>
      </c>
      <c r="I42" s="2" t="n">
        <f aca="false">H42/$B$1</f>
        <v>3.51497142857143</v>
      </c>
      <c r="K42" s="0" t="s">
        <v>20</v>
      </c>
      <c r="N42" s="0" t="s">
        <v>88</v>
      </c>
    </row>
    <row r="43" customFormat="false" ht="13.8" hidden="false" customHeight="false" outlineLevel="0" collapsed="false">
      <c r="A43" s="0" t="s">
        <v>89</v>
      </c>
      <c r="B43" s="2" t="n">
        <v>6.59</v>
      </c>
      <c r="C43" s="0" t="n">
        <v>4</v>
      </c>
      <c r="D43" s="0" t="n">
        <v>1</v>
      </c>
      <c r="E43" s="0" t="n">
        <f aca="false">D43*BOM!$B$1</f>
        <v>175</v>
      </c>
      <c r="F43" s="0" t="n">
        <f aca="false">ROUNDUP(E43/C43,0)</f>
        <v>44</v>
      </c>
      <c r="G43" s="0" t="n">
        <f aca="false">F43*C43-E43</f>
        <v>1</v>
      </c>
      <c r="H43" s="2" t="n">
        <f aca="false">F43*B43</f>
        <v>289.96</v>
      </c>
      <c r="I43" s="2" t="n">
        <f aca="false">H43/$B$1</f>
        <v>1.65691428571429</v>
      </c>
      <c r="K43" s="0" t="s">
        <v>20</v>
      </c>
      <c r="M43" s="0" t="s">
        <v>90</v>
      </c>
      <c r="N43" s="3" t="s">
        <v>91</v>
      </c>
    </row>
    <row r="44" customFormat="false" ht="13.8" hidden="false" customHeight="false" outlineLevel="0" collapsed="false">
      <c r="A44" s="0" t="s">
        <v>92</v>
      </c>
      <c r="B44" s="2" t="n">
        <v>7.99</v>
      </c>
      <c r="C44" s="0" t="n">
        <v>20</v>
      </c>
      <c r="D44" s="0" t="n">
        <v>1</v>
      </c>
      <c r="E44" s="0" t="n">
        <f aca="false">D44*BOM!$B$1</f>
        <v>175</v>
      </c>
      <c r="F44" s="0" t="n">
        <f aca="false">ROUNDUP(E44/C44,0)</f>
        <v>9</v>
      </c>
      <c r="G44" s="0" t="n">
        <f aca="false">F44*C44-E44</f>
        <v>5</v>
      </c>
      <c r="H44" s="2" t="n">
        <f aca="false">F44*B44</f>
        <v>71.91</v>
      </c>
      <c r="I44" s="2" t="n">
        <f aca="false">H44/$B$1</f>
        <v>0.410914285714286</v>
      </c>
      <c r="K44" s="0" t="s">
        <v>20</v>
      </c>
      <c r="N44" s="3" t="s">
        <v>93</v>
      </c>
    </row>
    <row r="45" customFormat="false" ht="13.8" hidden="false" customHeight="false" outlineLevel="0" collapsed="false">
      <c r="A45" s="0" t="s">
        <v>94</v>
      </c>
      <c r="B45" s="2" t="n">
        <v>11.19</v>
      </c>
      <c r="C45" s="0" t="n">
        <v>10</v>
      </c>
      <c r="D45" s="0" t="n">
        <v>2</v>
      </c>
      <c r="E45" s="0" t="n">
        <f aca="false">D45*BOM!$B$1</f>
        <v>350</v>
      </c>
      <c r="F45" s="0" t="n">
        <f aca="false">ROUNDUP(E45/C45,0)</f>
        <v>35</v>
      </c>
      <c r="G45" s="0" t="n">
        <f aca="false">F45*C45-E45</f>
        <v>0</v>
      </c>
      <c r="H45" s="2" t="n">
        <f aca="false">F45*B45</f>
        <v>391.65</v>
      </c>
      <c r="I45" s="2" t="n">
        <f aca="false">H45/$B$1</f>
        <v>2.238</v>
      </c>
      <c r="K45" s="0" t="s">
        <v>20</v>
      </c>
      <c r="N45" s="3" t="s">
        <v>95</v>
      </c>
    </row>
    <row r="46" customFormat="false" ht="13.8" hidden="false" customHeight="false" outlineLevel="0" collapsed="false">
      <c r="A46" s="0" t="s">
        <v>96</v>
      </c>
      <c r="B46" s="2" t="n">
        <v>15.88</v>
      </c>
      <c r="C46" s="0" t="n">
        <f aca="false">26.2*6</f>
        <v>157.2</v>
      </c>
      <c r="D46" s="0" t="n">
        <v>1.5</v>
      </c>
      <c r="E46" s="0" t="n">
        <f aca="false">D46*BOM!$B$1</f>
        <v>262.5</v>
      </c>
      <c r="F46" s="0" t="n">
        <f aca="false">ROUNDUP(E46/C46,0)</f>
        <v>2</v>
      </c>
      <c r="G46" s="0" t="n">
        <f aca="false">F46*C46-E46</f>
        <v>51.9</v>
      </c>
      <c r="H46" s="2" t="n">
        <f aca="false">F46*B46</f>
        <v>31.76</v>
      </c>
      <c r="I46" s="2" t="n">
        <f aca="false">H46/$B$1</f>
        <v>0.181485714285714</v>
      </c>
      <c r="K46" s="0" t="s">
        <v>20</v>
      </c>
    </row>
  </sheetData>
  <mergeCells count="1">
    <mergeCell ref="D1:F5"/>
  </mergeCells>
  <conditionalFormatting sqref="L1:L33 L36:L1048576">
    <cfRule type="cellIs" priority="2" operator="equal" aboveAverage="0" equalAverage="0" bottom="0" percent="0" rank="0" text="" dxfId="0">
      <formula>"x"</formula>
    </cfRule>
  </conditionalFormatting>
  <conditionalFormatting sqref="K8:K1048576">
    <cfRule type="cellIs" priority="3" operator="equal" aboveAverage="0" equalAverage="0" bottom="0" percent="0" rank="0" text="" dxfId="1">
      <formula>"Yes"</formula>
    </cfRule>
    <cfRule type="cellIs" priority="4" operator="equal" aboveAverage="0" equalAverage="0" bottom="0" percent="0" rank="0" text="" dxfId="0">
      <formula>"No"</formula>
    </cfRule>
  </conditionalFormatting>
  <conditionalFormatting sqref="J37:J1048576 J1:J20 J21:J32 J35">
    <cfRule type="cellIs" priority="5" operator="equal" aboveAverage="0" equalAverage="0" bottom="0" percent="0" rank="0" text="" dxfId="2">
      <formula>"Yes"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2019-12-25T04:12:34Z</dcterms:created>
  <dc:creator>William</dc:creator>
  <dc:description/>
  <dc:language>en-US</dc:language>
  <cp:lastModifiedBy/>
  <dcterms:modified xsi:type="dcterms:W3CDTF">2021-06-04T21:59:35Z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