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<sst xmlns="http://schemas.openxmlformats.org/spreadsheetml/2006/main" count="17" uniqueCount="17">
  <si>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Board to close side of shaft</t>
  </si>
  <si>
    <t xml:space="preserve">Load (lb mass)</t>
  </si>
  <si>
    <t xml:space="preserve">Base to laser</t>
  </si>
  <si>
    <t xml:space="preserve">Center of shaft to laser</t>
  </si>
  <si>
    <t xml:space="preserve">Angle</t>
  </si>
  <si>
    <t xml:space="preserve">Deflection Angle</t>
  </si>
  <si>
    <t xml:space="preserve">Load (lb force)</t>
  </si>
  <si>
    <t xml:space="preserve">Torque (in*lbf)</t>
  </si>
  <si>
    <t xml:space="preserve">Torque (Nm)</t>
  </si>
  <si>
    <t xml:space="preserve">Shaft diameter</t>
  </si>
  <si>
    <t xml:space="preserve">Base to top of shaft</t>
  </si>
  <si>
    <t xml:space="preserve">Base to center of shaft</t>
  </si>
  <si>
    <t xml:space="preserve">Center of shaft to board</t>
  </si>
  <si>
    <t xml:space="preserve">Outside of line to collar</t>
  </si>
  <si>
    <t xml:space="preserve">Collar diameter</t>
  </si>
  <si>
    <t xml:space="preserve">Line Diameter</t>
  </si>
  <si>
    <t xml:space="preserve">Torque arm distance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</si>
</sst>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Torque vs. Deflection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Sheet1!$J$1:$J$1</c:f>
              <c:strCache>
                <c:ptCount val="1"/>
                <c:pt idx="0">
                  <c:v>Torque (in*lbf)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0"/>
            <c:dispEq val="0"/>
          </c:trendline>
          <c:xVal>
            <c:numRef>
              <c:f>Sheet1!$K$2:$K$8</c:f>
              <c:numCache>
                <c:formatCode>General</c:formatCode>
                <c:ptCount val="7"/>
                <c:pt idx="0">
                  <c:v>0</c:v>
                </c:pt>
                <c:pt idx="1">
                  <c:v>225.548908529002</c:v>
                </c:pt>
                <c:pt idx="2">
                  <c:v>451.097817058004</c:v>
                </c:pt>
                <c:pt idx="3">
                  <c:v>676.646725587006</c:v>
                </c:pt>
                <c:pt idx="4">
                  <c:v>902.195634116008</c:v>
                </c:pt>
                <c:pt idx="5">
                  <c:v>1127.74454264501</c:v>
                </c:pt>
                <c:pt idx="6">
                  <c:v>1353.29345117401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0</c:v>
                </c:pt>
                <c:pt idx="1">
                  <c:v>0.844616211658098</c:v>
                </c:pt>
                <c:pt idx="2">
                  <c:v>1.74952092757997</c:v>
                </c:pt>
                <c:pt idx="3">
                  <c:v>2.76959793311279</c:v>
                </c:pt>
                <c:pt idx="4">
                  <c:v>4.17945806719563</c:v>
                </c:pt>
                <c:pt idx="5">
                  <c:v>5.38404672096749</c:v>
                </c:pt>
                <c:pt idx="6">
                  <c:v>6.65371336168512</c:v>
                </c:pt>
              </c:numCache>
            </c:numRef>
          </c:yVal>
          <c:smooth val="0"/>
        </c:ser>
        <c:axId val="62490589"/>
        <c:axId val="65275455"/>
      </c:scatterChart>
      <c:valAx>
        <c:axId val="62490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Torque (N*m)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275455"/>
        <c:crosses val="autoZero"/>
        <c:crossBetween val="between"/>
      </c:valAx>
      <c:valAx>
        <c:axId val="652754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Degrees Deflection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905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1080</xdr:colOff>
      <xdr:row>8</xdr:row>
      <xdr:rowOff>160560</xdr:rowOff>
    </xdr:from>
    <xdr:to>
      <xdr:col>8</xdr:col>
      <xdr:colOff>109080</xdr:colOff>
      <xdr:row>28</xdr:row>
      <xdr:rowOff>149040</xdr:rowOff>
    </xdr:to>
    <xdr:graphicFrame>
      <xdr:nvGraphicFramePr>
        <xdr:cNvPr id="0" name=""/>
        <xdr:cNvGraphicFramePr/>
      </xdr:nvGraphicFramePr>
      <xdr:xfrm>
        <a:off x="3613320" y="1460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4" min="3" style="0" width="13.52"/>
    <col collapsed="false" customWidth="true" hidden="false" outlineLevel="0" max="5" min="5" style="0" width="12.27"/>
    <col collapsed="false" customWidth="true" hidden="false" outlineLevel="0" max="6" min="6" style="0" width="20.05"/>
    <col collapsed="false" customWidth="true" hidden="false" outlineLevel="0" max="7" min="7" style="0" width="16.71"/>
    <col collapsed="false" customWidth="true" hidden="false" outlineLevel="0" max="8" min="8" style="0" width="17.55"/>
    <col collapsed="false" customWidth="true" hidden="false" outlineLevel="0" max="9" min="9" style="0" width="13.1"/>
    <col collapsed="false" customWidth="true" hidden="false" outlineLevel="0" max="10" min="10" style="0" width="12.83"/>
    <col collapsed="false" customWidth="true" hidden="false" outlineLevel="0" max="11" min="11" style="0" width="16.71"/>
  </cols>
  <sheetData>
    <row r="1" customFormat="false" ht="12.8" hidden="false" customHeight="false" outlineLevel="0" collapsed="false">
      <c r="A1" s="0" t="s">
        <v>0</v>
      </c>
      <c r="B1" s="0" t="n">
        <f aca="false">31+3/16</f>
        <v>31.1875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f aca="false">1/2</f>
        <v>0.5</v>
      </c>
      <c r="D2" s="0" t="n">
        <v>0</v>
      </c>
      <c r="E2" s="0" t="n">
        <f aca="false">10+5/32</f>
        <v>10.15625</v>
      </c>
      <c r="F2" s="0" t="n">
        <f aca="false">E2-$B$4</f>
        <v>9.08025</v>
      </c>
      <c r="G2" s="0" t="n">
        <f aca="false">DEGREES(ATAN(F2/$B$5))</f>
        <v>16.1105678934688</v>
      </c>
      <c r="H2" s="0" t="n">
        <f aca="false">$G$2-G2</f>
        <v>0</v>
      </c>
      <c r="I2" s="0" t="n">
        <f aca="false">D2*32.174</f>
        <v>0</v>
      </c>
      <c r="J2" s="0" t="n">
        <f aca="false">I2*$B$11</f>
        <v>0</v>
      </c>
      <c r="K2" s="0" t="n">
        <f aca="false">0.11298482933333*J2</f>
        <v>0</v>
      </c>
    </row>
    <row r="3" customFormat="false" ht="12.8" hidden="false" customHeight="false" outlineLevel="0" collapsed="false">
      <c r="A3" s="0" t="s">
        <v>10</v>
      </c>
      <c r="B3" s="0" t="n">
        <v>1.326</v>
      </c>
      <c r="D3" s="0" t="n">
        <v>5</v>
      </c>
      <c r="E3" s="0" t="n">
        <f aca="false">9+21/32</f>
        <v>9.65625</v>
      </c>
      <c r="F3" s="0" t="n">
        <f aca="false">E3-$B$4</f>
        <v>8.58025</v>
      </c>
      <c r="G3" s="0" t="n">
        <f aca="false">DEGREES(ATAN(F3/$B$5))</f>
        <v>15.2659516818107</v>
      </c>
      <c r="H3" s="0" t="n">
        <f aca="false">$G$2-G3</f>
        <v>0.844616211658098</v>
      </c>
      <c r="I3" s="0" t="n">
        <f aca="false">D3*32.174</f>
        <v>160.87</v>
      </c>
      <c r="J3" s="0" t="n">
        <f aca="false">I3*$B$11</f>
        <v>1996.2760475</v>
      </c>
      <c r="K3" s="0" t="n">
        <f aca="false">0.11298482933333*J3</f>
        <v>225.548908529002</v>
      </c>
    </row>
    <row r="4" customFormat="false" ht="12.8" hidden="false" customHeight="false" outlineLevel="0" collapsed="false">
      <c r="A4" s="0" t="s">
        <v>11</v>
      </c>
      <c r="B4" s="0" t="n">
        <f aca="false">B3-B2/2</f>
        <v>1.076</v>
      </c>
      <c r="D4" s="0" t="n">
        <v>10</v>
      </c>
      <c r="E4" s="0" t="n">
        <f aca="false">9+4/32</f>
        <v>9.125</v>
      </c>
      <c r="F4" s="0" t="n">
        <f aca="false">E4-$B$4</f>
        <v>8.049</v>
      </c>
      <c r="G4" s="0" t="n">
        <f aca="false">DEGREES(ATAN(F4/$B$5))</f>
        <v>14.3610469658888</v>
      </c>
      <c r="H4" s="0" t="n">
        <f aca="false">$G$2-G4</f>
        <v>1.74952092757997</v>
      </c>
      <c r="I4" s="0" t="n">
        <f aca="false">D4*32.174</f>
        <v>321.74</v>
      </c>
      <c r="J4" s="0" t="n">
        <f aca="false">I4*$B$11</f>
        <v>3992.552095</v>
      </c>
      <c r="K4" s="0" t="n">
        <f aca="false">0.11298482933333*J4</f>
        <v>451.097817058004</v>
      </c>
    </row>
    <row r="5" customFormat="false" ht="12.8" hidden="false" customHeight="false" outlineLevel="0" collapsed="false">
      <c r="A5" s="0" t="s">
        <v>12</v>
      </c>
      <c r="B5" s="0" t="n">
        <f aca="false">B1+B2/2</f>
        <v>31.4375</v>
      </c>
      <c r="D5" s="0" t="n">
        <v>15</v>
      </c>
      <c r="E5" s="0" t="n">
        <f aca="false">8+17/32</f>
        <v>8.53125</v>
      </c>
      <c r="F5" s="0" t="n">
        <f aca="false">E5-$B$4</f>
        <v>7.45525</v>
      </c>
      <c r="G5" s="0" t="n">
        <f aca="false">DEGREES(ATAN(F5/$B$5))</f>
        <v>13.340969960356</v>
      </c>
      <c r="H5" s="0" t="n">
        <f aca="false">$G$2-G5</f>
        <v>2.76959793311279</v>
      </c>
      <c r="I5" s="0" t="n">
        <f aca="false">D5*32.174</f>
        <v>482.61</v>
      </c>
      <c r="J5" s="0" t="n">
        <f aca="false">I5*$B$11</f>
        <v>5988.8281425</v>
      </c>
      <c r="K5" s="0" t="n">
        <f aca="false">0.11298482933333*J5</f>
        <v>676.646725587006</v>
      </c>
    </row>
    <row r="6" customFormat="false" ht="12.8" hidden="false" customHeight="false" outlineLevel="0" collapsed="false">
      <c r="D6" s="0" t="n">
        <v>20</v>
      </c>
      <c r="E6" s="0" t="n">
        <f aca="false">7+23/32</f>
        <v>7.71875</v>
      </c>
      <c r="F6" s="0" t="n">
        <f aca="false">E6-$B$4</f>
        <v>6.64275</v>
      </c>
      <c r="G6" s="0" t="n">
        <f aca="false">DEGREES(ATAN(F6/$B$5))</f>
        <v>11.9311098262732</v>
      </c>
      <c r="H6" s="0" t="n">
        <f aca="false">$G$2-G6</f>
        <v>4.17945806719563</v>
      </c>
      <c r="I6" s="0" t="n">
        <f aca="false">D6*32.174</f>
        <v>643.48</v>
      </c>
      <c r="J6" s="0" t="n">
        <f aca="false">I6*$B$11</f>
        <v>7985.10419</v>
      </c>
      <c r="K6" s="0" t="n">
        <f aca="false">0.11298482933333*J6</f>
        <v>902.195634116008</v>
      </c>
    </row>
    <row r="7" customFormat="false" ht="12.8" hidden="false" customHeight="false" outlineLevel="0" collapsed="false">
      <c r="A7" s="0" t="s">
        <v>13</v>
      </c>
      <c r="B7" s="0" t="n">
        <f aca="false">11+11/32</f>
        <v>11.34375</v>
      </c>
      <c r="D7" s="0" t="n">
        <v>25</v>
      </c>
      <c r="E7" s="0" t="n">
        <f aca="false">7+1/32</f>
        <v>7.03125</v>
      </c>
      <c r="F7" s="0" t="n">
        <f aca="false">E7-$B$4</f>
        <v>5.95525</v>
      </c>
      <c r="G7" s="0" t="n">
        <f aca="false">DEGREES(ATAN(F7/$B$5))</f>
        <v>10.7265211725013</v>
      </c>
      <c r="H7" s="0" t="n">
        <f aca="false">$G$2-G7</f>
        <v>5.38404672096749</v>
      </c>
      <c r="I7" s="0" t="n">
        <f aca="false">D7*32.174</f>
        <v>804.35</v>
      </c>
      <c r="J7" s="0" t="n">
        <f aca="false">I7*$B$11</f>
        <v>9981.3802375</v>
      </c>
      <c r="K7" s="0" t="n">
        <f aca="false">0.11298482933333*J7</f>
        <v>1127.74454264501</v>
      </c>
    </row>
    <row r="8" customFormat="false" ht="12.8" hidden="false" customHeight="false" outlineLevel="0" collapsed="false">
      <c r="A8" s="0" t="s">
        <v>14</v>
      </c>
      <c r="B8" s="0" t="n">
        <v>2.248</v>
      </c>
      <c r="D8" s="0" t="n">
        <v>30</v>
      </c>
      <c r="E8" s="0" t="n">
        <f aca="false">6+10/32</f>
        <v>6.3125</v>
      </c>
      <c r="F8" s="0" t="n">
        <f aca="false">E8-$B$4</f>
        <v>5.2365</v>
      </c>
      <c r="G8" s="0" t="n">
        <f aca="false">DEGREES(ATAN(F8/$B$5))</f>
        <v>9.45685453178369</v>
      </c>
      <c r="H8" s="0" t="n">
        <f aca="false">$G$2-G8</f>
        <v>6.65371336168512</v>
      </c>
      <c r="I8" s="0" t="n">
        <f aca="false">D8*32.174</f>
        <v>965.22</v>
      </c>
      <c r="J8" s="0" t="n">
        <f aca="false">I8*$B$11</f>
        <v>11977.656285</v>
      </c>
      <c r="K8" s="0" t="n">
        <f aca="false">0.11298482933333*J8</f>
        <v>1353.29345117401</v>
      </c>
    </row>
    <row r="9" customFormat="false" ht="12.8" hidden="false" customHeight="false" outlineLevel="0" collapsed="false">
      <c r="A9" s="0" t="s">
        <v>15</v>
      </c>
      <c r="B9" s="0" t="n">
        <v>0.117</v>
      </c>
    </row>
    <row r="11" customFormat="false" ht="12.8" hidden="false" customHeight="false" outlineLevel="0" collapsed="false">
      <c r="A11" s="0" t="s">
        <v>16</v>
      </c>
      <c r="B11" s="0" t="n">
        <f aca="false">B7-B9/2+B8/2</f>
        <v>12.40925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2021-04-21T15:52:56Z</dcterms:created>
  <dc:creator/>
  <dc:description/>
  <dc:language>en-US</dc:language>
  <cp:lastModifiedBy/>
  <dcterms:modified xsi:type="dcterms:W3CDTF">2021-04-21T16:38:33Z</dcterms:modified>
  <cp:revision>1</cp:revision>
  <dc:subject/>
  <dc:title/>
</cp:coreProperties>
</file>