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Walter\Desktop\STOCHASTIC METHODS FOR FINANCE\"/>
    </mc:Choice>
  </mc:AlternateContent>
  <xr:revisionPtr revIDLastSave="0" documentId="13_ncr:1_{BE63CBC6-E348-4DF2-A8C8-9059CB04BA46}" xr6:coauthVersionLast="47" xr6:coauthVersionMax="47" xr10:uidLastSave="{00000000-0000-0000-0000-000000000000}"/>
  <bookViews>
    <workbookView xWindow="-120" yWindow="-120" windowWidth="20730" windowHeight="11160" xr2:uid="{A254CB0A-5C61-412C-8699-3794BEB75A46}"/>
  </bookViews>
  <sheets>
    <sheet name="BIIB" sheetId="2" r:id="rId1"/>
    <sheet name="Sheet1" sheetId="1" r:id="rId2"/>
  </sheets>
  <definedNames>
    <definedName name="ExternalData_1" localSheetId="0" hidden="1">BIIB!$A$2:$G$66</definedName>
    <definedName name="ExternalData_2" localSheetId="0" hidden="1">BIIB!$A$68:$G$193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76" i="2" l="1"/>
  <c r="O158" i="2"/>
  <c r="L176" i="2"/>
  <c r="H193"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4" i="2"/>
  <c r="J184" i="2"/>
  <c r="L174" i="2"/>
  <c r="L158" i="2"/>
  <c r="J176" i="2" l="1"/>
  <c r="K176" i="2" s="1"/>
  <c r="N176" i="2" s="1"/>
  <c r="J182" i="2"/>
  <c r="J16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L156" i="2"/>
  <c r="C2" i="1"/>
  <c r="M176" i="2" l="1"/>
  <c r="J158" i="2"/>
  <c r="K158" i="2" s="1"/>
  <c r="M158" i="2" s="1"/>
  <c r="J186" i="2"/>
  <c r="J188" i="2" s="1"/>
  <c r="J166" i="2"/>
  <c r="N158" i="2" l="1"/>
  <c r="J168" i="2" s="1"/>
  <c r="J170"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CDD465-BC46-4F3B-86B9-39D76CDC13AA}" keepAlive="1" name="Query - BIIB" description="Connection to the 'BIIB' query in the workbook." type="5" refreshedVersion="7" background="1" saveData="1">
    <dbPr connection="Provider=Microsoft.Mashup.OleDb.1;Data Source=$Workbook$;Location=BIIB;Extended Properties=&quot;&quot;" command="SELECT * FROM [BIIB]"/>
  </connection>
  <connection id="2" xr16:uid="{57E9442E-A5F9-474D-A436-F35396733367}" keepAlive="1" name="Query - BIIB (1)" description="Connection to the 'BIIB (1)' query in the workbook." type="5" refreshedVersion="7" background="1" saveData="1">
    <dbPr connection="Provider=Microsoft.Mashup.OleDb.1;Data Source=$Workbook$;Location=&quot;BIIB (1)&quot;;Extended Properties=&quot;&quot;" command="SELECT * FROM [BIIB (1)]"/>
  </connection>
</connections>
</file>

<file path=xl/sharedStrings.xml><?xml version="1.0" encoding="utf-8"?>
<sst xmlns="http://schemas.openxmlformats.org/spreadsheetml/2006/main" count="59" uniqueCount="35">
  <si>
    <t>Bid</t>
  </si>
  <si>
    <t>Ask</t>
  </si>
  <si>
    <t>Mid</t>
  </si>
  <si>
    <t>expire date</t>
  </si>
  <si>
    <t>strike price</t>
  </si>
  <si>
    <t>strike price (target of our price model)</t>
  </si>
  <si>
    <t>Date</t>
  </si>
  <si>
    <t>Open</t>
  </si>
  <si>
    <t>High</t>
  </si>
  <si>
    <t>Low</t>
  </si>
  <si>
    <t>Close</t>
  </si>
  <si>
    <t>Adj Close</t>
  </si>
  <si>
    <t>Volume</t>
  </si>
  <si>
    <t>bid</t>
  </si>
  <si>
    <t>ask</t>
  </si>
  <si>
    <t>mid</t>
  </si>
  <si>
    <t>maturity</t>
  </si>
  <si>
    <t>current value of stock</t>
  </si>
  <si>
    <t>Adj Close (take into account for dividend split)</t>
  </si>
  <si>
    <t>daily returns</t>
  </si>
  <si>
    <t>sigma_day(standard deviation of daily returns)</t>
  </si>
  <si>
    <t>sigma_year(annual volatily)</t>
  </si>
  <si>
    <t>u</t>
  </si>
  <si>
    <t>d</t>
  </si>
  <si>
    <t>strike price (K)</t>
  </si>
  <si>
    <t>interest rate</t>
  </si>
  <si>
    <t>Libor</t>
  </si>
  <si>
    <t>capitalisation factor(simple compounding)</t>
  </si>
  <si>
    <t>capitalisation factor(simple discounting)</t>
  </si>
  <si>
    <t>q(risk neutral probability weight)</t>
  </si>
  <si>
    <t>Option Price(risk neutral pricing formula for the price of the call)</t>
  </si>
  <si>
    <t>6 months</t>
  </si>
  <si>
    <t>3 months</t>
  </si>
  <si>
    <t>3months</t>
  </si>
  <si>
    <t>6months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</si>
</sst>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sz val="10"/>
      <color rgb="FF232A31"/>
      <name val="Arial"/>
      <family val="2"/>
    </font>
    <font>
      <sz val="11"/>
      <color rgb="FF232A3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0"/>
        <bgColor theme="9"/>
      </patternFill>
    </fill>
    <fill>
      <patternFill patternType="solid">
        <fgColor theme="5" tint="0.39997558519241921"/>
        <bgColor indexed="64"/>
      </patternFill>
    </fill>
    <fill>
      <patternFill patternType="solid">
        <fgColor theme="0"/>
        <bgColor indexed="64"/>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14" fontId="0" fillId="0" borderId="0" xfId="0" applyNumberFormat="1"/>
    <xf numFmtId="14" fontId="1" fillId="0" borderId="0" xfId="0" applyNumberFormat="1" applyFont="1"/>
    <xf numFmtId="0" fontId="0" fillId="0" borderId="0" xfId="0" applyNumberFormat="1"/>
    <xf numFmtId="164" fontId="0" fillId="0" borderId="0" xfId="0" applyNumberFormat="1"/>
    <xf numFmtId="0" fontId="3" fillId="0" borderId="0" xfId="0" applyFont="1"/>
    <xf numFmtId="14" fontId="3" fillId="0" borderId="0" xfId="0" applyNumberFormat="1" applyFont="1"/>
    <xf numFmtId="0" fontId="0" fillId="2" borderId="1" xfId="0" applyFont="1" applyFill="1" applyBorder="1"/>
    <xf numFmtId="0" fontId="0" fillId="2" borderId="2" xfId="0" applyFont="1" applyFill="1" applyBorder="1"/>
    <xf numFmtId="0" fontId="0" fillId="3" borderId="0" xfId="0" applyFill="1"/>
    <xf numFmtId="0" fontId="0" fillId="4" borderId="0" xfId="0" applyFill="1"/>
  </cellXfs>
  <cellStyles count="1">
    <cellStyle name="Normal" xfId="0" builtinId="0"/>
  </cellStyles>
  <dxfs count="4">
    <dxf>
      <numFmt numFmtId="0" formatCode="General"/>
    </dxf>
    <dxf>
      <numFmt numFmtId="19" formatCode="dd/mm/yyyy"/>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it-IT"/>
              <a:t>Returns 3 months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it-IT"/>
        </a:p>
      </c:txPr>
    </c:title>
    <c:autoTitleDeleted val="0"/>
    <c:plotArea>
      <c:layout>
        <c:manualLayout>
          <c:layoutTarget val="inner"/>
          <c:xMode val="edge"/>
          <c:yMode val="edge"/>
          <c:x val="8.955402449693789E-2"/>
          <c:y val="0.14165500145815108"/>
          <c:w val="0.87080139982502192"/>
          <c:h val="0.77736111111111106"/>
        </c:manualLayout>
      </c:layout>
      <c:lineChart>
        <c:grouping val="stacked"/>
        <c:varyColors val="0"/>
        <c:ser>
          <c:idx val="0"/>
          <c:order val="0"/>
          <c:spPr>
            <a:ln w="22225" cap="rnd" cmpd="sng" algn="ctr">
              <a:solidFill>
                <a:schemeClr val="accent1"/>
              </a:solidFill>
              <a:round/>
            </a:ln>
            <a:effectLst/>
          </c:spPr>
          <c:marker>
            <c:symbol val="none"/>
          </c:marker>
          <c:val>
            <c:numRef>
              <c:f>BIIB!$H$4:$H$66</c:f>
              <c:numCache>
                <c:formatCode>General</c:formatCode>
                <c:ptCount val="63"/>
                <c:pt idx="0">
                  <c:v>1.5576657423614754E-3</c:v>
                </c:pt>
                <c:pt idx="1">
                  <c:v>-1.9363097170472444E-2</c:v>
                </c:pt>
                <c:pt idx="2">
                  <c:v>7.6919509383305404E-3</c:v>
                </c:pt>
                <c:pt idx="3">
                  <c:v>-1.581738774308207E-2</c:v>
                </c:pt>
                <c:pt idx="4">
                  <c:v>-2.8905012815235893E-2</c:v>
                </c:pt>
                <c:pt idx="5">
                  <c:v>-2.7953862361972646E-2</c:v>
                </c:pt>
                <c:pt idx="6">
                  <c:v>-1.5670492500655007E-3</c:v>
                </c:pt>
                <c:pt idx="7">
                  <c:v>-2.6469860302242704E-2</c:v>
                </c:pt>
                <c:pt idx="8">
                  <c:v>-4.2701350762527224E-3</c:v>
                </c:pt>
                <c:pt idx="9">
                  <c:v>-2.0129555047618534E-2</c:v>
                </c:pt>
                <c:pt idx="10">
                  <c:v>8.4853073283797803E-4</c:v>
                </c:pt>
                <c:pt idx="11">
                  <c:v>1.2136901467418209E-2</c:v>
                </c:pt>
                <c:pt idx="12">
                  <c:v>3.4783754046786054E-2</c:v>
                </c:pt>
                <c:pt idx="13">
                  <c:v>-9.7563394267367962E-3</c:v>
                </c:pt>
                <c:pt idx="14">
                  <c:v>8.1745904453902674E-4</c:v>
                </c:pt>
                <c:pt idx="15">
                  <c:v>8.0818718958360018E-3</c:v>
                </c:pt>
                <c:pt idx="16">
                  <c:v>-1.5948848614072478E-2</c:v>
                </c:pt>
                <c:pt idx="17">
                  <c:v>2.2187597984650708E-2</c:v>
                </c:pt>
                <c:pt idx="18">
                  <c:v>-1.5262039696837004E-3</c:v>
                </c:pt>
                <c:pt idx="19">
                  <c:v>8.1096678310178527E-3</c:v>
                </c:pt>
                <c:pt idx="20">
                  <c:v>-1.9794719026926216E-3</c:v>
                </c:pt>
                <c:pt idx="21">
                  <c:v>-9.7485353298457575E-3</c:v>
                </c:pt>
                <c:pt idx="22">
                  <c:v>-7.2447476815189074E-4</c:v>
                </c:pt>
                <c:pt idx="23">
                  <c:v>3.9662573177457177E-3</c:v>
                </c:pt>
                <c:pt idx="24">
                  <c:v>-5.1824560522924674E-3</c:v>
                </c:pt>
                <c:pt idx="25">
                  <c:v>7.6860796132535315E-3</c:v>
                </c:pt>
                <c:pt idx="26">
                  <c:v>9.4580247159196468E-2</c:v>
                </c:pt>
                <c:pt idx="27">
                  <c:v>-7.0883814570739168E-2</c:v>
                </c:pt>
                <c:pt idx="28">
                  <c:v>-3.3334166666669772E-4</c:v>
                </c:pt>
                <c:pt idx="29">
                  <c:v>1.7589200713481152E-2</c:v>
                </c:pt>
                <c:pt idx="30">
                  <c:v>-9.8713975992110545E-3</c:v>
                </c:pt>
                <c:pt idx="31">
                  <c:v>-1.017661043605031E-2</c:v>
                </c:pt>
                <c:pt idx="32">
                  <c:v>-8.23338056198635E-3</c:v>
                </c:pt>
                <c:pt idx="33">
                  <c:v>-1.9806139656896659E-2</c:v>
                </c:pt>
                <c:pt idx="34">
                  <c:v>1.1650868143141835E-2</c:v>
                </c:pt>
                <c:pt idx="35">
                  <c:v>2.6390744349077733E-2</c:v>
                </c:pt>
                <c:pt idx="36">
                  <c:v>-6.6992413597343217E-2</c:v>
                </c:pt>
                <c:pt idx="37">
                  <c:v>5.0279587295279697E-2</c:v>
                </c:pt>
                <c:pt idx="38">
                  <c:v>1.111254076234881E-2</c:v>
                </c:pt>
                <c:pt idx="39">
                  <c:v>-2.2941934522249029E-2</c:v>
                </c:pt>
                <c:pt idx="40">
                  <c:v>-1.2830931207655201E-2</c:v>
                </c:pt>
                <c:pt idx="41">
                  <c:v>-2.1229556962259585E-2</c:v>
                </c:pt>
                <c:pt idx="42">
                  <c:v>-2.3859058494815424E-2</c:v>
                </c:pt>
                <c:pt idx="43">
                  <c:v>1.8909840034285471E-2</c:v>
                </c:pt>
                <c:pt idx="44">
                  <c:v>-1.059238942015758E-2</c:v>
                </c:pt>
                <c:pt idx="45">
                  <c:v>-1.2190149000856002E-2</c:v>
                </c:pt>
                <c:pt idx="46">
                  <c:v>-3.005482613693621E-3</c:v>
                </c:pt>
                <c:pt idx="47">
                  <c:v>2.8638005584744618E-2</c:v>
                </c:pt>
                <c:pt idx="48">
                  <c:v>3.5078059386588882E-3</c:v>
                </c:pt>
                <c:pt idx="49">
                  <c:v>1.4911482300884906E-2</c:v>
                </c:pt>
                <c:pt idx="50">
                  <c:v>-1.9226525247995053E-2</c:v>
                </c:pt>
                <c:pt idx="51">
                  <c:v>-2.129271359775517E-2</c:v>
                </c:pt>
                <c:pt idx="52">
                  <c:v>6.1770496087301197E-3</c:v>
                </c:pt>
                <c:pt idx="53">
                  <c:v>-1.0382160476604338E-3</c:v>
                </c:pt>
                <c:pt idx="54">
                  <c:v>4.9254224366186974E-3</c:v>
                </c:pt>
                <c:pt idx="55">
                  <c:v>1.9874989972008671E-2</c:v>
                </c:pt>
                <c:pt idx="56">
                  <c:v>-2.9848794408084238E-2</c:v>
                </c:pt>
                <c:pt idx="57">
                  <c:v>-2.4768211113331547E-2</c:v>
                </c:pt>
                <c:pt idx="58">
                  <c:v>-2.1902279172418865E-3</c:v>
                </c:pt>
                <c:pt idx="59">
                  <c:v>1.5178404987353003E-2</c:v>
                </c:pt>
                <c:pt idx="60">
                  <c:v>-1.2973234875402122E-2</c:v>
                </c:pt>
                <c:pt idx="61">
                  <c:v>-1.8410612653312321E-2</c:v>
                </c:pt>
                <c:pt idx="62">
                  <c:v>-3.8462154649701093E-3</c:v>
                </c:pt>
              </c:numCache>
            </c:numRef>
          </c:val>
          <c:smooth val="0"/>
          <c:extLst>
            <c:ext xmlns:c16="http://schemas.microsoft.com/office/drawing/2014/chart" uri="{C3380CC4-5D6E-409C-BE32-E72D297353CC}">
              <c16:uniqueId val="{00000000-80EB-422D-86BA-CE895C3AA7C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084082336"/>
        <c:axId val="1084076928"/>
      </c:lineChart>
      <c:catAx>
        <c:axId val="1084082336"/>
        <c:scaling>
          <c:orientation val="minMax"/>
        </c:scaling>
        <c:delete val="1"/>
        <c:axPos val="b"/>
        <c:majorTickMark val="none"/>
        <c:minorTickMark val="none"/>
        <c:tickLblPos val="nextTo"/>
        <c:crossAx val="1084076928"/>
        <c:crosses val="autoZero"/>
        <c:auto val="1"/>
        <c:lblAlgn val="ctr"/>
        <c:lblOffset val="100"/>
        <c:noMultiLvlLbl val="0"/>
      </c:catAx>
      <c:valAx>
        <c:axId val="1084076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it-IT"/>
          </a:p>
        </c:txPr>
        <c:crossAx val="108408233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it-IT"/>
              <a:t>Returns</a:t>
            </a:r>
            <a:r>
              <a:rPr lang="it-IT" baseline="0"/>
              <a:t> 6 months</a:t>
            </a:r>
            <a:endParaRPr lang="it-IT"/>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it-IT"/>
        </a:p>
      </c:txPr>
    </c:title>
    <c:autoTitleDeleted val="0"/>
    <c:plotArea>
      <c:layout/>
      <c:lineChart>
        <c:grouping val="stacked"/>
        <c:varyColors val="0"/>
        <c:ser>
          <c:idx val="0"/>
          <c:order val="0"/>
          <c:spPr>
            <a:ln w="22225" cap="rnd" cmpd="sng" algn="ctr">
              <a:solidFill>
                <a:schemeClr val="accent1"/>
              </a:solidFill>
              <a:round/>
            </a:ln>
            <a:effectLst/>
          </c:spPr>
          <c:marker>
            <c:symbol val="none"/>
          </c:marker>
          <c:val>
            <c:numRef>
              <c:f>BIIB!$H$70:$H$193</c:f>
              <c:numCache>
                <c:formatCode>General</c:formatCode>
                <c:ptCount val="124"/>
                <c:pt idx="0">
                  <c:v>1.3410773213482052E-2</c:v>
                </c:pt>
                <c:pt idx="1">
                  <c:v>-5.0819268042868052E-3</c:v>
                </c:pt>
                <c:pt idx="2">
                  <c:v>-1.7448822999003778E-2</c:v>
                </c:pt>
                <c:pt idx="3">
                  <c:v>-6.6638895866285072E-3</c:v>
                </c:pt>
                <c:pt idx="4">
                  <c:v>2.9855186922471051E-3</c:v>
                </c:pt>
                <c:pt idx="5">
                  <c:v>-8.9998880025206809E-3</c:v>
                </c:pt>
                <c:pt idx="6">
                  <c:v>3.3570516045462076E-3</c:v>
                </c:pt>
                <c:pt idx="7">
                  <c:v>-1.9792896247144556E-2</c:v>
                </c:pt>
                <c:pt idx="8">
                  <c:v>7.6171132030764047E-3</c:v>
                </c:pt>
                <c:pt idx="9">
                  <c:v>1.1089666159680003E-2</c:v>
                </c:pt>
                <c:pt idx="10">
                  <c:v>1.4882740887296476E-2</c:v>
                </c:pt>
                <c:pt idx="11">
                  <c:v>-6.7415021515672803E-3</c:v>
                </c:pt>
                <c:pt idx="12">
                  <c:v>-8.3962848866529815E-4</c:v>
                </c:pt>
                <c:pt idx="13">
                  <c:v>-2.8011730494929082E-3</c:v>
                </c:pt>
                <c:pt idx="14">
                  <c:v>-4.0030020856525392E-3</c:v>
                </c:pt>
                <c:pt idx="15">
                  <c:v>5.6760656938354458E-3</c:v>
                </c:pt>
                <c:pt idx="16">
                  <c:v>-1.4267713164561796E-2</c:v>
                </c:pt>
                <c:pt idx="17">
                  <c:v>-4.0755328847005029E-2</c:v>
                </c:pt>
                <c:pt idx="18">
                  <c:v>-5.9318797862652648E-3</c:v>
                </c:pt>
                <c:pt idx="19">
                  <c:v>-5.8180657550802916E-3</c:v>
                </c:pt>
                <c:pt idx="20">
                  <c:v>1.3654889539017145E-2</c:v>
                </c:pt>
                <c:pt idx="21">
                  <c:v>-2.0021476555987218E-2</c:v>
                </c:pt>
                <c:pt idx="22">
                  <c:v>1.9410929882670569E-2</c:v>
                </c:pt>
                <c:pt idx="23">
                  <c:v>4.3713158155789912E-3</c:v>
                </c:pt>
                <c:pt idx="24">
                  <c:v>-4.1199406926811136E-2</c:v>
                </c:pt>
                <c:pt idx="25">
                  <c:v>1.8926650405386408E-2</c:v>
                </c:pt>
                <c:pt idx="26">
                  <c:v>6.8335335604926004E-3</c:v>
                </c:pt>
                <c:pt idx="27">
                  <c:v>2.0324033081851711E-2</c:v>
                </c:pt>
                <c:pt idx="28">
                  <c:v>1.5068136382180562E-3</c:v>
                </c:pt>
                <c:pt idx="29">
                  <c:v>2.5980645628393473E-2</c:v>
                </c:pt>
                <c:pt idx="30">
                  <c:v>2.9328946376179707E-3</c:v>
                </c:pt>
                <c:pt idx="31">
                  <c:v>-6.1695766032655178E-3</c:v>
                </c:pt>
                <c:pt idx="32">
                  <c:v>-2.1458235790898735E-2</c:v>
                </c:pt>
                <c:pt idx="33">
                  <c:v>-9.7910263384955037E-3</c:v>
                </c:pt>
                <c:pt idx="34">
                  <c:v>-1.1480228165315628E-2</c:v>
                </c:pt>
                <c:pt idx="35">
                  <c:v>-1.348615777321243E-3</c:v>
                </c:pt>
                <c:pt idx="36">
                  <c:v>1.4480196191014278E-2</c:v>
                </c:pt>
                <c:pt idx="37">
                  <c:v>5.1400141847430022E-3</c:v>
                </c:pt>
                <c:pt idx="38">
                  <c:v>-3.7782424897075333E-2</c:v>
                </c:pt>
                <c:pt idx="39">
                  <c:v>-1.2119989085986891E-2</c:v>
                </c:pt>
                <c:pt idx="40">
                  <c:v>-6.1537114685015397E-3</c:v>
                </c:pt>
                <c:pt idx="41">
                  <c:v>1.5576657423614754E-3</c:v>
                </c:pt>
                <c:pt idx="42">
                  <c:v>-1.9363097170472444E-2</c:v>
                </c:pt>
                <c:pt idx="43">
                  <c:v>7.6919509383305404E-3</c:v>
                </c:pt>
                <c:pt idx="44">
                  <c:v>-1.581738774308207E-2</c:v>
                </c:pt>
                <c:pt idx="45">
                  <c:v>-2.8905012815235893E-2</c:v>
                </c:pt>
                <c:pt idx="46">
                  <c:v>-2.7953862361972646E-2</c:v>
                </c:pt>
                <c:pt idx="47">
                  <c:v>-1.5670492500655007E-3</c:v>
                </c:pt>
                <c:pt idx="48">
                  <c:v>-2.6469860302242704E-2</c:v>
                </c:pt>
                <c:pt idx="49">
                  <c:v>-4.2701350762527224E-3</c:v>
                </c:pt>
                <c:pt idx="50">
                  <c:v>-2.0129555047618534E-2</c:v>
                </c:pt>
                <c:pt idx="51">
                  <c:v>8.4853073283797803E-4</c:v>
                </c:pt>
                <c:pt idx="52">
                  <c:v>1.2136901467418209E-2</c:v>
                </c:pt>
                <c:pt idx="53">
                  <c:v>3.4783754046786054E-2</c:v>
                </c:pt>
                <c:pt idx="54">
                  <c:v>-9.7563394267367962E-3</c:v>
                </c:pt>
                <c:pt idx="55">
                  <c:v>8.1745904453902674E-4</c:v>
                </c:pt>
                <c:pt idx="56">
                  <c:v>8.0818718958360018E-3</c:v>
                </c:pt>
                <c:pt idx="57">
                  <c:v>-1.5948848614072478E-2</c:v>
                </c:pt>
                <c:pt idx="58">
                  <c:v>2.2187597984650708E-2</c:v>
                </c:pt>
                <c:pt idx="59">
                  <c:v>-1.5262039696837004E-3</c:v>
                </c:pt>
                <c:pt idx="60">
                  <c:v>8.1096678310178527E-3</c:v>
                </c:pt>
                <c:pt idx="61">
                  <c:v>-1.9794719026926216E-3</c:v>
                </c:pt>
                <c:pt idx="62">
                  <c:v>-9.7485353298457575E-3</c:v>
                </c:pt>
                <c:pt idx="63">
                  <c:v>-7.2447476815189074E-4</c:v>
                </c:pt>
                <c:pt idx="64">
                  <c:v>3.9662573177457177E-3</c:v>
                </c:pt>
                <c:pt idx="65">
                  <c:v>-5.1824560522924674E-3</c:v>
                </c:pt>
                <c:pt idx="66">
                  <c:v>7.6860796132535315E-3</c:v>
                </c:pt>
                <c:pt idx="67">
                  <c:v>9.4580247159196468E-2</c:v>
                </c:pt>
                <c:pt idx="68">
                  <c:v>-7.0883814570739168E-2</c:v>
                </c:pt>
                <c:pt idx="69">
                  <c:v>-3.3334166666669772E-4</c:v>
                </c:pt>
                <c:pt idx="70">
                  <c:v>1.7589200713481152E-2</c:v>
                </c:pt>
                <c:pt idx="71">
                  <c:v>-9.8713975992110545E-3</c:v>
                </c:pt>
                <c:pt idx="72">
                  <c:v>-1.017661043605031E-2</c:v>
                </c:pt>
                <c:pt idx="73">
                  <c:v>-8.23338056198635E-3</c:v>
                </c:pt>
                <c:pt idx="74">
                  <c:v>-1.9806139656896659E-2</c:v>
                </c:pt>
                <c:pt idx="75">
                  <c:v>1.1650868143141835E-2</c:v>
                </c:pt>
                <c:pt idx="76">
                  <c:v>2.6390744349077733E-2</c:v>
                </c:pt>
                <c:pt idx="77">
                  <c:v>-6.6992413597343217E-2</c:v>
                </c:pt>
                <c:pt idx="78">
                  <c:v>5.0279587295279697E-2</c:v>
                </c:pt>
                <c:pt idx="79">
                  <c:v>1.111254076234881E-2</c:v>
                </c:pt>
                <c:pt idx="80">
                  <c:v>-2.2941934522249029E-2</c:v>
                </c:pt>
                <c:pt idx="81">
                  <c:v>-1.2830931207655201E-2</c:v>
                </c:pt>
                <c:pt idx="82">
                  <c:v>-2.1229556962259585E-2</c:v>
                </c:pt>
                <c:pt idx="83">
                  <c:v>-2.3859058494815424E-2</c:v>
                </c:pt>
                <c:pt idx="84">
                  <c:v>1.8909840034285471E-2</c:v>
                </c:pt>
                <c:pt idx="85">
                  <c:v>-1.059238942015758E-2</c:v>
                </c:pt>
                <c:pt idx="86">
                  <c:v>-1.2190149000856002E-2</c:v>
                </c:pt>
                <c:pt idx="87">
                  <c:v>-3.005482613693621E-3</c:v>
                </c:pt>
                <c:pt idx="88">
                  <c:v>2.8638005584744618E-2</c:v>
                </c:pt>
                <c:pt idx="89">
                  <c:v>3.5078059386588882E-3</c:v>
                </c:pt>
                <c:pt idx="90">
                  <c:v>1.4911482300884906E-2</c:v>
                </c:pt>
                <c:pt idx="91">
                  <c:v>-1.9226525247995053E-2</c:v>
                </c:pt>
                <c:pt idx="92">
                  <c:v>-2.129271359775517E-2</c:v>
                </c:pt>
                <c:pt idx="93">
                  <c:v>6.1770496087301197E-3</c:v>
                </c:pt>
                <c:pt idx="94">
                  <c:v>-1.0382160476604338E-3</c:v>
                </c:pt>
                <c:pt idx="95">
                  <c:v>4.9254224366186974E-3</c:v>
                </c:pt>
                <c:pt idx="96">
                  <c:v>1.9874989972008671E-2</c:v>
                </c:pt>
                <c:pt idx="97">
                  <c:v>-2.9848794408084238E-2</c:v>
                </c:pt>
                <c:pt idx="98">
                  <c:v>-2.4768211113331547E-2</c:v>
                </c:pt>
                <c:pt idx="99">
                  <c:v>-2.1902279172418865E-3</c:v>
                </c:pt>
                <c:pt idx="100">
                  <c:v>1.5178404987353003E-2</c:v>
                </c:pt>
                <c:pt idx="101">
                  <c:v>-1.2973234875402122E-2</c:v>
                </c:pt>
                <c:pt idx="102">
                  <c:v>-1.8410612653312321E-2</c:v>
                </c:pt>
                <c:pt idx="103">
                  <c:v>-3.8462154649701093E-3</c:v>
                </c:pt>
                <c:pt idx="104">
                  <c:v>9.5357265205674548E-5</c:v>
                </c:pt>
                <c:pt idx="105">
                  <c:v>-3.4793194173711392E-3</c:v>
                </c:pt>
                <c:pt idx="106">
                  <c:v>-2.8505868294376707E-2</c:v>
                </c:pt>
                <c:pt idx="107">
                  <c:v>2.0972873694684872E-2</c:v>
                </c:pt>
                <c:pt idx="108">
                  <c:v>1.7504050113220856E-2</c:v>
                </c:pt>
                <c:pt idx="109">
                  <c:v>-3.1752003027154707E-3</c:v>
                </c:pt>
                <c:pt idx="110">
                  <c:v>-1.2123243550884177E-2</c:v>
                </c:pt>
                <c:pt idx="111">
                  <c:v>1.6555190894106196E-2</c:v>
                </c:pt>
                <c:pt idx="112">
                  <c:v>-8.4268287350628152E-3</c:v>
                </c:pt>
                <c:pt idx="113">
                  <c:v>-1.7522072344551012E-2</c:v>
                </c:pt>
                <c:pt idx="114">
                  <c:v>-1.8320556022551057E-2</c:v>
                </c:pt>
                <c:pt idx="115">
                  <c:v>1.2871095808897803E-3</c:v>
                </c:pt>
                <c:pt idx="116">
                  <c:v>-1.7946333752977092E-2</c:v>
                </c:pt>
                <c:pt idx="117">
                  <c:v>-4.8832108582521506E-3</c:v>
                </c:pt>
                <c:pt idx="118">
                  <c:v>-1.9729822630948742E-2</c:v>
                </c:pt>
                <c:pt idx="119">
                  <c:v>1.8527103916455567E-2</c:v>
                </c:pt>
                <c:pt idx="120">
                  <c:v>3.2630735546054196E-2</c:v>
                </c:pt>
                <c:pt idx="121">
                  <c:v>7.4583119608688138E-3</c:v>
                </c:pt>
                <c:pt idx="122">
                  <c:v>1.5828949392155435E-2</c:v>
                </c:pt>
                <c:pt idx="123">
                  <c:v>-8.4384568295095119E-3</c:v>
                </c:pt>
              </c:numCache>
            </c:numRef>
          </c:val>
          <c:smooth val="0"/>
          <c:extLst>
            <c:ext xmlns:c16="http://schemas.microsoft.com/office/drawing/2014/chart" uri="{C3380CC4-5D6E-409C-BE32-E72D297353CC}">
              <c16:uniqueId val="{00000000-1D6A-475C-BF42-4796A162B19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723656016"/>
        <c:axId val="1723653936"/>
      </c:lineChart>
      <c:catAx>
        <c:axId val="1723656016"/>
        <c:scaling>
          <c:orientation val="minMax"/>
        </c:scaling>
        <c:delete val="1"/>
        <c:axPos val="b"/>
        <c:majorTickMark val="none"/>
        <c:minorTickMark val="none"/>
        <c:tickLblPos val="nextTo"/>
        <c:crossAx val="1723653936"/>
        <c:crosses val="autoZero"/>
        <c:auto val="1"/>
        <c:lblAlgn val="ctr"/>
        <c:lblOffset val="100"/>
        <c:noMultiLvlLbl val="0"/>
      </c:catAx>
      <c:valAx>
        <c:axId val="1723653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it-IT"/>
          </a:p>
        </c:txPr>
        <c:crossAx val="172365601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it-IT"/>
    </a:p>
  </c:txPr>
  <c:printSettings>
    <c:headerFooter/>
    <c:pageMargins b="0.75" l="0.7" r="0.7" t="0.75" header="0.3" footer="0.3"/>
    <c:pageSetup orientation="landscape" verticalDpi="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28575</xdr:colOff>
      <xdr:row>0</xdr:row>
      <xdr:rowOff>19050</xdr:rowOff>
    </xdr:from>
    <xdr:to>
      <xdr:col>15</xdr:col>
      <xdr:colOff>790575</xdr:colOff>
      <xdr:row>46</xdr:row>
      <xdr:rowOff>180975</xdr:rowOff>
    </xdr:to>
    <xdr:sp macro="" textlink="">
      <xdr:nvSpPr>
        <xdr:cNvPr id="2" name="TextBox 1">
          <a:extLst>
            <a:ext uri="{FF2B5EF4-FFF2-40B4-BE49-F238E27FC236}">
              <a16:creationId xmlns:a16="http://schemas.microsoft.com/office/drawing/2014/main" id="{EF67BED4-94EA-4B17-AB08-C88F205E72DC}"/>
            </a:ext>
          </a:extLst>
        </xdr:cNvPr>
        <xdr:cNvSpPr txBox="1"/>
      </xdr:nvSpPr>
      <xdr:spPr>
        <a:xfrm>
          <a:off x="5743575" y="19050"/>
          <a:ext cx="5410200" cy="891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t-IT" sz="1400" b="1" i="0">
              <a:solidFill>
                <a:schemeClr val="dk1"/>
              </a:solidFill>
              <a:effectLst/>
              <a:latin typeface="+mn-lt"/>
              <a:ea typeface="+mn-ea"/>
              <a:cs typeface="+mn-cs"/>
            </a:rPr>
            <a:t>Biogen Inc. (BIIB)</a:t>
          </a:r>
        </a:p>
        <a:p>
          <a:pPr algn="l"/>
          <a:endParaRPr lang="it-IT" sz="1100"/>
        </a:p>
        <a:p>
          <a:pPr algn="l"/>
          <a:endParaRPr lang="it-IT" sz="1100"/>
        </a:p>
        <a:p>
          <a:pPr algn="l"/>
          <a:endParaRPr lang="it-IT" sz="1100"/>
        </a:p>
        <a:p>
          <a:pPr algn="l"/>
          <a:endParaRPr lang="it-IT" sz="1100"/>
        </a:p>
        <a:p>
          <a:pPr algn="l"/>
          <a:endParaRPr lang="it-IT" sz="1100"/>
        </a:p>
        <a:p>
          <a:pPr algn="l"/>
          <a:endParaRPr lang="it-IT" sz="1100"/>
        </a:p>
        <a:p>
          <a:pPr algn="l"/>
          <a:endParaRPr lang="it-IT" sz="1100"/>
        </a:p>
        <a:p>
          <a:pPr algn="l"/>
          <a:endParaRPr lang="it-IT" sz="1100"/>
        </a:p>
        <a:p>
          <a:pPr algn="l"/>
          <a:endParaRPr lang="it-IT" sz="1100"/>
        </a:p>
        <a:p>
          <a:pPr algn="l"/>
          <a:endParaRPr lang="it-IT" sz="1100"/>
        </a:p>
        <a:p>
          <a:pPr algn="l"/>
          <a:endParaRPr lang="it-IT" sz="1100"/>
        </a:p>
        <a:p>
          <a:pPr algn="l"/>
          <a:endParaRPr lang="it-IT" sz="1100"/>
        </a:p>
        <a:p>
          <a:pPr algn="l"/>
          <a:endParaRPr lang="it-IT" sz="1100"/>
        </a:p>
        <a:p>
          <a:pPr algn="l"/>
          <a:endParaRPr lang="it-IT" sz="1100"/>
        </a:p>
        <a:p>
          <a:pPr algn="l"/>
          <a:endParaRPr lang="it-IT" sz="1100"/>
        </a:p>
        <a:p>
          <a:pPr algn="l"/>
          <a:endParaRPr lang="it-IT" sz="1100"/>
        </a:p>
        <a:p>
          <a:pPr algn="l"/>
          <a:endParaRPr lang="it-IT" sz="1100"/>
        </a:p>
        <a:p>
          <a:pPr algn="l"/>
          <a:endParaRPr lang="it-IT" sz="1100"/>
        </a:p>
        <a:p>
          <a:pPr algn="l"/>
          <a:endParaRPr lang="it-IT" sz="1100"/>
        </a:p>
        <a:p>
          <a:pPr algn="l"/>
          <a:endParaRPr lang="it-IT" sz="1100"/>
        </a:p>
        <a:p>
          <a:endParaRPr lang="it-IT" sz="1100" b="0" i="0">
            <a:solidFill>
              <a:schemeClr val="dk1"/>
            </a:solidFill>
            <a:effectLst/>
            <a:latin typeface="+mn-lt"/>
            <a:ea typeface="+mn-ea"/>
            <a:cs typeface="+mn-cs"/>
          </a:endParaRPr>
        </a:p>
        <a:p>
          <a:r>
            <a:rPr lang="it-IT" sz="1100" b="1" i="0">
              <a:solidFill>
                <a:schemeClr val="dk1"/>
              </a:solidFill>
              <a:effectLst/>
              <a:latin typeface="+mn-lt"/>
              <a:ea typeface="+mn-ea"/>
              <a:cs typeface="+mn-cs"/>
            </a:rPr>
            <a:t>Brief</a:t>
          </a:r>
          <a:r>
            <a:rPr lang="it-IT" sz="1100" b="1" i="0" baseline="0">
              <a:solidFill>
                <a:schemeClr val="dk1"/>
              </a:solidFill>
              <a:effectLst/>
              <a:latin typeface="+mn-lt"/>
              <a:ea typeface="+mn-ea"/>
              <a:cs typeface="+mn-cs"/>
            </a:rPr>
            <a:t> summary</a:t>
          </a:r>
          <a:endParaRPr lang="it-IT" sz="1100" b="1" i="0">
            <a:solidFill>
              <a:schemeClr val="dk1"/>
            </a:solidFill>
            <a:effectLst/>
            <a:latin typeface="+mn-lt"/>
            <a:ea typeface="+mn-ea"/>
            <a:cs typeface="+mn-cs"/>
          </a:endParaRPr>
        </a:p>
        <a:p>
          <a:r>
            <a:rPr lang="it-IT" sz="1100" b="0" i="0">
              <a:solidFill>
                <a:schemeClr val="dk1"/>
              </a:solidFill>
              <a:effectLst/>
              <a:latin typeface="+mn-lt"/>
              <a:ea typeface="+mn-ea"/>
              <a:cs typeface="+mn-cs"/>
            </a:rPr>
            <a:t>Biogen, Inc. is a biopharmaceutical company, which engages in discovering, developing, and delivering therapies for neurological and neurodegenerative diseases. It offers TECFIDERA, VUMERITY, AVONEX, PLEGRIDY, TYSABRI, and FAMPYRA for the treatment of multiple sclerosis, SPINRAZA for the treatment of spinal muscular atrophy, and FUMADERM for the treatment of severe plaque psoriasis. The company was founded by Charles Weissmann, Heinz Schaller, Kenneth Murray, Walter Gilbert, and Phillip Allen Sharp in 1978 and is headquartered in Cambridge, MA.</a:t>
          </a:r>
        </a:p>
        <a:p>
          <a:pPr marL="0" marR="0" lvl="0" indent="0" defTabSz="914400" eaLnBrk="1" fontAlgn="auto" latinLnBrk="0" hangingPunct="1">
            <a:lnSpc>
              <a:spcPct val="100000"/>
            </a:lnSpc>
            <a:spcBef>
              <a:spcPts val="0"/>
            </a:spcBef>
            <a:spcAft>
              <a:spcPts val="0"/>
            </a:spcAft>
            <a:buClrTx/>
            <a:buSzTx/>
            <a:buFontTx/>
            <a:buNone/>
            <a:tabLst/>
            <a:defRPr/>
          </a:pPr>
          <a:r>
            <a:rPr lang="it-IT" sz="1100" b="0" i="0">
              <a:solidFill>
                <a:schemeClr val="dk1"/>
              </a:solidFill>
              <a:effectLst/>
              <a:latin typeface="+mn-lt"/>
              <a:ea typeface="+mn-ea"/>
              <a:cs typeface="+mn-cs"/>
            </a:rPr>
            <a:t>The company has collaboration and license agreements with Acorda Therapeutics, Inc.; Alkermes Pharma Ireland Limited; Denali Therapeutics Inc.; Eisai Co., Ltd.; Genentech, Inc.; Neurimmune SubOne AG; Ionis Pharmaceuticals, Inc.; Samsung Bioepis Co., Ltd.; Sangamo Therapeutics, Inc.; and Sage Therapeutics.</a:t>
          </a:r>
        </a:p>
        <a:p>
          <a:pPr marL="0" marR="0" lvl="0" indent="0" defTabSz="914400" eaLnBrk="1" fontAlgn="auto" latinLnBrk="0" hangingPunct="1">
            <a:lnSpc>
              <a:spcPct val="100000"/>
            </a:lnSpc>
            <a:spcBef>
              <a:spcPts val="0"/>
            </a:spcBef>
            <a:spcAft>
              <a:spcPts val="0"/>
            </a:spcAft>
            <a:buClrTx/>
            <a:buSzTx/>
            <a:buFontTx/>
            <a:buNone/>
            <a:tabLst/>
            <a:defRPr/>
          </a:pPr>
          <a:endParaRPr lang="it-IT" sz="1100" b="0" i="0">
            <a:solidFill>
              <a:schemeClr val="dk1"/>
            </a:solidFill>
            <a:effectLst/>
            <a:latin typeface="+mn-lt"/>
            <a:ea typeface="+mn-ea"/>
            <a:cs typeface="+mn-cs"/>
          </a:endParaRPr>
        </a:p>
        <a:p>
          <a:r>
            <a:rPr lang="it-IT" sz="1100" b="1" i="0">
              <a:solidFill>
                <a:schemeClr val="dk1"/>
              </a:solidFill>
              <a:effectLst/>
              <a:latin typeface="+mn-lt"/>
              <a:ea typeface="+mn-ea"/>
              <a:cs typeface="+mn-cs"/>
            </a:rPr>
            <a:t>Description</a:t>
          </a:r>
        </a:p>
        <a:p>
          <a:r>
            <a:rPr lang="it-IT" sz="1100" b="0" i="0">
              <a:solidFill>
                <a:schemeClr val="dk1"/>
              </a:solidFill>
              <a:effectLst/>
              <a:latin typeface="+mn-lt"/>
              <a:ea typeface="+mn-ea"/>
              <a:cs typeface="+mn-cs"/>
            </a:rPr>
            <a:t>Biogen Inc. discovers, develops, manufactures, and delivers therapies for treating neurological and neurodegenerative diseases. The company offers TECFIDERA, VUMERITY, and</a:t>
          </a:r>
          <a:r>
            <a:rPr lang="it-IT" sz="1100" b="0" i="0" baseline="0">
              <a:solidFill>
                <a:schemeClr val="dk1"/>
              </a:solidFill>
              <a:effectLst/>
              <a:latin typeface="+mn-lt"/>
              <a:ea typeface="+mn-ea"/>
              <a:cs typeface="+mn-cs"/>
            </a:rPr>
            <a:t> </a:t>
          </a:r>
          <a:r>
            <a:rPr lang="it-IT" sz="1100" b="0" i="0">
              <a:solidFill>
                <a:schemeClr val="dk1"/>
              </a:solidFill>
              <a:effectLst/>
              <a:latin typeface="+mn-lt"/>
              <a:ea typeface="+mn-ea"/>
              <a:cs typeface="+mn-cs"/>
            </a:rPr>
            <a:t>FAMPYRA for multiple sclerosis (MS); SPINRAZA for spinal muscular atrophy; and FUMADERM to treat plaque psoriasis. It also provides BENEPALI, an etanercept biosimilar referencing ENBREL; ADUHELM for the treatment of Alzheimer's disease; IMRALDI, an adalimumab biosimilar referencing HUMIRA; and FLIXABI, an infliximab biosimilar referencing REMICADE. In addition, the company offers RITUXAN for treating non-Hodgkin's lymphoma, chronic lymphocytic leukemia (CLL), rheumatoid arthritis, two forms of ANCA-associated vasculitis, and pemphigus vulgaris; RITUXAN HYCELA for non-Hodgkin's lymphoma and CLL. Further, it develops BIIB135, BIIB061, BIIB091, and BIIB107 for MS and neuroimmunology; Aducanumab, Lecanemab,BIIB080 to treat Alzheimer's disease and dementia; BIIB067 to treat neuromuscular disorders;</a:t>
          </a:r>
          <a:r>
            <a:rPr lang="it-IT" sz="1100" b="0" i="0" baseline="0">
              <a:solidFill>
                <a:schemeClr val="dk1"/>
              </a:solidFill>
              <a:effectLst/>
              <a:latin typeface="+mn-lt"/>
              <a:ea typeface="+mn-ea"/>
              <a:cs typeface="+mn-cs"/>
            </a:rPr>
            <a:t> </a:t>
          </a:r>
          <a:r>
            <a:rPr lang="it-IT" sz="1100" b="0" i="0">
              <a:solidFill>
                <a:schemeClr val="dk1"/>
              </a:solidFill>
              <a:effectLst/>
              <a:latin typeface="+mn-lt"/>
              <a:ea typeface="+mn-ea"/>
              <a:cs typeface="+mn-cs"/>
            </a:rPr>
            <a:t>for treating Parkinson's disease and movement disorders; BIIB125 and BIIB104 for treating neuropsychiatry; Dapirolizumab pegol and BIIB059 to treat immunology related diseases; BIIB093 and BIIB131 to treat acute neurology; BIIB074 for neuropathic pain; and BYOOVIZ</a:t>
          </a:r>
          <a:r>
            <a:rPr lang="it-IT" sz="1100" b="0" i="0" baseline="0">
              <a:solidFill>
                <a:schemeClr val="dk1"/>
              </a:solidFill>
              <a:effectLst/>
              <a:latin typeface="+mn-lt"/>
              <a:ea typeface="+mn-ea"/>
              <a:cs typeface="+mn-cs"/>
            </a:rPr>
            <a:t> </a:t>
          </a:r>
          <a:r>
            <a:rPr lang="it-IT" sz="1100" b="0" i="0">
              <a:solidFill>
                <a:schemeClr val="dk1"/>
              </a:solidFill>
              <a:effectLst/>
              <a:latin typeface="+mn-lt"/>
              <a:ea typeface="+mn-ea"/>
              <a:cs typeface="+mn-cs"/>
            </a:rPr>
            <a:t>and SB15 biosimilars.</a:t>
          </a:r>
          <a:endParaRPr lang="it-IT" sz="1100"/>
        </a:p>
      </xdr:txBody>
    </xdr:sp>
    <xdr:clientData/>
  </xdr:twoCellAnchor>
  <xdr:twoCellAnchor editAs="oneCell">
    <xdr:from>
      <xdr:col>8</xdr:col>
      <xdr:colOff>95251</xdr:colOff>
      <xdr:row>1</xdr:row>
      <xdr:rowOff>95250</xdr:rowOff>
    </xdr:from>
    <xdr:to>
      <xdr:col>13</xdr:col>
      <xdr:colOff>0</xdr:colOff>
      <xdr:row>11</xdr:row>
      <xdr:rowOff>132838</xdr:rowOff>
    </xdr:to>
    <xdr:pic>
      <xdr:nvPicPr>
        <xdr:cNvPr id="3" name="Picture 2">
          <a:extLst>
            <a:ext uri="{FF2B5EF4-FFF2-40B4-BE49-F238E27FC236}">
              <a16:creationId xmlns:a16="http://schemas.microsoft.com/office/drawing/2014/main" id="{38064562-DDF8-4C07-A3A6-CD1FFE1AA664}"/>
            </a:ext>
          </a:extLst>
        </xdr:cNvPr>
        <xdr:cNvPicPr>
          <a:picLocks noChangeAspect="1"/>
        </xdr:cNvPicPr>
      </xdr:nvPicPr>
      <xdr:blipFill>
        <a:blip xmlns:r="http://schemas.openxmlformats.org/officeDocument/2006/relationships" r:embed="rId1"/>
        <a:stretch>
          <a:fillRect/>
        </a:stretch>
      </xdr:blipFill>
      <xdr:spPr>
        <a:xfrm>
          <a:off x="5810251" y="285750"/>
          <a:ext cx="3057524" cy="1942588"/>
        </a:xfrm>
        <a:prstGeom prst="rect">
          <a:avLst/>
        </a:prstGeom>
      </xdr:spPr>
    </xdr:pic>
    <xdr:clientData/>
  </xdr:twoCellAnchor>
  <xdr:twoCellAnchor editAs="oneCell">
    <xdr:from>
      <xdr:col>12</xdr:col>
      <xdr:colOff>666750</xdr:colOff>
      <xdr:row>1</xdr:row>
      <xdr:rowOff>123824</xdr:rowOff>
    </xdr:from>
    <xdr:to>
      <xdr:col>16</xdr:col>
      <xdr:colOff>9525</xdr:colOff>
      <xdr:row>14</xdr:row>
      <xdr:rowOff>130982</xdr:rowOff>
    </xdr:to>
    <xdr:pic>
      <xdr:nvPicPr>
        <xdr:cNvPr id="4" name="Picture 3">
          <a:extLst>
            <a:ext uri="{FF2B5EF4-FFF2-40B4-BE49-F238E27FC236}">
              <a16:creationId xmlns:a16="http://schemas.microsoft.com/office/drawing/2014/main" id="{8DD97353-1B6A-4C6F-BE33-1EB449624AE5}"/>
            </a:ext>
          </a:extLst>
        </xdr:cNvPr>
        <xdr:cNvPicPr>
          <a:picLocks noChangeAspect="1"/>
        </xdr:cNvPicPr>
      </xdr:nvPicPr>
      <xdr:blipFill>
        <a:blip xmlns:r="http://schemas.openxmlformats.org/officeDocument/2006/relationships" r:embed="rId2"/>
        <a:stretch>
          <a:fillRect/>
        </a:stretch>
      </xdr:blipFill>
      <xdr:spPr>
        <a:xfrm>
          <a:off x="8820150" y="314324"/>
          <a:ext cx="2352675" cy="2483658"/>
        </a:xfrm>
        <a:prstGeom prst="rect">
          <a:avLst/>
        </a:prstGeom>
      </xdr:spPr>
    </xdr:pic>
    <xdr:clientData/>
  </xdr:twoCellAnchor>
  <xdr:twoCellAnchor editAs="oneCell">
    <xdr:from>
      <xdr:col>12</xdr:col>
      <xdr:colOff>657226</xdr:colOff>
      <xdr:row>14</xdr:row>
      <xdr:rowOff>114300</xdr:rowOff>
    </xdr:from>
    <xdr:to>
      <xdr:col>15</xdr:col>
      <xdr:colOff>758993</xdr:colOff>
      <xdr:row>18</xdr:row>
      <xdr:rowOff>180975</xdr:rowOff>
    </xdr:to>
    <xdr:pic>
      <xdr:nvPicPr>
        <xdr:cNvPr id="5" name="Picture 4">
          <a:extLst>
            <a:ext uri="{FF2B5EF4-FFF2-40B4-BE49-F238E27FC236}">
              <a16:creationId xmlns:a16="http://schemas.microsoft.com/office/drawing/2014/main" id="{A4678465-D851-4B21-8A93-3D41CD300251}"/>
            </a:ext>
          </a:extLst>
        </xdr:cNvPr>
        <xdr:cNvPicPr>
          <a:picLocks noChangeAspect="1"/>
        </xdr:cNvPicPr>
      </xdr:nvPicPr>
      <xdr:blipFill>
        <a:blip xmlns:r="http://schemas.openxmlformats.org/officeDocument/2006/relationships" r:embed="rId3"/>
        <a:stretch>
          <a:fillRect/>
        </a:stretch>
      </xdr:blipFill>
      <xdr:spPr>
        <a:xfrm>
          <a:off x="8810626" y="2781300"/>
          <a:ext cx="2311567" cy="828675"/>
        </a:xfrm>
        <a:prstGeom prst="rect">
          <a:avLst/>
        </a:prstGeom>
      </xdr:spPr>
    </xdr:pic>
    <xdr:clientData/>
  </xdr:twoCellAnchor>
  <xdr:twoCellAnchor editAs="oneCell">
    <xdr:from>
      <xdr:col>8</xdr:col>
      <xdr:colOff>85725</xdr:colOff>
      <xdr:row>11</xdr:row>
      <xdr:rowOff>171452</xdr:rowOff>
    </xdr:from>
    <xdr:to>
      <xdr:col>12</xdr:col>
      <xdr:colOff>288381</xdr:colOff>
      <xdr:row>19</xdr:row>
      <xdr:rowOff>76652</xdr:rowOff>
    </xdr:to>
    <xdr:pic>
      <xdr:nvPicPr>
        <xdr:cNvPr id="6" name="Picture 5">
          <a:extLst>
            <a:ext uri="{FF2B5EF4-FFF2-40B4-BE49-F238E27FC236}">
              <a16:creationId xmlns:a16="http://schemas.microsoft.com/office/drawing/2014/main" id="{03FD6743-8FDF-4A1F-A3C7-7329FF5158D8}"/>
            </a:ext>
          </a:extLst>
        </xdr:cNvPr>
        <xdr:cNvPicPr>
          <a:picLocks noChangeAspect="1"/>
        </xdr:cNvPicPr>
      </xdr:nvPicPr>
      <xdr:blipFill>
        <a:blip xmlns:r="http://schemas.openxmlformats.org/officeDocument/2006/relationships" r:embed="rId4"/>
        <a:stretch>
          <a:fillRect/>
        </a:stretch>
      </xdr:blipFill>
      <xdr:spPr>
        <a:xfrm>
          <a:off x="5800725" y="2266952"/>
          <a:ext cx="2641056" cy="1429200"/>
        </a:xfrm>
        <a:prstGeom prst="rect">
          <a:avLst/>
        </a:prstGeom>
      </xdr:spPr>
    </xdr:pic>
    <xdr:clientData/>
  </xdr:twoCellAnchor>
  <xdr:twoCellAnchor>
    <xdr:from>
      <xdr:col>8</xdr:col>
      <xdr:colOff>9524</xdr:colOff>
      <xdr:row>94</xdr:row>
      <xdr:rowOff>9524</xdr:rowOff>
    </xdr:from>
    <xdr:to>
      <xdr:col>15</xdr:col>
      <xdr:colOff>800099</xdr:colOff>
      <xdr:row>141</xdr:row>
      <xdr:rowOff>0</xdr:rowOff>
    </xdr:to>
    <mc:AlternateContent xmlns:mc="http://schemas.openxmlformats.org/markup-compatibility/2006">
      <mc:Choice xmlns:a14="http://schemas.microsoft.com/office/drawing/2010/main" Requires="a14">
        <xdr:sp macro="" textlink="">
          <xdr:nvSpPr>
            <xdr:cNvPr id="9" name="TextBox 8">
              <a:extLst>
                <a:ext uri="{FF2B5EF4-FFF2-40B4-BE49-F238E27FC236}">
                  <a16:creationId xmlns:a16="http://schemas.microsoft.com/office/drawing/2014/main" id="{25C349C9-CB98-4D5B-A6B8-1230DA3BF16F}"/>
                </a:ext>
              </a:extLst>
            </xdr:cNvPr>
            <xdr:cNvSpPr txBox="1"/>
          </xdr:nvSpPr>
          <xdr:spPr>
            <a:xfrm>
              <a:off x="5724524" y="17906999"/>
              <a:ext cx="5438775" cy="8943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The aim</a:t>
              </a:r>
              <a:r>
                <a:rPr lang="it-IT" sz="1100" baseline="0">
                  <a:solidFill>
                    <a:schemeClr val="dk1"/>
                  </a:solidFill>
                  <a:effectLst/>
                  <a:latin typeface="+mn-lt"/>
                  <a:ea typeface="+mn-ea"/>
                  <a:cs typeface="+mn-cs"/>
                </a:rPr>
                <a:t> of the report is providing the price of a Call (with maturity 3 or 6 months) by using the static binomial model (references John C. Hull "Options, futures and other derivatives") and compare it with the market quotes.</a:t>
              </a:r>
            </a:p>
            <a:p>
              <a:endParaRPr lang="it-IT">
                <a:effectLst/>
              </a:endParaRPr>
            </a:p>
            <a:p>
              <a:r>
                <a:rPr lang="it-IT" sz="1100" baseline="0">
                  <a:solidFill>
                    <a:schemeClr val="dk1"/>
                  </a:solidFill>
                  <a:effectLst/>
                  <a:latin typeface="+mn-lt"/>
                  <a:ea typeface="+mn-ea"/>
                  <a:cs typeface="+mn-cs"/>
                </a:rPr>
                <a:t>Every data and tables are taken from Yahoo Finance in the scetions "historical data" and "options", the chosen asset is the BIIB (Biogen Inc.), here there is a first problem to deal with the partial absence of data in the historical section, the last 3 months data cover only 62 days of the market.</a:t>
              </a:r>
            </a:p>
            <a:p>
              <a:endParaRPr lang="it-IT">
                <a:effectLst/>
              </a:endParaRPr>
            </a:p>
            <a:p>
              <a:r>
                <a:rPr lang="it-IT" sz="1100" baseline="0">
                  <a:solidFill>
                    <a:schemeClr val="dk1"/>
                  </a:solidFill>
                  <a:effectLst/>
                  <a:latin typeface="+mn-lt"/>
                  <a:ea typeface="+mn-ea"/>
                  <a:cs typeface="+mn-cs"/>
                </a:rPr>
                <a:t>At first has been selected a Call with maturity around 3 and 6 months and strike price at the money (close to the current value of the stock), from here the MID PRICE has been defined as the average between BID PRICE and ASK PRICE, this market quote would be the target price of the adopted model.</a:t>
              </a:r>
              <a:endParaRPr lang="it-IT">
                <a:effectLst/>
              </a:endParaRPr>
            </a:p>
            <a:p>
              <a:r>
                <a:rPr lang="it-IT" sz="1100" baseline="0">
                  <a:solidFill>
                    <a:schemeClr val="dk1"/>
                  </a:solidFill>
                  <a:effectLst/>
                  <a:latin typeface="+mn-lt"/>
                  <a:ea typeface="+mn-ea"/>
                  <a:cs typeface="+mn-cs"/>
                </a:rPr>
                <a:t>Then the last 3 and 6 months of daily data have been uploaded to the excel file (attached at the beginning of the report) then it is possible to use the column of "adjusted close price" (that takes into account for dividend splits etc) to calculate the return at time t as shown in </a:t>
              </a:r>
              <a:r>
                <a:rPr lang="it-IT" sz="1100" b="1" baseline="0">
                  <a:solidFill>
                    <a:schemeClr val="dk1"/>
                  </a:solidFill>
                  <a:effectLst/>
                  <a:latin typeface="+mn-lt"/>
                  <a:ea typeface="+mn-ea"/>
                  <a:cs typeface="+mn-cs"/>
                </a:rPr>
                <a:t>equation 1</a:t>
              </a:r>
              <a:r>
                <a:rPr lang="it-IT" sz="1100" b="0" baseline="0">
                  <a:solidFill>
                    <a:schemeClr val="dk1"/>
                  </a:solidFill>
                  <a:effectLst/>
                  <a:latin typeface="+mn-lt"/>
                  <a:ea typeface="+mn-ea"/>
                  <a:cs typeface="+mn-cs"/>
                </a:rPr>
                <a:t>.</a:t>
              </a:r>
              <a:endParaRPr lang="it-IT">
                <a:effectLst/>
              </a:endParaRPr>
            </a:p>
            <a:p>
              <a:pPr algn="l"/>
              <a:endParaRPr lang="it-IT" sz="1100" baseline="0"/>
            </a:p>
            <a:p>
              <a:pPr algn="l"/>
              <a:r>
                <a:rPr lang="it-IT" sz="1100" baseline="0"/>
                <a:t>The column of daily returns has been used to calculate the daily volatily as the standard deviation of the daily returns and the annual volatily, shown in </a:t>
              </a:r>
              <a:r>
                <a:rPr lang="it-IT" sz="1100" b="1" baseline="0"/>
                <a:t>equation 2</a:t>
              </a:r>
              <a:r>
                <a:rPr lang="it-IT" sz="1100" baseline="0"/>
                <a:t>.</a:t>
              </a:r>
            </a:p>
            <a:p>
              <a:pPr algn="l"/>
              <a:endParaRPr lang="it-IT" sz="1100" baseline="0"/>
            </a:p>
            <a:p>
              <a:pPr algn="l"/>
              <a:r>
                <a:rPr lang="it-IT" sz="1100" baseline="0"/>
                <a:t>The parameters u and d of the binomial model are realted to the annual volatility and maturity (3 or 6 months) and can be computed following </a:t>
              </a:r>
              <a:r>
                <a:rPr lang="it-IT" sz="1100" b="1" baseline="0"/>
                <a:t>eq.s 3-4</a:t>
              </a:r>
              <a:r>
                <a:rPr lang="it-IT" sz="1100" baseline="0"/>
                <a:t>, here we do not expect significant differences between the two maturities.</a:t>
              </a:r>
            </a:p>
            <a:p>
              <a:pPr algn="l"/>
              <a:endParaRPr lang="it-IT" sz="1100" baseline="0"/>
            </a:p>
            <a:p>
              <a:pPr algn="l"/>
              <a:r>
                <a:rPr lang="it-IT" sz="1100" baseline="0"/>
                <a:t>The next step consist of taking the data of the Libor rate from the global-rate.com site corresponding to maturity 3 and 6 months (USD currency), from here it is plain to calculate the capitalisation factor using simple compounding or discounting, seen in </a:t>
              </a:r>
              <a:r>
                <a:rPr lang="it-IT" sz="1100" b="1" baseline="0"/>
                <a:t>eq.s 5-6</a:t>
              </a:r>
              <a:r>
                <a:rPr lang="it-IT" sz="1100" baseline="0"/>
                <a:t>.</a:t>
              </a:r>
            </a:p>
            <a:p>
              <a:pPr algn="l"/>
              <a:endParaRPr lang="it-IT" sz="1100" baseline="0"/>
            </a:p>
            <a:p>
              <a:pPr algn="l"/>
              <a:r>
                <a:rPr lang="it-IT" sz="1100" baseline="0"/>
                <a:t>Finally it is time to calculate the risk neutral probability weight q (</a:t>
              </a:r>
              <a:r>
                <a:rPr lang="it-IT" sz="1100" b="1" baseline="0"/>
                <a:t>eq. 7</a:t>
              </a:r>
              <a:r>
                <a:rPr lang="it-IT" sz="1100" baseline="0"/>
                <a:t>) and apply the risk neutral pricing formula for the price of the Call (</a:t>
              </a:r>
              <a:r>
                <a:rPr lang="it-IT" sz="1100" b="1" baseline="0"/>
                <a:t>eq. 8</a:t>
              </a:r>
              <a:r>
                <a:rPr lang="it-IT" sz="1100" baseline="0"/>
                <a:t>) where the payoff for the up\down case are listed in </a:t>
              </a:r>
              <a:r>
                <a:rPr lang="it-IT" sz="1100" b="1" baseline="0"/>
                <a:t>eq.s 9-10 </a:t>
              </a:r>
              <a:r>
                <a:rPr lang="it-IT" sz="1100" b="0" baseline="0"/>
                <a:t>(</a:t>
              </a:r>
              <a14:m>
                <m:oMath xmlns:m="http://schemas.openxmlformats.org/officeDocument/2006/math">
                  <m:sSub>
                    <m:sSubPr>
                      <m:ctrlPr>
                        <a:rPr lang="it-IT" sz="1100" b="0" baseline="0">
                          <a:solidFill>
                            <a:srgbClr val="836967"/>
                          </a:solidFill>
                          <a:latin typeface="Cambria Math" panose="02040503050406030204" pitchFamily="18" charset="0"/>
                        </a:rPr>
                      </m:ctrlPr>
                    </m:sSubPr>
                    <m:e>
                      <m:r>
                        <a:rPr lang="it-IT" sz="1100" b="0" i="1" baseline="0">
                          <a:latin typeface="Cambria Math" panose="02040503050406030204" pitchFamily="18" charset="0"/>
                        </a:rPr>
                        <m:t>𝑠</m:t>
                      </m:r>
                    </m:e>
                    <m:sub>
                      <m:r>
                        <a:rPr lang="it-IT" sz="1100" b="0" i="0" baseline="0">
                          <a:latin typeface="Cambria Math" panose="02040503050406030204" pitchFamily="18" charset="0"/>
                        </a:rPr>
                        <m:t>0</m:t>
                      </m:r>
                    </m:sub>
                  </m:sSub>
                </m:oMath>
              </a14:m>
              <a:r>
                <a:rPr lang="it-IT" sz="1100" b="0" baseline="0"/>
                <a:t> is the most recent close available in the excel data), there is no need to apply the formula for the case of a dividend paying asset.</a:t>
              </a:r>
            </a:p>
            <a:p>
              <a:pPr algn="l"/>
              <a:endParaRPr lang="it-IT" sz="1100" b="0" baseline="0"/>
            </a:p>
            <a:p>
              <a:pPr algn="l"/>
              <a:r>
                <a:rPr lang="it-IT" sz="1100" b="0" baseline="0"/>
                <a:t>The obtained results, shown below, are quite different from target price, in the order of 10%, in the 6 months call option, to 45% in the 3 months call option.</a:t>
              </a:r>
            </a:p>
            <a:p>
              <a:pPr algn="l"/>
              <a:r>
                <a:rPr lang="it-IT" sz="1100" b="0" baseline="0"/>
                <a:t>It is probably caused by some inefficiency in the model estimate but also due to the difference between historical and implied volatility.</a:t>
              </a:r>
            </a:p>
            <a:p>
              <a:pPr algn="l"/>
              <a:endParaRPr lang="it-IT" sz="1100" b="0" baseline="0"/>
            </a:p>
          </xdr:txBody>
        </xdr:sp>
      </mc:Choice>
      <mc:Fallback>
        <xdr:sp macro="" textlink="">
          <xdr:nvSpPr>
            <xdr:cNvPr id="9" name="TextBox 8">
              <a:extLst>
                <a:ext uri="{FF2B5EF4-FFF2-40B4-BE49-F238E27FC236}">
                  <a16:creationId xmlns:a16="http://schemas.microsoft.com/office/drawing/2014/main" id="{25C349C9-CB98-4D5B-A6B8-1230DA3BF16F}"/>
                </a:ext>
              </a:extLst>
            </xdr:cNvPr>
            <xdr:cNvSpPr txBox="1"/>
          </xdr:nvSpPr>
          <xdr:spPr>
            <a:xfrm>
              <a:off x="5724524" y="17906999"/>
              <a:ext cx="5438775" cy="8943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The aim</a:t>
              </a:r>
              <a:r>
                <a:rPr lang="it-IT" sz="1100" baseline="0">
                  <a:solidFill>
                    <a:schemeClr val="dk1"/>
                  </a:solidFill>
                  <a:effectLst/>
                  <a:latin typeface="+mn-lt"/>
                  <a:ea typeface="+mn-ea"/>
                  <a:cs typeface="+mn-cs"/>
                </a:rPr>
                <a:t> of the report is providing the price of a Call (with maturity 3 or 6 months) by using the static binomial model (references John C. Hull "Options, futures and other derivatives") and compare it with the market quotes.</a:t>
              </a:r>
            </a:p>
            <a:p>
              <a:endParaRPr lang="it-IT">
                <a:effectLst/>
              </a:endParaRPr>
            </a:p>
            <a:p>
              <a:r>
                <a:rPr lang="it-IT" sz="1100" baseline="0">
                  <a:solidFill>
                    <a:schemeClr val="dk1"/>
                  </a:solidFill>
                  <a:effectLst/>
                  <a:latin typeface="+mn-lt"/>
                  <a:ea typeface="+mn-ea"/>
                  <a:cs typeface="+mn-cs"/>
                </a:rPr>
                <a:t>Every data and tables are taken from Yahoo Finance in the scetions "historical data" and "options", the chosen asset is the BIIB (Biogen Inc.), here there is a first problem to deal with the partial absence of data in the historical section, the last 3 months data cover only 62 days of the market.</a:t>
              </a:r>
            </a:p>
            <a:p>
              <a:endParaRPr lang="it-IT">
                <a:effectLst/>
              </a:endParaRPr>
            </a:p>
            <a:p>
              <a:r>
                <a:rPr lang="it-IT" sz="1100" baseline="0">
                  <a:solidFill>
                    <a:schemeClr val="dk1"/>
                  </a:solidFill>
                  <a:effectLst/>
                  <a:latin typeface="+mn-lt"/>
                  <a:ea typeface="+mn-ea"/>
                  <a:cs typeface="+mn-cs"/>
                </a:rPr>
                <a:t>At first has been selected a Call with maturity around 3 and 6 months and strike price at the money (close to the current value of the stock), from here the MID PRICE has been defined as the average between BID PRICE and ASK PRICE, this market quote would be the target price of the adopted model.</a:t>
              </a:r>
              <a:endParaRPr lang="it-IT">
                <a:effectLst/>
              </a:endParaRPr>
            </a:p>
            <a:p>
              <a:r>
                <a:rPr lang="it-IT" sz="1100" baseline="0">
                  <a:solidFill>
                    <a:schemeClr val="dk1"/>
                  </a:solidFill>
                  <a:effectLst/>
                  <a:latin typeface="+mn-lt"/>
                  <a:ea typeface="+mn-ea"/>
                  <a:cs typeface="+mn-cs"/>
                </a:rPr>
                <a:t>Then the last 3 and 6 months of daily data have been uploaded to the excel file (attached at the beginning of the report) then it is possible to use the column of "adjusted close price" (that takes into account for dividend splits etc) to calculate the return at time t as shown in </a:t>
              </a:r>
              <a:r>
                <a:rPr lang="it-IT" sz="1100" b="1" baseline="0">
                  <a:solidFill>
                    <a:schemeClr val="dk1"/>
                  </a:solidFill>
                  <a:effectLst/>
                  <a:latin typeface="+mn-lt"/>
                  <a:ea typeface="+mn-ea"/>
                  <a:cs typeface="+mn-cs"/>
                </a:rPr>
                <a:t>equation 1</a:t>
              </a:r>
              <a:r>
                <a:rPr lang="it-IT" sz="1100" b="0" baseline="0">
                  <a:solidFill>
                    <a:schemeClr val="dk1"/>
                  </a:solidFill>
                  <a:effectLst/>
                  <a:latin typeface="+mn-lt"/>
                  <a:ea typeface="+mn-ea"/>
                  <a:cs typeface="+mn-cs"/>
                </a:rPr>
                <a:t>.</a:t>
              </a:r>
              <a:endParaRPr lang="it-IT">
                <a:effectLst/>
              </a:endParaRPr>
            </a:p>
            <a:p>
              <a:pPr algn="l"/>
              <a:endParaRPr lang="it-IT" sz="1100" baseline="0"/>
            </a:p>
            <a:p>
              <a:pPr algn="l"/>
              <a:r>
                <a:rPr lang="it-IT" sz="1100" baseline="0"/>
                <a:t>The column of daily returns has been used to calculate the daily volatily as the standard deviation of the daily returns and the annual volatily, shown in </a:t>
              </a:r>
              <a:r>
                <a:rPr lang="it-IT" sz="1100" b="1" baseline="0"/>
                <a:t>equation 2</a:t>
              </a:r>
              <a:r>
                <a:rPr lang="it-IT" sz="1100" baseline="0"/>
                <a:t>.</a:t>
              </a:r>
            </a:p>
            <a:p>
              <a:pPr algn="l"/>
              <a:endParaRPr lang="it-IT" sz="1100" baseline="0"/>
            </a:p>
            <a:p>
              <a:pPr algn="l"/>
              <a:r>
                <a:rPr lang="it-IT" sz="1100" baseline="0"/>
                <a:t>The parameters u and d of the binomial model are realted to the annual volatility and maturity (3 or 6 months) and can be computed following </a:t>
              </a:r>
              <a:r>
                <a:rPr lang="it-IT" sz="1100" b="1" baseline="0"/>
                <a:t>eq.s 3-4</a:t>
              </a:r>
              <a:r>
                <a:rPr lang="it-IT" sz="1100" baseline="0"/>
                <a:t>, here we do not expect significant differences between the two maturities.</a:t>
              </a:r>
            </a:p>
            <a:p>
              <a:pPr algn="l"/>
              <a:endParaRPr lang="it-IT" sz="1100" baseline="0"/>
            </a:p>
            <a:p>
              <a:pPr algn="l"/>
              <a:r>
                <a:rPr lang="it-IT" sz="1100" baseline="0"/>
                <a:t>The next step consist of taking the data of the Libor rate from the global-rate.com site corresponding to maturity 3 and 6 months (USD currency), from here it is plain to calculate the capitalisation factor using simple compounding or discounting, seen in </a:t>
              </a:r>
              <a:r>
                <a:rPr lang="it-IT" sz="1100" b="1" baseline="0"/>
                <a:t>eq.s 5-6</a:t>
              </a:r>
              <a:r>
                <a:rPr lang="it-IT" sz="1100" baseline="0"/>
                <a:t>.</a:t>
              </a:r>
            </a:p>
            <a:p>
              <a:pPr algn="l"/>
              <a:endParaRPr lang="it-IT" sz="1100" baseline="0"/>
            </a:p>
            <a:p>
              <a:pPr algn="l"/>
              <a:r>
                <a:rPr lang="it-IT" sz="1100" baseline="0"/>
                <a:t>Finally it is time to calculate the risk neutral probability weight q (</a:t>
              </a:r>
              <a:r>
                <a:rPr lang="it-IT" sz="1100" b="1" baseline="0"/>
                <a:t>eq. 7</a:t>
              </a:r>
              <a:r>
                <a:rPr lang="it-IT" sz="1100" baseline="0"/>
                <a:t>) and apply the risk neutral pricing formula for the price of the Call (</a:t>
              </a:r>
              <a:r>
                <a:rPr lang="it-IT" sz="1100" b="1" baseline="0"/>
                <a:t>eq. 8</a:t>
              </a:r>
              <a:r>
                <a:rPr lang="it-IT" sz="1100" baseline="0"/>
                <a:t>) where the payoff for the up\down case are listed in </a:t>
              </a:r>
              <a:r>
                <a:rPr lang="it-IT" sz="1100" b="1" baseline="0"/>
                <a:t>eq.s 9-10 </a:t>
              </a:r>
              <a:r>
                <a:rPr lang="it-IT" sz="1100" b="0" baseline="0"/>
                <a:t>(</a:t>
              </a:r>
              <a:r>
                <a:rPr lang="it-IT" sz="1100" b="0" i="0" baseline="0">
                  <a:latin typeface="Cambria Math" panose="02040503050406030204" pitchFamily="18" charset="0"/>
                </a:rPr>
                <a:t>𝑠</a:t>
              </a:r>
              <a:r>
                <a:rPr lang="it-IT" sz="1100" b="0" i="0" baseline="0">
                  <a:solidFill>
                    <a:srgbClr val="836967"/>
                  </a:solidFill>
                  <a:latin typeface="Cambria Math" panose="02040503050406030204" pitchFamily="18" charset="0"/>
                </a:rPr>
                <a:t>_</a:t>
              </a:r>
              <a:r>
                <a:rPr lang="it-IT" sz="1100" b="0" i="0" baseline="0">
                  <a:latin typeface="Cambria Math" panose="02040503050406030204" pitchFamily="18" charset="0"/>
                </a:rPr>
                <a:t>0</a:t>
              </a:r>
              <a:r>
                <a:rPr lang="it-IT" sz="1100" b="0" baseline="0"/>
                <a:t> is the most recent close available in the excel data), there is no need to apply the formula for the case of a dividend paying asset.</a:t>
              </a:r>
            </a:p>
            <a:p>
              <a:pPr algn="l"/>
              <a:endParaRPr lang="it-IT" sz="1100" b="0" baseline="0"/>
            </a:p>
            <a:p>
              <a:pPr algn="l"/>
              <a:r>
                <a:rPr lang="it-IT" sz="1100" b="0" baseline="0"/>
                <a:t>The obtained results, shown below, are quite different from target price, in the order of 10%, in the 6 months call option, to 45% in the 3 months call option.</a:t>
              </a:r>
            </a:p>
            <a:p>
              <a:pPr algn="l"/>
              <a:r>
                <a:rPr lang="it-IT" sz="1100" b="0" baseline="0"/>
                <a:t>It is probably caused by some inefficiency in the model estimate but also due to the difference between historical and implied volatility.</a:t>
              </a:r>
            </a:p>
            <a:p>
              <a:pPr algn="l"/>
              <a:endParaRPr lang="it-IT" sz="1100" b="0" baseline="0"/>
            </a:p>
          </xdr:txBody>
        </xdr:sp>
      </mc:Fallback>
    </mc:AlternateContent>
    <xdr:clientData/>
  </xdr:twoCellAnchor>
  <xdr:twoCellAnchor editAs="oneCell">
    <xdr:from>
      <xdr:col>8</xdr:col>
      <xdr:colOff>19050</xdr:colOff>
      <xdr:row>46</xdr:row>
      <xdr:rowOff>178803</xdr:rowOff>
    </xdr:from>
    <xdr:to>
      <xdr:col>16</xdr:col>
      <xdr:colOff>0</xdr:colOff>
      <xdr:row>78</xdr:row>
      <xdr:rowOff>66794</xdr:rowOff>
    </xdr:to>
    <xdr:pic>
      <xdr:nvPicPr>
        <xdr:cNvPr id="12" name="Picture 11">
          <a:extLst>
            <a:ext uri="{FF2B5EF4-FFF2-40B4-BE49-F238E27FC236}">
              <a16:creationId xmlns:a16="http://schemas.microsoft.com/office/drawing/2014/main" id="{84CE537E-1D77-445A-8AB6-6864E8B9093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734050" y="8932278"/>
          <a:ext cx="5429250" cy="5983991"/>
        </a:xfrm>
        <a:prstGeom prst="rect">
          <a:avLst/>
        </a:prstGeom>
      </xdr:spPr>
    </xdr:pic>
    <xdr:clientData/>
  </xdr:twoCellAnchor>
  <xdr:twoCellAnchor>
    <xdr:from>
      <xdr:col>9</xdr:col>
      <xdr:colOff>295274</xdr:colOff>
      <xdr:row>128</xdr:row>
      <xdr:rowOff>171450</xdr:rowOff>
    </xdr:from>
    <xdr:to>
      <xdr:col>14</xdr:col>
      <xdr:colOff>247650</xdr:colOff>
      <xdr:row>140</xdr:row>
      <xdr:rowOff>152401</xdr:rowOff>
    </xdr:to>
    <xdr:graphicFrame macro="">
      <xdr:nvGraphicFramePr>
        <xdr:cNvPr id="15" name="Chart 14">
          <a:extLst>
            <a:ext uri="{FF2B5EF4-FFF2-40B4-BE49-F238E27FC236}">
              <a16:creationId xmlns:a16="http://schemas.microsoft.com/office/drawing/2014/main" id="{262E4B94-C471-4DB5-B94E-8468FD5D9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276226</xdr:colOff>
      <xdr:row>141</xdr:row>
      <xdr:rowOff>38100</xdr:rowOff>
    </xdr:from>
    <xdr:to>
      <xdr:col>14</xdr:col>
      <xdr:colOff>257176</xdr:colOff>
      <xdr:row>152</xdr:row>
      <xdr:rowOff>123825</xdr:rowOff>
    </xdr:to>
    <xdr:graphicFrame macro="">
      <xdr:nvGraphicFramePr>
        <xdr:cNvPr id="16" name="Chart 15">
          <a:extLst>
            <a:ext uri="{FF2B5EF4-FFF2-40B4-BE49-F238E27FC236}">
              <a16:creationId xmlns:a16="http://schemas.microsoft.com/office/drawing/2014/main" id="{8DBDD2EE-3557-4201-BAD2-DA432DCD0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991B809-F127-4727-A5D2-1BB8AA9E194B}" autoFormatId="16" applyNumberFormats="0" applyBorderFormats="0" applyFontFormats="0" applyPatternFormats="0" applyAlignmentFormats="0" applyWidthHeightFormats="0">
  <queryTableRefresh nextId="15" unboundColumnsRight="1">
    <queryTableFields count="8">
      <queryTableField id="1" name="Date" tableColumnId="1"/>
      <queryTableField id="2" name="Open" tableColumnId="2"/>
      <queryTableField id="3" name="High" tableColumnId="3"/>
      <queryTableField id="4" name="Low" tableColumnId="4"/>
      <queryTableField id="5" name="Close" tableColumnId="5"/>
      <queryTableField id="6" name="Adj Close" tableColumnId="6"/>
      <queryTableField id="7" name="Volume" tableColumnId="7"/>
      <queryTableField id="8" dataBound="0"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E746CB1B-AD99-4AB5-AC12-B3C80396AFC6}" autoFormatId="16" applyNumberFormats="0" applyBorderFormats="0" applyFontFormats="0" applyPatternFormats="0" applyAlignmentFormats="0" applyWidthHeightFormats="0">
  <queryTableRefresh nextId="9" unboundColumnsRight="1">
    <queryTableFields count="8">
      <queryTableField id="1" name="Date" tableColumnId="1"/>
      <queryTableField id="2" name="Open" tableColumnId="2"/>
      <queryTableField id="3" name="High" tableColumnId="3"/>
      <queryTableField id="4" name="Low" tableColumnId="4"/>
      <queryTableField id="5" name="Close" tableColumnId="5"/>
      <queryTableField id="6" name="Adj Close" tableColumnId="6"/>
      <queryTableField id="7" name="Volume" tableColumnId="7"/>
      <queryTableField id="8" dataBound="0"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B9A4DF-E543-4E8F-BF98-71C1E28F5A0C}" name="BIIB" displayName="BIIB" ref="A2:H66" tableType="queryTable" totalsRowShown="0">
  <autoFilter ref="A2:H66" xr:uid="{BDB9A4DF-E543-4E8F-BF98-71C1E28F5A0C}"/>
  <tableColumns count="8">
    <tableColumn id="1" xr3:uid="{BBBDCA19-B644-4068-8A37-676A4FD34E31}" uniqueName="1" name="Date" queryTableFieldId="1" dataDxfId="3"/>
    <tableColumn id="2" xr3:uid="{19375029-B07E-47EC-80B8-A3D1D44DEABB}" uniqueName="2" name="Open" queryTableFieldId="2"/>
    <tableColumn id="3" xr3:uid="{A7AE193F-12C4-45F9-9548-4ED150E61664}" uniqueName="3" name="High" queryTableFieldId="3"/>
    <tableColumn id="4" xr3:uid="{FF1142D4-70CE-4FF4-91D0-41DC042973EE}" uniqueName="4" name="Low" queryTableFieldId="4"/>
    <tableColumn id="5" xr3:uid="{397BDCFF-38E8-4034-BBD8-D5D37A6F9DC2}" uniqueName="5" name="Close" queryTableFieldId="5"/>
    <tableColumn id="6" xr3:uid="{74B65603-99E3-427B-B327-AA262FE154E6}" uniqueName="6" name="Adj Close (take into account for dividend split)" queryTableFieldId="6"/>
    <tableColumn id="7" xr3:uid="{BE54C464-7298-46F6-B08A-425542C59AE9}" uniqueName="7" name="Volume" queryTableFieldId="7"/>
    <tableColumn id="8" xr3:uid="{6BE79DD4-DD3D-4700-B1B4-3A700EA9BC7D}" uniqueName="8" name="daily returns" queryTableFieldId="8"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629B3E-1A54-4B98-931E-7369F9D06528}" name="BIIB__1" displayName="BIIB__1" ref="A68:H193" tableType="queryTable" totalsRowShown="0">
  <autoFilter ref="A68:H193" xr:uid="{DB8DC1DC-2FFB-43AC-9785-CDABDCCC3F4E}"/>
  <tableColumns count="8">
    <tableColumn id="1" xr3:uid="{3A277166-AD6F-4F96-A0D3-3D7CDBDFB5EE}" uniqueName="1" name="Date" queryTableFieldId="1" dataDxfId="1"/>
    <tableColumn id="2" xr3:uid="{79449EE6-6BE4-4675-A857-085270FBFBE0}" uniqueName="2" name="Open" queryTableFieldId="2"/>
    <tableColumn id="3" xr3:uid="{CCB23187-9EE0-4566-8396-B87D04AFD996}" uniqueName="3" name="High" queryTableFieldId="3"/>
    <tableColumn id="4" xr3:uid="{28E7AF6B-7D76-43B7-8E97-106ADAE35D6D}" uniqueName="4" name="Low" queryTableFieldId="4"/>
    <tableColumn id="5" xr3:uid="{79FDDDBE-6715-4088-8D5F-DFCAAB292D53}" uniqueName="5" name="Close" queryTableFieldId="5"/>
    <tableColumn id="6" xr3:uid="{D6BA9066-4926-4D4C-93A4-8A3F48F22EA4}" uniqueName="6" name="Adj Close" queryTableFieldId="6"/>
    <tableColumn id="7" xr3:uid="{69995D3A-0274-4E94-8003-9DB00C2E0438}" uniqueName="7" name="Volume" queryTableFieldId="7"/>
    <tableColumn id="8" xr3:uid="{E4A657B8-A21C-4B01-9DB7-23E15431BFF2}" uniqueName="8" name="daily returns" queryTableFieldId="8" dataDxfId="0">
      <calculatedColumnFormula>(F69-F68)/F68</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3D75A-CCDB-4F55-9B2B-C63845208780}">
  <dimension ref="A1:O193"/>
  <sheetViews>
    <sheetView tabSelected="1" topLeftCell="A105" workbookViewId="0">
      <selection activeCell="J154" sqref="J154:P188"/>
    </sheetView>
  </sheetViews>
  <sheetFormatPr defaultRowHeight="15" x14ac:dyDescent="0.25"/>
  <cols>
    <col min="1" max="1" width="10.7109375" customWidth="1"/>
    <col min="2" max="5" width="11" customWidth="1"/>
    <col min="6" max="6" width="11.5703125" customWidth="1"/>
    <col min="7" max="7" width="10.28515625" customWidth="1"/>
    <col min="8" max="8" width="9.140625" customWidth="1"/>
    <col min="13" max="13" width="10.7109375" bestFit="1" customWidth="1"/>
    <col min="14" max="14" width="13.28515625" customWidth="1"/>
    <col min="16" max="16" width="12" bestFit="1" customWidth="1"/>
    <col min="17" max="17" width="12.140625" bestFit="1" customWidth="1"/>
  </cols>
  <sheetData>
    <row r="1" spans="1:8" x14ac:dyDescent="0.25">
      <c r="A1" s="7" t="s">
        <v>32</v>
      </c>
    </row>
    <row r="2" spans="1:8" x14ac:dyDescent="0.25">
      <c r="A2" t="s">
        <v>6</v>
      </c>
      <c r="B2" t="s">
        <v>7</v>
      </c>
      <c r="C2" t="s">
        <v>8</v>
      </c>
      <c r="D2" t="s">
        <v>9</v>
      </c>
      <c r="E2" t="s">
        <v>10</v>
      </c>
      <c r="F2" t="s">
        <v>18</v>
      </c>
      <c r="G2" t="s">
        <v>12</v>
      </c>
      <c r="H2" t="s">
        <v>19</v>
      </c>
    </row>
    <row r="3" spans="1:8" x14ac:dyDescent="0.25">
      <c r="A3" s="3">
        <v>44518</v>
      </c>
      <c r="B3">
        <v>259.98001099999999</v>
      </c>
      <c r="C3">
        <v>260.73001099999999</v>
      </c>
      <c r="D3">
        <v>253.179993</v>
      </c>
      <c r="E3">
        <v>256.790009</v>
      </c>
      <c r="F3">
        <v>256.790009</v>
      </c>
      <c r="G3">
        <v>975800</v>
      </c>
    </row>
    <row r="4" spans="1:8" x14ac:dyDescent="0.25">
      <c r="A4" s="3">
        <v>44519</v>
      </c>
      <c r="B4">
        <v>257.709991</v>
      </c>
      <c r="C4">
        <v>260.16000400000001</v>
      </c>
      <c r="D4">
        <v>254.570007</v>
      </c>
      <c r="E4">
        <v>257.19000199999999</v>
      </c>
      <c r="F4">
        <v>257.19000199999999</v>
      </c>
      <c r="G4">
        <v>898800</v>
      </c>
      <c r="H4">
        <f xml:space="preserve"> (F4-F3)/F3</f>
        <v>1.5576657423614754E-3</v>
      </c>
    </row>
    <row r="5" spans="1:8" x14ac:dyDescent="0.25">
      <c r="A5" s="3">
        <v>44522</v>
      </c>
      <c r="B5">
        <v>257.97000100000002</v>
      </c>
      <c r="C5">
        <v>258.89001500000001</v>
      </c>
      <c r="D5">
        <v>250.66999799999999</v>
      </c>
      <c r="E5">
        <v>252.21000699999999</v>
      </c>
      <c r="F5">
        <v>252.21000699999999</v>
      </c>
      <c r="G5">
        <v>1290300</v>
      </c>
      <c r="H5">
        <f t="shared" ref="H5:H34" si="0" xml:space="preserve"> (F5-F4)/F4</f>
        <v>-1.9363097170472444E-2</v>
      </c>
    </row>
    <row r="6" spans="1:8" x14ac:dyDescent="0.25">
      <c r="A6" s="3">
        <v>44523</v>
      </c>
      <c r="B6">
        <v>252.070007</v>
      </c>
      <c r="C6">
        <v>254.449997</v>
      </c>
      <c r="D6">
        <v>249.520004</v>
      </c>
      <c r="E6">
        <v>254.14999399999999</v>
      </c>
      <c r="F6">
        <v>254.14999399999999</v>
      </c>
      <c r="G6">
        <v>799100</v>
      </c>
      <c r="H6">
        <f t="shared" si="0"/>
        <v>7.6919509383305404E-3</v>
      </c>
    </row>
    <row r="7" spans="1:8" x14ac:dyDescent="0.25">
      <c r="A7" s="3">
        <v>44524</v>
      </c>
      <c r="B7">
        <v>253.179993</v>
      </c>
      <c r="C7">
        <v>253.179993</v>
      </c>
      <c r="D7">
        <v>247.66000399999999</v>
      </c>
      <c r="E7">
        <v>250.13000500000001</v>
      </c>
      <c r="F7">
        <v>250.13000500000001</v>
      </c>
      <c r="G7">
        <v>1579800</v>
      </c>
      <c r="H7">
        <f t="shared" si="0"/>
        <v>-1.581738774308207E-2</v>
      </c>
    </row>
    <row r="8" spans="1:8" x14ac:dyDescent="0.25">
      <c r="A8" s="3">
        <v>44526</v>
      </c>
      <c r="B8">
        <v>250.779999</v>
      </c>
      <c r="C8">
        <v>250.779999</v>
      </c>
      <c r="D8">
        <v>242.020004</v>
      </c>
      <c r="E8">
        <v>242.89999399999999</v>
      </c>
      <c r="F8">
        <v>242.89999399999999</v>
      </c>
      <c r="G8">
        <v>1300400</v>
      </c>
      <c r="H8">
        <f t="shared" si="0"/>
        <v>-2.8905012815235893E-2</v>
      </c>
    </row>
    <row r="9" spans="1:8" x14ac:dyDescent="0.25">
      <c r="A9" s="3">
        <v>44529</v>
      </c>
      <c r="B9">
        <v>245.36000100000001</v>
      </c>
      <c r="C9">
        <v>245.5</v>
      </c>
      <c r="D9">
        <v>235.179993</v>
      </c>
      <c r="E9">
        <v>236.11000100000001</v>
      </c>
      <c r="F9">
        <v>236.11000100000001</v>
      </c>
      <c r="G9">
        <v>2229100</v>
      </c>
      <c r="H9">
        <f t="shared" si="0"/>
        <v>-2.7953862361972646E-2</v>
      </c>
    </row>
    <row r="10" spans="1:8" x14ac:dyDescent="0.25">
      <c r="A10" s="3">
        <v>44530</v>
      </c>
      <c r="B10">
        <v>236.5</v>
      </c>
      <c r="C10">
        <v>239.770004</v>
      </c>
      <c r="D10">
        <v>228.679993</v>
      </c>
      <c r="E10">
        <v>235.740005</v>
      </c>
      <c r="F10">
        <v>235.740005</v>
      </c>
      <c r="G10">
        <v>3294300</v>
      </c>
      <c r="H10">
        <f t="shared" si="0"/>
        <v>-1.5670492500655007E-3</v>
      </c>
    </row>
    <row r="11" spans="1:8" x14ac:dyDescent="0.25">
      <c r="A11" s="3">
        <v>44531</v>
      </c>
      <c r="B11">
        <v>236.979996</v>
      </c>
      <c r="C11">
        <v>239.58000200000001</v>
      </c>
      <c r="D11">
        <v>228.88000500000001</v>
      </c>
      <c r="E11">
        <v>229.5</v>
      </c>
      <c r="F11">
        <v>229.5</v>
      </c>
      <c r="G11">
        <v>1672700</v>
      </c>
      <c r="H11">
        <f t="shared" si="0"/>
        <v>-2.6469860302242704E-2</v>
      </c>
    </row>
    <row r="12" spans="1:8" x14ac:dyDescent="0.25">
      <c r="A12" s="3">
        <v>44532</v>
      </c>
      <c r="B12">
        <v>228.550003</v>
      </c>
      <c r="C12">
        <v>229.470001</v>
      </c>
      <c r="D12">
        <v>224.46000699999999</v>
      </c>
      <c r="E12">
        <v>228.520004</v>
      </c>
      <c r="F12">
        <v>228.520004</v>
      </c>
      <c r="G12">
        <v>1276200</v>
      </c>
      <c r="H12">
        <f t="shared" si="0"/>
        <v>-4.2701350762527224E-3</v>
      </c>
    </row>
    <row r="13" spans="1:8" x14ac:dyDescent="0.25">
      <c r="A13" s="3">
        <v>44533</v>
      </c>
      <c r="B13">
        <v>227.69000199999999</v>
      </c>
      <c r="C13">
        <v>229.03999300000001</v>
      </c>
      <c r="D13">
        <v>221.720001</v>
      </c>
      <c r="E13">
        <v>223.91999799999999</v>
      </c>
      <c r="F13">
        <v>223.91999799999999</v>
      </c>
      <c r="G13">
        <v>1427700</v>
      </c>
      <c r="H13">
        <f t="shared" si="0"/>
        <v>-2.0129555047618534E-2</v>
      </c>
    </row>
    <row r="14" spans="1:8" x14ac:dyDescent="0.25">
      <c r="A14" s="3">
        <v>44536</v>
      </c>
      <c r="B14">
        <v>223.199997</v>
      </c>
      <c r="C14">
        <v>226.220001</v>
      </c>
      <c r="D14">
        <v>222.14999399999999</v>
      </c>
      <c r="E14">
        <v>224.11000100000001</v>
      </c>
      <c r="F14">
        <v>224.11000100000001</v>
      </c>
      <c r="G14">
        <v>1101800</v>
      </c>
      <c r="H14">
        <f t="shared" si="0"/>
        <v>8.4853073283797803E-4</v>
      </c>
    </row>
    <row r="15" spans="1:8" x14ac:dyDescent="0.25">
      <c r="A15" s="3">
        <v>44537</v>
      </c>
      <c r="B15">
        <v>225.16999799999999</v>
      </c>
      <c r="C15">
        <v>228.800003</v>
      </c>
      <c r="D15">
        <v>223.64999399999999</v>
      </c>
      <c r="E15">
        <v>226.83000200000001</v>
      </c>
      <c r="F15">
        <v>226.83000200000001</v>
      </c>
      <c r="G15">
        <v>941300</v>
      </c>
      <c r="H15">
        <f t="shared" si="0"/>
        <v>1.2136901467418209E-2</v>
      </c>
    </row>
    <row r="16" spans="1:8" x14ac:dyDescent="0.25">
      <c r="A16" s="3">
        <v>44538</v>
      </c>
      <c r="B16">
        <v>227.179993</v>
      </c>
      <c r="C16">
        <v>235.220001</v>
      </c>
      <c r="D16">
        <v>225.89999399999999</v>
      </c>
      <c r="E16">
        <v>234.720001</v>
      </c>
      <c r="F16">
        <v>234.720001</v>
      </c>
      <c r="G16">
        <v>1419100</v>
      </c>
      <c r="H16">
        <f t="shared" si="0"/>
        <v>3.4783754046786054E-2</v>
      </c>
    </row>
    <row r="17" spans="1:8" x14ac:dyDescent="0.25">
      <c r="A17" s="3">
        <v>44539</v>
      </c>
      <c r="B17">
        <v>232.86000100000001</v>
      </c>
      <c r="C17">
        <v>236.88999899999999</v>
      </c>
      <c r="D17">
        <v>230.80999800000001</v>
      </c>
      <c r="E17">
        <v>232.429993</v>
      </c>
      <c r="F17">
        <v>232.429993</v>
      </c>
      <c r="G17">
        <v>1365200</v>
      </c>
      <c r="H17">
        <f t="shared" si="0"/>
        <v>-9.7563394267367962E-3</v>
      </c>
    </row>
    <row r="18" spans="1:8" x14ac:dyDescent="0.25">
      <c r="A18" s="3">
        <v>44540</v>
      </c>
      <c r="B18">
        <v>232.800003</v>
      </c>
      <c r="C18">
        <v>233.69000199999999</v>
      </c>
      <c r="D18">
        <v>229.520004</v>
      </c>
      <c r="E18">
        <v>232.61999499999999</v>
      </c>
      <c r="F18">
        <v>232.61999499999999</v>
      </c>
      <c r="G18">
        <v>998800</v>
      </c>
      <c r="H18">
        <f t="shared" si="0"/>
        <v>8.1745904453902674E-4</v>
      </c>
    </row>
    <row r="19" spans="1:8" x14ac:dyDescent="0.25">
      <c r="A19" s="3">
        <v>44543</v>
      </c>
      <c r="B19">
        <v>231.679993</v>
      </c>
      <c r="C19">
        <v>235.800003</v>
      </c>
      <c r="D19">
        <v>230.179993</v>
      </c>
      <c r="E19">
        <v>234.5</v>
      </c>
      <c r="F19">
        <v>234.5</v>
      </c>
      <c r="G19">
        <v>1236600</v>
      </c>
      <c r="H19">
        <f t="shared" si="0"/>
        <v>8.0818718958360018E-3</v>
      </c>
    </row>
    <row r="20" spans="1:8" x14ac:dyDescent="0.25">
      <c r="A20" s="3">
        <v>44544</v>
      </c>
      <c r="B20">
        <v>233.929993</v>
      </c>
      <c r="C20">
        <v>236.63000500000001</v>
      </c>
      <c r="D20">
        <v>230.16999799999999</v>
      </c>
      <c r="E20">
        <v>230.759995</v>
      </c>
      <c r="F20">
        <v>230.759995</v>
      </c>
      <c r="G20">
        <v>1232500</v>
      </c>
      <c r="H20">
        <f t="shared" si="0"/>
        <v>-1.5948848614072478E-2</v>
      </c>
    </row>
    <row r="21" spans="1:8" x14ac:dyDescent="0.25">
      <c r="A21" s="3">
        <v>44545</v>
      </c>
      <c r="B21">
        <v>230.199997</v>
      </c>
      <c r="C21">
        <v>236.36999499999999</v>
      </c>
      <c r="D21">
        <v>228.949997</v>
      </c>
      <c r="E21">
        <v>235.88000500000001</v>
      </c>
      <c r="F21">
        <v>235.88000500000001</v>
      </c>
      <c r="G21">
        <v>1262400</v>
      </c>
      <c r="H21">
        <f t="shared" si="0"/>
        <v>2.2187597984650708E-2</v>
      </c>
    </row>
    <row r="22" spans="1:8" x14ac:dyDescent="0.25">
      <c r="A22" s="3">
        <v>44546</v>
      </c>
      <c r="B22">
        <v>237.28999300000001</v>
      </c>
      <c r="C22">
        <v>243.429993</v>
      </c>
      <c r="D22">
        <v>234.86000100000001</v>
      </c>
      <c r="E22">
        <v>235.520004</v>
      </c>
      <c r="F22">
        <v>235.520004</v>
      </c>
      <c r="G22">
        <v>1252200</v>
      </c>
      <c r="H22">
        <f t="shared" si="0"/>
        <v>-1.5262039696837004E-3</v>
      </c>
    </row>
    <row r="23" spans="1:8" x14ac:dyDescent="0.25">
      <c r="A23" s="3">
        <v>44547</v>
      </c>
      <c r="B23">
        <v>233</v>
      </c>
      <c r="C23">
        <v>239.89999399999999</v>
      </c>
      <c r="D23">
        <v>232.58000200000001</v>
      </c>
      <c r="E23">
        <v>237.429993</v>
      </c>
      <c r="F23">
        <v>237.429993</v>
      </c>
      <c r="G23">
        <v>2262900</v>
      </c>
      <c r="H23">
        <f t="shared" si="0"/>
        <v>8.1096678310178527E-3</v>
      </c>
    </row>
    <row r="24" spans="1:8" x14ac:dyDescent="0.25">
      <c r="A24" s="3">
        <v>44550</v>
      </c>
      <c r="B24">
        <v>239.75</v>
      </c>
      <c r="C24">
        <v>240</v>
      </c>
      <c r="D24">
        <v>234.25</v>
      </c>
      <c r="E24">
        <v>236.96000699999999</v>
      </c>
      <c r="F24">
        <v>236.96000699999999</v>
      </c>
      <c r="G24">
        <v>1127700</v>
      </c>
      <c r="H24">
        <f t="shared" si="0"/>
        <v>-1.9794719026926216E-3</v>
      </c>
    </row>
    <row r="25" spans="1:8" x14ac:dyDescent="0.25">
      <c r="A25" s="3">
        <v>44551</v>
      </c>
      <c r="B25">
        <v>235.050003</v>
      </c>
      <c r="C25">
        <v>237.60000600000001</v>
      </c>
      <c r="D25">
        <v>230.050003</v>
      </c>
      <c r="E25">
        <v>234.64999399999999</v>
      </c>
      <c r="F25">
        <v>234.64999399999999</v>
      </c>
      <c r="G25">
        <v>1030200</v>
      </c>
      <c r="H25">
        <f t="shared" si="0"/>
        <v>-9.7485353298457575E-3</v>
      </c>
    </row>
    <row r="26" spans="1:8" x14ac:dyDescent="0.25">
      <c r="A26" s="3">
        <v>44552</v>
      </c>
      <c r="B26">
        <v>236.259995</v>
      </c>
      <c r="C26">
        <v>236.479996</v>
      </c>
      <c r="D26">
        <v>231.28999300000001</v>
      </c>
      <c r="E26">
        <v>234.479996</v>
      </c>
      <c r="F26">
        <v>234.479996</v>
      </c>
      <c r="G26">
        <v>783300</v>
      </c>
      <c r="H26">
        <f t="shared" si="0"/>
        <v>-7.2447476815189074E-4</v>
      </c>
    </row>
    <row r="27" spans="1:8" x14ac:dyDescent="0.25">
      <c r="A27" s="3">
        <v>44553</v>
      </c>
      <c r="B27">
        <v>232.949997</v>
      </c>
      <c r="C27">
        <v>236.21000699999999</v>
      </c>
      <c r="D27">
        <v>232.03999300000001</v>
      </c>
      <c r="E27">
        <v>235.41000399999999</v>
      </c>
      <c r="F27">
        <v>235.41000399999999</v>
      </c>
      <c r="G27">
        <v>1003300</v>
      </c>
      <c r="H27">
        <f t="shared" si="0"/>
        <v>3.9662573177457177E-3</v>
      </c>
    </row>
    <row r="28" spans="1:8" x14ac:dyDescent="0.25">
      <c r="A28" s="3">
        <v>44557</v>
      </c>
      <c r="B28">
        <v>235.229996</v>
      </c>
      <c r="C28">
        <v>236.699997</v>
      </c>
      <c r="D28">
        <v>232.36000100000001</v>
      </c>
      <c r="E28">
        <v>234.19000199999999</v>
      </c>
      <c r="F28">
        <v>234.19000199999999</v>
      </c>
      <c r="G28">
        <v>1744600</v>
      </c>
      <c r="H28">
        <f t="shared" si="0"/>
        <v>-5.1824560522924674E-3</v>
      </c>
    </row>
    <row r="29" spans="1:8" x14ac:dyDescent="0.25">
      <c r="A29" s="3">
        <v>44558</v>
      </c>
      <c r="B29">
        <v>233.33999600000001</v>
      </c>
      <c r="C29">
        <v>236.96000699999999</v>
      </c>
      <c r="D29">
        <v>233.020004</v>
      </c>
      <c r="E29">
        <v>235.990005</v>
      </c>
      <c r="F29">
        <v>235.990005</v>
      </c>
      <c r="G29">
        <v>775000</v>
      </c>
      <c r="H29">
        <f t="shared" si="0"/>
        <v>7.6860796132535315E-3</v>
      </c>
    </row>
    <row r="30" spans="1:8" x14ac:dyDescent="0.25">
      <c r="A30" s="3">
        <v>44559</v>
      </c>
      <c r="B30">
        <v>235</v>
      </c>
      <c r="C30">
        <v>265.540009</v>
      </c>
      <c r="D30">
        <v>234.13000500000001</v>
      </c>
      <c r="E30">
        <v>258.30999800000001</v>
      </c>
      <c r="F30">
        <v>258.30999800000001</v>
      </c>
      <c r="G30">
        <v>6869700</v>
      </c>
      <c r="H30">
        <f t="shared" si="0"/>
        <v>9.4580247159196468E-2</v>
      </c>
    </row>
    <row r="31" spans="1:8" x14ac:dyDescent="0.25">
      <c r="A31" s="3">
        <v>44560</v>
      </c>
      <c r="B31">
        <v>245.19000199999999</v>
      </c>
      <c r="C31">
        <v>247</v>
      </c>
      <c r="D31">
        <v>237.050003</v>
      </c>
      <c r="E31">
        <v>240</v>
      </c>
      <c r="F31">
        <v>240</v>
      </c>
      <c r="G31">
        <v>4423100</v>
      </c>
      <c r="H31">
        <f t="shared" si="0"/>
        <v>-7.0883814570739168E-2</v>
      </c>
    </row>
    <row r="32" spans="1:8" x14ac:dyDescent="0.25">
      <c r="A32" s="3">
        <v>44561</v>
      </c>
      <c r="B32">
        <v>239.759995</v>
      </c>
      <c r="C32">
        <v>243.71000699999999</v>
      </c>
      <c r="D32">
        <v>239.5</v>
      </c>
      <c r="E32">
        <v>239.91999799999999</v>
      </c>
      <c r="F32">
        <v>239.91999799999999</v>
      </c>
      <c r="G32">
        <v>1532700</v>
      </c>
      <c r="H32">
        <f t="shared" si="0"/>
        <v>-3.3334166666669772E-4</v>
      </c>
    </row>
    <row r="33" spans="1:8" x14ac:dyDescent="0.25">
      <c r="A33" s="3">
        <v>44564</v>
      </c>
      <c r="B33">
        <v>240.14999399999999</v>
      </c>
      <c r="C33">
        <v>247.509995</v>
      </c>
      <c r="D33">
        <v>238.070007</v>
      </c>
      <c r="E33">
        <v>244.13999899999999</v>
      </c>
      <c r="F33">
        <v>244.13999899999999</v>
      </c>
      <c r="G33">
        <v>1642200</v>
      </c>
      <c r="H33">
        <f t="shared" si="0"/>
        <v>1.7589200713481152E-2</v>
      </c>
    </row>
    <row r="34" spans="1:8" x14ac:dyDescent="0.25">
      <c r="A34" s="3">
        <v>44565</v>
      </c>
      <c r="B34">
        <v>245.13000500000001</v>
      </c>
      <c r="C34">
        <v>245.449997</v>
      </c>
      <c r="D34">
        <v>239</v>
      </c>
      <c r="E34">
        <v>241.729996</v>
      </c>
      <c r="F34">
        <v>241.729996</v>
      </c>
      <c r="G34">
        <v>1283400</v>
      </c>
      <c r="H34">
        <f t="shared" si="0"/>
        <v>-9.8713975992110545E-3</v>
      </c>
    </row>
    <row r="35" spans="1:8" x14ac:dyDescent="0.25">
      <c r="A35" s="3">
        <v>44566</v>
      </c>
      <c r="B35">
        <v>241.729996</v>
      </c>
      <c r="C35">
        <v>249</v>
      </c>
      <c r="D35">
        <v>239.179993</v>
      </c>
      <c r="E35">
        <v>239.270004</v>
      </c>
      <c r="F35">
        <v>239.270004</v>
      </c>
      <c r="G35">
        <v>1167400</v>
      </c>
      <c r="H35">
        <f t="shared" ref="H35:H66" si="1" xml:space="preserve"> (F35-F34)/F34</f>
        <v>-1.017661043605031E-2</v>
      </c>
    </row>
    <row r="36" spans="1:8" x14ac:dyDescent="0.25">
      <c r="A36" s="3">
        <v>44567</v>
      </c>
      <c r="B36">
        <v>240.300003</v>
      </c>
      <c r="C36">
        <v>242.449997</v>
      </c>
      <c r="D36">
        <v>236.85000600000001</v>
      </c>
      <c r="E36">
        <v>237.300003</v>
      </c>
      <c r="F36">
        <v>237.300003</v>
      </c>
      <c r="G36">
        <v>1036900</v>
      </c>
      <c r="H36">
        <f t="shared" si="1"/>
        <v>-8.23338056198635E-3</v>
      </c>
    </row>
    <row r="37" spans="1:8" x14ac:dyDescent="0.25">
      <c r="A37" s="3">
        <v>44568</v>
      </c>
      <c r="B37">
        <v>235.550003</v>
      </c>
      <c r="C37">
        <v>236.89999399999999</v>
      </c>
      <c r="D37">
        <v>231.61999499999999</v>
      </c>
      <c r="E37">
        <v>232.60000600000001</v>
      </c>
      <c r="F37">
        <v>232.60000600000001</v>
      </c>
      <c r="G37">
        <v>1394900</v>
      </c>
      <c r="H37">
        <f t="shared" si="1"/>
        <v>-1.9806139656896659E-2</v>
      </c>
    </row>
    <row r="38" spans="1:8" x14ac:dyDescent="0.25">
      <c r="A38" s="3">
        <v>44571</v>
      </c>
      <c r="B38">
        <v>232.75</v>
      </c>
      <c r="C38">
        <v>235.550003</v>
      </c>
      <c r="D38">
        <v>230.53999300000001</v>
      </c>
      <c r="E38">
        <v>235.30999800000001</v>
      </c>
      <c r="F38">
        <v>235.30999800000001</v>
      </c>
      <c r="G38">
        <v>1754000</v>
      </c>
      <c r="H38">
        <f t="shared" si="1"/>
        <v>1.1650868143141835E-2</v>
      </c>
    </row>
    <row r="39" spans="1:8" x14ac:dyDescent="0.25">
      <c r="A39" s="3">
        <v>44572</v>
      </c>
      <c r="B39">
        <v>235.39999399999999</v>
      </c>
      <c r="C39">
        <v>243.71000699999999</v>
      </c>
      <c r="D39">
        <v>235</v>
      </c>
      <c r="E39">
        <v>241.520004</v>
      </c>
      <c r="F39">
        <v>241.520004</v>
      </c>
      <c r="G39">
        <v>1557700</v>
      </c>
      <c r="H39">
        <f t="shared" si="1"/>
        <v>2.6390744349077733E-2</v>
      </c>
    </row>
    <row r="40" spans="1:8" x14ac:dyDescent="0.25">
      <c r="A40" s="3">
        <v>44573</v>
      </c>
      <c r="B40">
        <v>223.10000600000001</v>
      </c>
      <c r="C40">
        <v>227.58999600000001</v>
      </c>
      <c r="D40">
        <v>217.10000600000001</v>
      </c>
      <c r="E40">
        <v>225.33999600000001</v>
      </c>
      <c r="F40">
        <v>225.33999600000001</v>
      </c>
      <c r="G40">
        <v>7511100</v>
      </c>
      <c r="H40">
        <f t="shared" si="1"/>
        <v>-6.6992413597343217E-2</v>
      </c>
    </row>
    <row r="41" spans="1:8" x14ac:dyDescent="0.25">
      <c r="A41" s="3">
        <v>44574</v>
      </c>
      <c r="B41">
        <v>225.300003</v>
      </c>
      <c r="C41">
        <v>239.63999899999999</v>
      </c>
      <c r="D41">
        <v>225.300003</v>
      </c>
      <c r="E41">
        <v>236.66999799999999</v>
      </c>
      <c r="F41">
        <v>236.66999799999999</v>
      </c>
      <c r="G41">
        <v>3781400</v>
      </c>
      <c r="H41">
        <f t="shared" si="1"/>
        <v>5.0279587295279697E-2</v>
      </c>
    </row>
    <row r="42" spans="1:8" ht="14.25" customHeight="1" x14ac:dyDescent="0.25">
      <c r="A42" s="3">
        <v>44575</v>
      </c>
      <c r="B42">
        <v>235.08000200000001</v>
      </c>
      <c r="C42">
        <v>239.470001</v>
      </c>
      <c r="D42">
        <v>233.800003</v>
      </c>
      <c r="E42">
        <v>239.300003</v>
      </c>
      <c r="F42">
        <v>239.300003</v>
      </c>
      <c r="G42">
        <v>1768000</v>
      </c>
      <c r="H42">
        <f t="shared" si="1"/>
        <v>1.111254076234881E-2</v>
      </c>
    </row>
    <row r="43" spans="1:8" x14ac:dyDescent="0.25">
      <c r="A43" s="3">
        <v>44579</v>
      </c>
      <c r="B43">
        <v>238.89999399999999</v>
      </c>
      <c r="C43">
        <v>238.89999399999999</v>
      </c>
      <c r="D43">
        <v>231.36999499999999</v>
      </c>
      <c r="E43">
        <v>233.80999800000001</v>
      </c>
      <c r="F43">
        <v>233.80999800000001</v>
      </c>
      <c r="G43">
        <v>1631500</v>
      </c>
      <c r="H43">
        <f t="shared" si="1"/>
        <v>-2.2941934522249029E-2</v>
      </c>
    </row>
    <row r="44" spans="1:8" x14ac:dyDescent="0.25">
      <c r="A44" s="3">
        <v>44580</v>
      </c>
      <c r="B44">
        <v>235.509995</v>
      </c>
      <c r="C44">
        <v>235.509995</v>
      </c>
      <c r="D44">
        <v>230.64999399999999</v>
      </c>
      <c r="E44">
        <v>230.80999800000001</v>
      </c>
      <c r="F44">
        <v>230.80999800000001</v>
      </c>
      <c r="G44">
        <v>1258500</v>
      </c>
      <c r="H44">
        <f t="shared" si="1"/>
        <v>-1.2830931207655201E-2</v>
      </c>
    </row>
    <row r="45" spans="1:8" x14ac:dyDescent="0.25">
      <c r="A45" s="3">
        <v>44581</v>
      </c>
      <c r="B45">
        <v>231.279999</v>
      </c>
      <c r="C45">
        <v>233.11999499999999</v>
      </c>
      <c r="D45">
        <v>225.61999499999999</v>
      </c>
      <c r="E45">
        <v>225.91000399999999</v>
      </c>
      <c r="F45">
        <v>225.91000399999999</v>
      </c>
      <c r="G45">
        <v>1471400</v>
      </c>
      <c r="H45">
        <f t="shared" si="1"/>
        <v>-2.1229556962259585E-2</v>
      </c>
    </row>
    <row r="46" spans="1:8" x14ac:dyDescent="0.25">
      <c r="A46" s="3">
        <v>44582</v>
      </c>
      <c r="B46">
        <v>225.36999499999999</v>
      </c>
      <c r="C46">
        <v>226.36999499999999</v>
      </c>
      <c r="D46">
        <v>220.28999300000001</v>
      </c>
      <c r="E46">
        <v>220.520004</v>
      </c>
      <c r="F46">
        <v>220.520004</v>
      </c>
      <c r="G46">
        <v>2205600</v>
      </c>
      <c r="H46">
        <f t="shared" si="1"/>
        <v>-2.3859058494815424E-2</v>
      </c>
    </row>
    <row r="47" spans="1:8" x14ac:dyDescent="0.25">
      <c r="A47" s="3">
        <v>44585</v>
      </c>
      <c r="B47">
        <v>220.220001</v>
      </c>
      <c r="C47">
        <v>224.86999499999999</v>
      </c>
      <c r="D47">
        <v>214.88000500000001</v>
      </c>
      <c r="E47">
        <v>224.69000199999999</v>
      </c>
      <c r="F47">
        <v>224.69000199999999</v>
      </c>
      <c r="G47">
        <v>1995700</v>
      </c>
      <c r="H47">
        <f t="shared" si="1"/>
        <v>1.8909840034285471E-2</v>
      </c>
    </row>
    <row r="48" spans="1:8" x14ac:dyDescent="0.25">
      <c r="A48" s="3">
        <v>44586</v>
      </c>
      <c r="B48">
        <v>221.16000399999999</v>
      </c>
      <c r="C48">
        <v>224.91000399999999</v>
      </c>
      <c r="D48">
        <v>218.36999499999999</v>
      </c>
      <c r="E48">
        <v>222.30999800000001</v>
      </c>
      <c r="F48">
        <v>222.30999800000001</v>
      </c>
      <c r="G48">
        <v>1507200</v>
      </c>
      <c r="H48">
        <f t="shared" si="1"/>
        <v>-1.059238942015758E-2</v>
      </c>
    </row>
    <row r="49" spans="1:8" x14ac:dyDescent="0.25">
      <c r="A49" s="3">
        <v>44587</v>
      </c>
      <c r="B49">
        <v>223.13999899999999</v>
      </c>
      <c r="C49">
        <v>226.88000500000001</v>
      </c>
      <c r="D49">
        <v>218.229996</v>
      </c>
      <c r="E49">
        <v>219.60000600000001</v>
      </c>
      <c r="F49">
        <v>219.60000600000001</v>
      </c>
      <c r="G49">
        <v>1684500</v>
      </c>
      <c r="H49">
        <f t="shared" si="1"/>
        <v>-1.2190149000856002E-2</v>
      </c>
    </row>
    <row r="50" spans="1:8" x14ac:dyDescent="0.25">
      <c r="A50" s="3">
        <v>44588</v>
      </c>
      <c r="B50">
        <v>221.259995</v>
      </c>
      <c r="C50">
        <v>223.740005</v>
      </c>
      <c r="D50">
        <v>218.199997</v>
      </c>
      <c r="E50">
        <v>218.94000199999999</v>
      </c>
      <c r="F50">
        <v>218.94000199999999</v>
      </c>
      <c r="G50">
        <v>1098000</v>
      </c>
      <c r="H50">
        <f t="shared" si="1"/>
        <v>-3.005482613693621E-3</v>
      </c>
    </row>
    <row r="51" spans="1:8" x14ac:dyDescent="0.25">
      <c r="A51" s="3">
        <v>44589</v>
      </c>
      <c r="B51">
        <v>218.16000399999999</v>
      </c>
      <c r="C51">
        <v>225.229996</v>
      </c>
      <c r="D51">
        <v>217.91999799999999</v>
      </c>
      <c r="E51">
        <v>225.21000699999999</v>
      </c>
      <c r="F51">
        <v>225.21000699999999</v>
      </c>
      <c r="G51">
        <v>1325600</v>
      </c>
      <c r="H51">
        <f t="shared" si="1"/>
        <v>2.8638005584744618E-2</v>
      </c>
    </row>
    <row r="52" spans="1:8" x14ac:dyDescent="0.25">
      <c r="A52" s="3">
        <v>44592</v>
      </c>
      <c r="B52">
        <v>223.029999</v>
      </c>
      <c r="C52">
        <v>228.009995</v>
      </c>
      <c r="D52">
        <v>221.88000500000001</v>
      </c>
      <c r="E52">
        <v>226</v>
      </c>
      <c r="F52">
        <v>226</v>
      </c>
      <c r="G52">
        <v>2518500</v>
      </c>
      <c r="H52">
        <f t="shared" si="1"/>
        <v>3.5078059386588882E-3</v>
      </c>
    </row>
    <row r="53" spans="1:8" x14ac:dyDescent="0.25">
      <c r="A53" s="3">
        <v>44593</v>
      </c>
      <c r="B53">
        <v>227.16999799999999</v>
      </c>
      <c r="C53">
        <v>231.220001</v>
      </c>
      <c r="D53">
        <v>226.949997</v>
      </c>
      <c r="E53">
        <v>229.36999499999999</v>
      </c>
      <c r="F53">
        <v>229.36999499999999</v>
      </c>
      <c r="G53">
        <v>1049600</v>
      </c>
      <c r="H53">
        <f t="shared" si="1"/>
        <v>1.4911482300884906E-2</v>
      </c>
    </row>
    <row r="54" spans="1:8" x14ac:dyDescent="0.25">
      <c r="A54" s="3">
        <v>44594</v>
      </c>
      <c r="B54">
        <v>228.66999799999999</v>
      </c>
      <c r="C54">
        <v>228.770004</v>
      </c>
      <c r="D54">
        <v>222.270004</v>
      </c>
      <c r="E54">
        <v>224.96000699999999</v>
      </c>
      <c r="F54">
        <v>224.96000699999999</v>
      </c>
      <c r="G54">
        <v>1083300</v>
      </c>
      <c r="H54">
        <f t="shared" si="1"/>
        <v>-1.9226525247995053E-2</v>
      </c>
    </row>
    <row r="55" spans="1:8" x14ac:dyDescent="0.25">
      <c r="A55" s="3">
        <v>44595</v>
      </c>
      <c r="B55">
        <v>215</v>
      </c>
      <c r="C55">
        <v>223.13999899999999</v>
      </c>
      <c r="D55">
        <v>212.55999800000001</v>
      </c>
      <c r="E55">
        <v>220.16999799999999</v>
      </c>
      <c r="F55">
        <v>220.16999799999999</v>
      </c>
      <c r="G55">
        <v>2005000</v>
      </c>
      <c r="H55">
        <f t="shared" si="1"/>
        <v>-2.129271359775517E-2</v>
      </c>
    </row>
    <row r="56" spans="1:8" x14ac:dyDescent="0.25">
      <c r="A56" s="3">
        <v>44596</v>
      </c>
      <c r="B56">
        <v>215.300003</v>
      </c>
      <c r="C56">
        <v>223.10000600000001</v>
      </c>
      <c r="D56">
        <v>215.270004</v>
      </c>
      <c r="E56">
        <v>221.529999</v>
      </c>
      <c r="F56">
        <v>221.529999</v>
      </c>
      <c r="G56">
        <v>1265800</v>
      </c>
      <c r="H56">
        <f t="shared" si="1"/>
        <v>6.1770496087301197E-3</v>
      </c>
    </row>
    <row r="57" spans="1:8" x14ac:dyDescent="0.25">
      <c r="A57" s="3">
        <v>44599</v>
      </c>
      <c r="B57">
        <v>220.740005</v>
      </c>
      <c r="C57">
        <v>223.429993</v>
      </c>
      <c r="D57">
        <v>219.38999899999999</v>
      </c>
      <c r="E57">
        <v>221.300003</v>
      </c>
      <c r="F57">
        <v>221.300003</v>
      </c>
      <c r="G57">
        <v>832600</v>
      </c>
      <c r="H57">
        <f t="shared" si="1"/>
        <v>-1.0382160476604338E-3</v>
      </c>
    </row>
    <row r="58" spans="1:8" x14ac:dyDescent="0.25">
      <c r="A58" s="3">
        <v>44600</v>
      </c>
      <c r="B58">
        <v>220.36999499999999</v>
      </c>
      <c r="C58">
        <v>223.38000500000001</v>
      </c>
      <c r="D58">
        <v>216.89999399999999</v>
      </c>
      <c r="E58">
        <v>222.38999899999999</v>
      </c>
      <c r="F58">
        <v>222.38999899999999</v>
      </c>
      <c r="G58">
        <v>991300</v>
      </c>
      <c r="H58">
        <f t="shared" si="1"/>
        <v>4.9254224366186974E-3</v>
      </c>
    </row>
    <row r="59" spans="1:8" x14ac:dyDescent="0.25">
      <c r="A59" s="3">
        <v>44601</v>
      </c>
      <c r="B59">
        <v>224.33000200000001</v>
      </c>
      <c r="C59">
        <v>228.529999</v>
      </c>
      <c r="D59">
        <v>222.21000699999999</v>
      </c>
      <c r="E59">
        <v>226.80999800000001</v>
      </c>
      <c r="F59">
        <v>226.80999800000001</v>
      </c>
      <c r="G59">
        <v>989700</v>
      </c>
      <c r="H59">
        <f t="shared" si="1"/>
        <v>1.9874989972008671E-2</v>
      </c>
    </row>
    <row r="60" spans="1:8" x14ac:dyDescent="0.25">
      <c r="A60" s="3">
        <v>44602</v>
      </c>
      <c r="B60">
        <v>224.470001</v>
      </c>
      <c r="C60">
        <v>226.970001</v>
      </c>
      <c r="D60">
        <v>219.029999</v>
      </c>
      <c r="E60">
        <v>220.03999300000001</v>
      </c>
      <c r="F60">
        <v>220.03999300000001</v>
      </c>
      <c r="G60">
        <v>1316000</v>
      </c>
      <c r="H60">
        <f t="shared" si="1"/>
        <v>-2.9848794408084238E-2</v>
      </c>
    </row>
    <row r="61" spans="1:8" x14ac:dyDescent="0.25">
      <c r="A61" s="3">
        <v>44603</v>
      </c>
      <c r="B61">
        <v>219.240005</v>
      </c>
      <c r="C61">
        <v>221.58000200000001</v>
      </c>
      <c r="D61">
        <v>214.11000100000001</v>
      </c>
      <c r="E61">
        <v>214.58999600000001</v>
      </c>
      <c r="F61">
        <v>214.58999600000001</v>
      </c>
      <c r="G61">
        <v>1118600</v>
      </c>
      <c r="H61">
        <f t="shared" si="1"/>
        <v>-2.4768211113331547E-2</v>
      </c>
    </row>
    <row r="62" spans="1:8" x14ac:dyDescent="0.25">
      <c r="A62" s="3">
        <v>44606</v>
      </c>
      <c r="B62">
        <v>214.86999499999999</v>
      </c>
      <c r="C62">
        <v>215.36999499999999</v>
      </c>
      <c r="D62">
        <v>211.28999300000001</v>
      </c>
      <c r="E62">
        <v>214.11999499999999</v>
      </c>
      <c r="F62">
        <v>214.11999499999999</v>
      </c>
      <c r="G62">
        <v>872900</v>
      </c>
      <c r="H62">
        <f t="shared" si="1"/>
        <v>-2.1902279172418865E-3</v>
      </c>
    </row>
    <row r="63" spans="1:8" x14ac:dyDescent="0.25">
      <c r="A63" s="3">
        <v>44607</v>
      </c>
      <c r="B63">
        <v>214.009995</v>
      </c>
      <c r="C63">
        <v>217.86999499999999</v>
      </c>
      <c r="D63">
        <v>214.009995</v>
      </c>
      <c r="E63">
        <v>217.36999499999999</v>
      </c>
      <c r="F63">
        <v>217.36999499999999</v>
      </c>
      <c r="G63">
        <v>741500</v>
      </c>
      <c r="H63">
        <f t="shared" si="1"/>
        <v>1.5178404987353003E-2</v>
      </c>
    </row>
    <row r="64" spans="1:8" x14ac:dyDescent="0.25">
      <c r="A64" s="3">
        <v>44608</v>
      </c>
      <c r="B64">
        <v>216.729996</v>
      </c>
      <c r="C64">
        <v>216.729996</v>
      </c>
      <c r="D64">
        <v>213.38999899999999</v>
      </c>
      <c r="E64">
        <v>214.550003</v>
      </c>
      <c r="F64">
        <v>214.550003</v>
      </c>
      <c r="G64">
        <v>763800</v>
      </c>
      <c r="H64">
        <f t="shared" si="1"/>
        <v>-1.2973234875402122E-2</v>
      </c>
    </row>
    <row r="65" spans="1:8" x14ac:dyDescent="0.25">
      <c r="A65" s="3">
        <v>44609</v>
      </c>
      <c r="B65">
        <v>212.60000600000001</v>
      </c>
      <c r="C65">
        <v>214.13999899999999</v>
      </c>
      <c r="D65">
        <v>209.070007</v>
      </c>
      <c r="E65">
        <v>210.60000600000001</v>
      </c>
      <c r="F65">
        <v>210.60000600000001</v>
      </c>
      <c r="G65">
        <v>1083600</v>
      </c>
      <c r="H65">
        <f t="shared" si="1"/>
        <v>-1.8410612653312321E-2</v>
      </c>
    </row>
    <row r="66" spans="1:8" x14ac:dyDescent="0.25">
      <c r="A66" s="3">
        <v>44610</v>
      </c>
      <c r="B66">
        <v>209.279999</v>
      </c>
      <c r="C66">
        <v>211.5</v>
      </c>
      <c r="D66">
        <v>207.61000100000001</v>
      </c>
      <c r="E66">
        <v>209.78999300000001</v>
      </c>
      <c r="F66">
        <v>209.78999300000001</v>
      </c>
      <c r="G66">
        <v>1053400</v>
      </c>
      <c r="H66">
        <f t="shared" si="1"/>
        <v>-3.8462154649701093E-3</v>
      </c>
    </row>
    <row r="67" spans="1:8" x14ac:dyDescent="0.25">
      <c r="A67" s="8" t="s">
        <v>31</v>
      </c>
      <c r="H67" s="5"/>
    </row>
    <row r="68" spans="1:8" x14ac:dyDescent="0.25">
      <c r="A68" t="s">
        <v>6</v>
      </c>
      <c r="B68" t="s">
        <v>7</v>
      </c>
      <c r="C68" t="s">
        <v>8</v>
      </c>
      <c r="D68" t="s">
        <v>9</v>
      </c>
      <c r="E68" t="s">
        <v>10</v>
      </c>
      <c r="F68" t="s">
        <v>11</v>
      </c>
      <c r="G68" t="s">
        <v>12</v>
      </c>
      <c r="H68" t="s">
        <v>19</v>
      </c>
    </row>
    <row r="69" spans="1:8" x14ac:dyDescent="0.25">
      <c r="A69" s="3">
        <v>44461</v>
      </c>
      <c r="B69">
        <v>289.44000199999999</v>
      </c>
      <c r="C69">
        <v>292.17001299999998</v>
      </c>
      <c r="D69">
        <v>285.39999399999999</v>
      </c>
      <c r="E69">
        <v>289.32000699999998</v>
      </c>
      <c r="F69">
        <v>289.32000699999998</v>
      </c>
      <c r="G69">
        <v>1420100</v>
      </c>
    </row>
    <row r="70" spans="1:8" x14ac:dyDescent="0.25">
      <c r="A70" s="3">
        <v>44462</v>
      </c>
      <c r="B70">
        <v>293.69000199999999</v>
      </c>
      <c r="C70">
        <v>299.82998700000002</v>
      </c>
      <c r="D70">
        <v>292.10000600000001</v>
      </c>
      <c r="E70">
        <v>293.20001200000002</v>
      </c>
      <c r="F70">
        <v>293.20001200000002</v>
      </c>
      <c r="G70">
        <v>919300</v>
      </c>
      <c r="H70">
        <f t="shared" ref="H70:H100" si="2">(F70-F69)/F69</f>
        <v>1.3410773213482052E-2</v>
      </c>
    </row>
    <row r="71" spans="1:8" x14ac:dyDescent="0.25">
      <c r="A71" s="3">
        <v>44463</v>
      </c>
      <c r="B71">
        <v>289.85998499999999</v>
      </c>
      <c r="C71">
        <v>293.47000100000002</v>
      </c>
      <c r="D71">
        <v>289</v>
      </c>
      <c r="E71">
        <v>291.709991</v>
      </c>
      <c r="F71">
        <v>291.709991</v>
      </c>
      <c r="G71">
        <v>817500</v>
      </c>
      <c r="H71">
        <f t="shared" si="2"/>
        <v>-5.0819268042868052E-3</v>
      </c>
    </row>
    <row r="72" spans="1:8" x14ac:dyDescent="0.25">
      <c r="A72" s="3">
        <v>44466</v>
      </c>
      <c r="B72">
        <v>290.54998799999998</v>
      </c>
      <c r="C72">
        <v>291</v>
      </c>
      <c r="D72">
        <v>286.16000400000001</v>
      </c>
      <c r="E72">
        <v>286.61999500000002</v>
      </c>
      <c r="F72">
        <v>286.61999500000002</v>
      </c>
      <c r="G72">
        <v>704300</v>
      </c>
      <c r="H72">
        <f t="shared" si="2"/>
        <v>-1.7448822999003778E-2</v>
      </c>
    </row>
    <row r="73" spans="1:8" x14ac:dyDescent="0.25">
      <c r="A73" s="3">
        <v>44467</v>
      </c>
      <c r="B73">
        <v>290.82000699999998</v>
      </c>
      <c r="C73">
        <v>291.540009</v>
      </c>
      <c r="D73">
        <v>284.25</v>
      </c>
      <c r="E73">
        <v>284.709991</v>
      </c>
      <c r="F73">
        <v>284.709991</v>
      </c>
      <c r="G73">
        <v>785100</v>
      </c>
      <c r="H73">
        <f t="shared" si="2"/>
        <v>-6.6638895866285072E-3</v>
      </c>
    </row>
    <row r="74" spans="1:8" x14ac:dyDescent="0.25">
      <c r="A74" s="3">
        <v>44468</v>
      </c>
      <c r="B74">
        <v>285.76001000000002</v>
      </c>
      <c r="C74">
        <v>289.32998700000002</v>
      </c>
      <c r="D74">
        <v>284.64001500000001</v>
      </c>
      <c r="E74">
        <v>285.55999800000001</v>
      </c>
      <c r="F74">
        <v>285.55999800000001</v>
      </c>
      <c r="G74">
        <v>700700</v>
      </c>
      <c r="H74">
        <f t="shared" si="2"/>
        <v>2.9855186922471051E-3</v>
      </c>
    </row>
    <row r="75" spans="1:8" x14ac:dyDescent="0.25">
      <c r="A75" s="3">
        <v>44469</v>
      </c>
      <c r="B75">
        <v>286.23001099999999</v>
      </c>
      <c r="C75">
        <v>287.79998799999998</v>
      </c>
      <c r="D75">
        <v>282.64001500000001</v>
      </c>
      <c r="E75">
        <v>282.98998999999998</v>
      </c>
      <c r="F75">
        <v>282.98998999999998</v>
      </c>
      <c r="G75">
        <v>793900</v>
      </c>
      <c r="H75">
        <f t="shared" si="2"/>
        <v>-8.9998880025206809E-3</v>
      </c>
    </row>
    <row r="76" spans="1:8" x14ac:dyDescent="0.25">
      <c r="A76" s="3">
        <v>44470</v>
      </c>
      <c r="B76">
        <v>281.35000600000001</v>
      </c>
      <c r="C76">
        <v>285.41000400000001</v>
      </c>
      <c r="D76">
        <v>279.23998999999998</v>
      </c>
      <c r="E76">
        <v>283.94000199999999</v>
      </c>
      <c r="F76">
        <v>283.94000199999999</v>
      </c>
      <c r="G76">
        <v>925800</v>
      </c>
      <c r="H76">
        <f t="shared" si="2"/>
        <v>3.3570516045462076E-3</v>
      </c>
    </row>
    <row r="77" spans="1:8" x14ac:dyDescent="0.25">
      <c r="A77" s="3">
        <v>44473</v>
      </c>
      <c r="B77">
        <v>281.44000199999999</v>
      </c>
      <c r="C77">
        <v>284.55999800000001</v>
      </c>
      <c r="D77">
        <v>277.41000400000001</v>
      </c>
      <c r="E77">
        <v>278.32000699999998</v>
      </c>
      <c r="F77">
        <v>278.32000699999998</v>
      </c>
      <c r="G77">
        <v>924900</v>
      </c>
      <c r="H77">
        <f t="shared" si="2"/>
        <v>-1.9792896247144556E-2</v>
      </c>
    </row>
    <row r="78" spans="1:8" x14ac:dyDescent="0.25">
      <c r="A78" s="3">
        <v>44474</v>
      </c>
      <c r="B78">
        <v>278.33999599999999</v>
      </c>
      <c r="C78">
        <v>282.26001000000002</v>
      </c>
      <c r="D78">
        <v>278.33999599999999</v>
      </c>
      <c r="E78">
        <v>280.44000199999999</v>
      </c>
      <c r="F78">
        <v>280.44000199999999</v>
      </c>
      <c r="G78">
        <v>1010500</v>
      </c>
      <c r="H78">
        <f t="shared" si="2"/>
        <v>7.6171132030764047E-3</v>
      </c>
    </row>
    <row r="79" spans="1:8" x14ac:dyDescent="0.25">
      <c r="A79" s="3">
        <v>44475</v>
      </c>
      <c r="B79">
        <v>280.11999500000002</v>
      </c>
      <c r="C79">
        <v>285.57000699999998</v>
      </c>
      <c r="D79">
        <v>279.11999500000002</v>
      </c>
      <c r="E79">
        <v>283.54998799999998</v>
      </c>
      <c r="F79">
        <v>283.54998799999998</v>
      </c>
      <c r="G79">
        <v>978600</v>
      </c>
      <c r="H79">
        <f t="shared" si="2"/>
        <v>1.1089666159680003E-2</v>
      </c>
    </row>
    <row r="80" spans="1:8" x14ac:dyDescent="0.25">
      <c r="A80" s="3">
        <v>44476</v>
      </c>
      <c r="B80">
        <v>285.51998900000001</v>
      </c>
      <c r="C80">
        <v>290.76001000000002</v>
      </c>
      <c r="D80">
        <v>284.57998700000002</v>
      </c>
      <c r="E80">
        <v>287.76998900000001</v>
      </c>
      <c r="F80">
        <v>287.76998900000001</v>
      </c>
      <c r="G80">
        <v>879900</v>
      </c>
      <c r="H80">
        <f t="shared" si="2"/>
        <v>1.4882740887296476E-2</v>
      </c>
    </row>
    <row r="81" spans="1:8" x14ac:dyDescent="0.25">
      <c r="A81" s="3">
        <v>44477</v>
      </c>
      <c r="B81">
        <v>287.44000199999999</v>
      </c>
      <c r="C81">
        <v>288.98998999999998</v>
      </c>
      <c r="D81">
        <v>284</v>
      </c>
      <c r="E81">
        <v>285.82998700000002</v>
      </c>
      <c r="F81">
        <v>285.82998700000002</v>
      </c>
      <c r="G81">
        <v>629600</v>
      </c>
      <c r="H81">
        <f t="shared" si="2"/>
        <v>-6.7415021515672803E-3</v>
      </c>
    </row>
    <row r="82" spans="1:8" x14ac:dyDescent="0.25">
      <c r="A82" s="3">
        <v>44480</v>
      </c>
      <c r="B82">
        <v>284.64999399999999</v>
      </c>
      <c r="C82">
        <v>288.76998900000001</v>
      </c>
      <c r="D82">
        <v>283.45001200000002</v>
      </c>
      <c r="E82">
        <v>285.58999599999999</v>
      </c>
      <c r="F82">
        <v>285.58999599999999</v>
      </c>
      <c r="G82">
        <v>620600</v>
      </c>
      <c r="H82">
        <f t="shared" si="2"/>
        <v>-8.3962848866529815E-4</v>
      </c>
    </row>
    <row r="83" spans="1:8" x14ac:dyDescent="0.25">
      <c r="A83" s="3">
        <v>44481</v>
      </c>
      <c r="B83">
        <v>285.48001099999999</v>
      </c>
      <c r="C83">
        <v>288.58999599999999</v>
      </c>
      <c r="D83">
        <v>283.790009</v>
      </c>
      <c r="E83">
        <v>284.790009</v>
      </c>
      <c r="F83">
        <v>284.790009</v>
      </c>
      <c r="G83">
        <v>616200</v>
      </c>
      <c r="H83">
        <f t="shared" si="2"/>
        <v>-2.8011730494929082E-3</v>
      </c>
    </row>
    <row r="84" spans="1:8" x14ac:dyDescent="0.25">
      <c r="A84" s="3">
        <v>44482</v>
      </c>
      <c r="B84">
        <v>284.89999399999999</v>
      </c>
      <c r="C84">
        <v>285.29998799999998</v>
      </c>
      <c r="D84">
        <v>280.5</v>
      </c>
      <c r="E84">
        <v>283.64999399999999</v>
      </c>
      <c r="F84">
        <v>283.64999399999999</v>
      </c>
      <c r="G84">
        <v>521400</v>
      </c>
      <c r="H84">
        <f t="shared" si="2"/>
        <v>-4.0030020856525392E-3</v>
      </c>
    </row>
    <row r="85" spans="1:8" x14ac:dyDescent="0.25">
      <c r="A85" s="3">
        <v>44483</v>
      </c>
      <c r="B85">
        <v>286</v>
      </c>
      <c r="C85">
        <v>287.92999300000002</v>
      </c>
      <c r="D85">
        <v>282.64999399999999</v>
      </c>
      <c r="E85">
        <v>285.26001000000002</v>
      </c>
      <c r="F85">
        <v>285.26001000000002</v>
      </c>
      <c r="G85">
        <v>705300</v>
      </c>
      <c r="H85">
        <f t="shared" si="2"/>
        <v>5.6760656938354458E-3</v>
      </c>
    </row>
    <row r="86" spans="1:8" x14ac:dyDescent="0.25">
      <c r="A86" s="3">
        <v>44484</v>
      </c>
      <c r="B86">
        <v>285.33999599999999</v>
      </c>
      <c r="C86">
        <v>286</v>
      </c>
      <c r="D86">
        <v>278.57000699999998</v>
      </c>
      <c r="E86">
        <v>281.19000199999999</v>
      </c>
      <c r="F86">
        <v>281.19000199999999</v>
      </c>
      <c r="G86">
        <v>1299600</v>
      </c>
      <c r="H86">
        <f t="shared" si="2"/>
        <v>-1.4267713164561796E-2</v>
      </c>
    </row>
    <row r="87" spans="1:8" x14ac:dyDescent="0.25">
      <c r="A87" s="3">
        <v>44487</v>
      </c>
      <c r="B87">
        <v>279.42001299999998</v>
      </c>
      <c r="C87">
        <v>279.5</v>
      </c>
      <c r="D87">
        <v>269.19000199999999</v>
      </c>
      <c r="E87">
        <v>269.73001099999999</v>
      </c>
      <c r="F87">
        <v>269.73001099999999</v>
      </c>
      <c r="G87">
        <v>1496100</v>
      </c>
      <c r="H87">
        <f t="shared" si="2"/>
        <v>-4.0755328847005029E-2</v>
      </c>
    </row>
    <row r="88" spans="1:8" x14ac:dyDescent="0.25">
      <c r="A88" s="3">
        <v>44488</v>
      </c>
      <c r="B88">
        <v>270</v>
      </c>
      <c r="C88">
        <v>271.66000400000001</v>
      </c>
      <c r="D88">
        <v>266.29998799999998</v>
      </c>
      <c r="E88">
        <v>268.13000499999998</v>
      </c>
      <c r="F88">
        <v>268.13000499999998</v>
      </c>
      <c r="G88">
        <v>1801700</v>
      </c>
      <c r="H88">
        <f t="shared" si="2"/>
        <v>-5.9318797862652648E-3</v>
      </c>
    </row>
    <row r="89" spans="1:8" x14ac:dyDescent="0.25">
      <c r="A89" s="3">
        <v>44489</v>
      </c>
      <c r="B89">
        <v>270.10998499999999</v>
      </c>
      <c r="C89">
        <v>277.86999500000002</v>
      </c>
      <c r="D89">
        <v>264.77999899999998</v>
      </c>
      <c r="E89">
        <v>266.57000699999998</v>
      </c>
      <c r="F89">
        <v>266.57000699999998</v>
      </c>
      <c r="G89">
        <v>2153000</v>
      </c>
      <c r="H89">
        <f t="shared" si="2"/>
        <v>-5.8180657550802916E-3</v>
      </c>
    </row>
    <row r="90" spans="1:8" x14ac:dyDescent="0.25">
      <c r="A90" s="3">
        <v>44490</v>
      </c>
      <c r="B90">
        <v>266.29998799999998</v>
      </c>
      <c r="C90">
        <v>271.94000199999999</v>
      </c>
      <c r="D90">
        <v>266.290009</v>
      </c>
      <c r="E90">
        <v>270.209991</v>
      </c>
      <c r="F90">
        <v>270.209991</v>
      </c>
      <c r="G90">
        <v>1374200</v>
      </c>
      <c r="H90">
        <f t="shared" si="2"/>
        <v>1.3654889539017145E-2</v>
      </c>
    </row>
    <row r="91" spans="1:8" x14ac:dyDescent="0.25">
      <c r="A91" s="3">
        <v>44491</v>
      </c>
      <c r="B91">
        <v>269.38000499999998</v>
      </c>
      <c r="C91">
        <v>270.36999500000002</v>
      </c>
      <c r="D91">
        <v>264.35000600000001</v>
      </c>
      <c r="E91">
        <v>264.79998799999998</v>
      </c>
      <c r="F91">
        <v>264.79998799999998</v>
      </c>
      <c r="G91">
        <v>873200</v>
      </c>
      <c r="H91">
        <f t="shared" si="2"/>
        <v>-2.0021476555987218E-2</v>
      </c>
    </row>
    <row r="92" spans="1:8" x14ac:dyDescent="0.25">
      <c r="A92" s="3">
        <v>44494</v>
      </c>
      <c r="B92">
        <v>266</v>
      </c>
      <c r="C92">
        <v>271.51001000000002</v>
      </c>
      <c r="D92">
        <v>265</v>
      </c>
      <c r="E92">
        <v>269.94000199999999</v>
      </c>
      <c r="F92">
        <v>269.94000199999999</v>
      </c>
      <c r="G92">
        <v>1092900</v>
      </c>
      <c r="H92">
        <f t="shared" si="2"/>
        <v>1.9410929882670569E-2</v>
      </c>
    </row>
    <row r="93" spans="1:8" x14ac:dyDescent="0.25">
      <c r="A93" s="3">
        <v>44495</v>
      </c>
      <c r="B93">
        <v>269.88000499999998</v>
      </c>
      <c r="C93">
        <v>273.64001500000001</v>
      </c>
      <c r="D93">
        <v>267.01998900000001</v>
      </c>
      <c r="E93">
        <v>271.11999500000002</v>
      </c>
      <c r="F93">
        <v>271.11999500000002</v>
      </c>
      <c r="G93">
        <v>1453800</v>
      </c>
      <c r="H93">
        <f t="shared" si="2"/>
        <v>4.3713158155789912E-3</v>
      </c>
    </row>
    <row r="94" spans="1:8" x14ac:dyDescent="0.25">
      <c r="A94" s="3">
        <v>44496</v>
      </c>
      <c r="B94">
        <v>270.17001299999998</v>
      </c>
      <c r="C94">
        <v>270.60000600000001</v>
      </c>
      <c r="D94">
        <v>259.63000499999998</v>
      </c>
      <c r="E94">
        <v>259.95001200000002</v>
      </c>
      <c r="F94">
        <v>259.95001200000002</v>
      </c>
      <c r="G94">
        <v>1276200</v>
      </c>
      <c r="H94">
        <f t="shared" si="2"/>
        <v>-4.1199406926811136E-2</v>
      </c>
    </row>
    <row r="95" spans="1:8" x14ac:dyDescent="0.25">
      <c r="A95" s="3">
        <v>44497</v>
      </c>
      <c r="B95">
        <v>260.45001200000002</v>
      </c>
      <c r="C95">
        <v>266.5</v>
      </c>
      <c r="D95">
        <v>260.45001200000002</v>
      </c>
      <c r="E95">
        <v>264.86999500000002</v>
      </c>
      <c r="F95">
        <v>264.86999500000002</v>
      </c>
      <c r="G95">
        <v>1273500</v>
      </c>
      <c r="H95">
        <f t="shared" si="2"/>
        <v>1.8926650405386408E-2</v>
      </c>
    </row>
    <row r="96" spans="1:8" x14ac:dyDescent="0.25">
      <c r="A96" s="3">
        <v>44498</v>
      </c>
      <c r="B96">
        <v>264.41000400000001</v>
      </c>
      <c r="C96">
        <v>268.32000699999998</v>
      </c>
      <c r="D96">
        <v>262.01998900000001</v>
      </c>
      <c r="E96">
        <v>266.67999300000002</v>
      </c>
      <c r="F96">
        <v>266.67999300000002</v>
      </c>
      <c r="G96">
        <v>947600</v>
      </c>
      <c r="H96">
        <f t="shared" si="2"/>
        <v>6.8335335604926004E-3</v>
      </c>
    </row>
    <row r="97" spans="1:8" x14ac:dyDescent="0.25">
      <c r="A97" s="3">
        <v>44501</v>
      </c>
      <c r="B97">
        <v>266.14999399999999</v>
      </c>
      <c r="C97">
        <v>274.75</v>
      </c>
      <c r="D97">
        <v>265.5</v>
      </c>
      <c r="E97">
        <v>272.10000600000001</v>
      </c>
      <c r="F97">
        <v>272.10000600000001</v>
      </c>
      <c r="G97">
        <v>1222600</v>
      </c>
      <c r="H97">
        <f t="shared" si="2"/>
        <v>2.0324033081851711E-2</v>
      </c>
    </row>
    <row r="98" spans="1:8" x14ac:dyDescent="0.25">
      <c r="A98" s="3">
        <v>44502</v>
      </c>
      <c r="B98">
        <v>272.26998900000001</v>
      </c>
      <c r="C98">
        <v>274.5</v>
      </c>
      <c r="D98">
        <v>264.57998700000002</v>
      </c>
      <c r="E98">
        <v>272.51001000000002</v>
      </c>
      <c r="F98">
        <v>272.51001000000002</v>
      </c>
      <c r="G98">
        <v>1839100</v>
      </c>
      <c r="H98">
        <f t="shared" si="2"/>
        <v>1.5068136382180562E-3</v>
      </c>
    </row>
    <row r="99" spans="1:8" x14ac:dyDescent="0.25">
      <c r="A99" s="3">
        <v>44503</v>
      </c>
      <c r="B99">
        <v>271.52999899999998</v>
      </c>
      <c r="C99">
        <v>279.80999800000001</v>
      </c>
      <c r="D99">
        <v>269.98001099999999</v>
      </c>
      <c r="E99">
        <v>279.58999599999999</v>
      </c>
      <c r="F99">
        <v>279.58999599999999</v>
      </c>
      <c r="G99">
        <v>1041500</v>
      </c>
      <c r="H99">
        <f t="shared" si="2"/>
        <v>2.5980645628393473E-2</v>
      </c>
    </row>
    <row r="100" spans="1:8" x14ac:dyDescent="0.25">
      <c r="A100" s="3">
        <v>44504</v>
      </c>
      <c r="B100">
        <v>279.58999599999999</v>
      </c>
      <c r="C100">
        <v>280.61999500000002</v>
      </c>
      <c r="D100">
        <v>275.32000699999998</v>
      </c>
      <c r="E100">
        <v>280.41000400000001</v>
      </c>
      <c r="F100">
        <v>280.41000400000001</v>
      </c>
      <c r="G100">
        <v>949100</v>
      </c>
      <c r="H100">
        <f t="shared" si="2"/>
        <v>2.9328946376179707E-3</v>
      </c>
    </row>
    <row r="101" spans="1:8" x14ac:dyDescent="0.25">
      <c r="A101" s="3">
        <v>44505</v>
      </c>
      <c r="B101">
        <v>279.30999800000001</v>
      </c>
      <c r="C101">
        <v>284.58999599999999</v>
      </c>
      <c r="D101">
        <v>276.42001299999998</v>
      </c>
      <c r="E101">
        <v>278.67999300000002</v>
      </c>
      <c r="F101">
        <v>278.67999300000002</v>
      </c>
      <c r="G101">
        <v>833800</v>
      </c>
      <c r="H101">
        <f t="shared" ref="H101:H132" si="3">(F101-F100)/F100</f>
        <v>-6.1695766032655178E-3</v>
      </c>
    </row>
    <row r="102" spans="1:8" x14ac:dyDescent="0.25">
      <c r="A102" s="3">
        <v>44508</v>
      </c>
      <c r="B102">
        <v>279.51001000000002</v>
      </c>
      <c r="C102">
        <v>279.709991</v>
      </c>
      <c r="D102">
        <v>268.26998900000001</v>
      </c>
      <c r="E102">
        <v>272.70001200000002</v>
      </c>
      <c r="F102">
        <v>272.70001200000002</v>
      </c>
      <c r="G102">
        <v>1151900</v>
      </c>
      <c r="H102">
        <f t="shared" si="3"/>
        <v>-2.1458235790898735E-2</v>
      </c>
    </row>
    <row r="103" spans="1:8" x14ac:dyDescent="0.25">
      <c r="A103" s="3">
        <v>44509</v>
      </c>
      <c r="B103">
        <v>272</v>
      </c>
      <c r="C103">
        <v>274.69000199999999</v>
      </c>
      <c r="D103">
        <v>267</v>
      </c>
      <c r="E103">
        <v>270.02999899999998</v>
      </c>
      <c r="F103">
        <v>270.02999899999998</v>
      </c>
      <c r="G103">
        <v>894700</v>
      </c>
      <c r="H103">
        <f t="shared" si="3"/>
        <v>-9.7910263384955037E-3</v>
      </c>
    </row>
    <row r="104" spans="1:8" x14ac:dyDescent="0.25">
      <c r="A104" s="3">
        <v>44510</v>
      </c>
      <c r="B104">
        <v>270.02999899999998</v>
      </c>
      <c r="C104">
        <v>273.92001299999998</v>
      </c>
      <c r="D104">
        <v>266.04998799999998</v>
      </c>
      <c r="E104">
        <v>266.92999300000002</v>
      </c>
      <c r="F104">
        <v>266.92999300000002</v>
      </c>
      <c r="G104">
        <v>708800</v>
      </c>
      <c r="H104">
        <f t="shared" si="3"/>
        <v>-1.1480228165315628E-2</v>
      </c>
    </row>
    <row r="105" spans="1:8" x14ac:dyDescent="0.25">
      <c r="A105" s="3">
        <v>44511</v>
      </c>
      <c r="B105">
        <v>266.61999500000002</v>
      </c>
      <c r="C105">
        <v>267.60998499999999</v>
      </c>
      <c r="D105">
        <v>264</v>
      </c>
      <c r="E105">
        <v>266.57000699999998</v>
      </c>
      <c r="F105">
        <v>266.57000699999998</v>
      </c>
      <c r="G105">
        <v>637700</v>
      </c>
      <c r="H105">
        <f t="shared" si="3"/>
        <v>-1.348615777321243E-3</v>
      </c>
    </row>
    <row r="106" spans="1:8" x14ac:dyDescent="0.25">
      <c r="A106" s="3">
        <v>44512</v>
      </c>
      <c r="B106">
        <v>270.67001299999998</v>
      </c>
      <c r="C106">
        <v>272.54998799999998</v>
      </c>
      <c r="D106">
        <v>267.51998900000001</v>
      </c>
      <c r="E106">
        <v>270.42999300000002</v>
      </c>
      <c r="F106">
        <v>270.42999300000002</v>
      </c>
      <c r="G106">
        <v>845000</v>
      </c>
      <c r="H106">
        <f t="shared" si="3"/>
        <v>1.4480196191014278E-2</v>
      </c>
    </row>
    <row r="107" spans="1:8" x14ac:dyDescent="0.25">
      <c r="A107" s="3">
        <v>44515</v>
      </c>
      <c r="B107">
        <v>273.82000699999998</v>
      </c>
      <c r="C107">
        <v>276.5</v>
      </c>
      <c r="D107">
        <v>270.70001200000002</v>
      </c>
      <c r="E107">
        <v>271.82000699999998</v>
      </c>
      <c r="F107">
        <v>271.82000699999998</v>
      </c>
      <c r="G107">
        <v>756300</v>
      </c>
      <c r="H107">
        <f t="shared" si="3"/>
        <v>5.1400141847430022E-3</v>
      </c>
    </row>
    <row r="108" spans="1:8" x14ac:dyDescent="0.25">
      <c r="A108" s="3">
        <v>44516</v>
      </c>
      <c r="B108">
        <v>268.26998900000001</v>
      </c>
      <c r="C108">
        <v>268.72000100000002</v>
      </c>
      <c r="D108">
        <v>260.85998499999999</v>
      </c>
      <c r="E108">
        <v>261.54998799999998</v>
      </c>
      <c r="F108">
        <v>261.54998799999998</v>
      </c>
      <c r="G108">
        <v>1159500</v>
      </c>
      <c r="H108">
        <f t="shared" si="3"/>
        <v>-3.7782424897075333E-2</v>
      </c>
    </row>
    <row r="109" spans="1:8" x14ac:dyDescent="0.25">
      <c r="A109" s="3">
        <v>44517</v>
      </c>
      <c r="B109">
        <v>254.55999800000001</v>
      </c>
      <c r="C109">
        <v>261.41000400000001</v>
      </c>
      <c r="D109">
        <v>252.020004</v>
      </c>
      <c r="E109">
        <v>258.38000499999998</v>
      </c>
      <c r="F109">
        <v>258.38000499999998</v>
      </c>
      <c r="G109">
        <v>1497000</v>
      </c>
      <c r="H109">
        <f t="shared" si="3"/>
        <v>-1.2119989085986891E-2</v>
      </c>
    </row>
    <row r="110" spans="1:8" x14ac:dyDescent="0.25">
      <c r="A110" s="3">
        <v>44518</v>
      </c>
      <c r="B110">
        <v>259.98001099999999</v>
      </c>
      <c r="C110">
        <v>260.73001099999999</v>
      </c>
      <c r="D110">
        <v>253.179993</v>
      </c>
      <c r="E110">
        <v>256.790009</v>
      </c>
      <c r="F110">
        <v>256.790009</v>
      </c>
      <c r="G110">
        <v>975800</v>
      </c>
      <c r="H110">
        <f t="shared" si="3"/>
        <v>-6.1537114685015397E-3</v>
      </c>
    </row>
    <row r="111" spans="1:8" x14ac:dyDescent="0.25">
      <c r="A111" s="3">
        <v>44519</v>
      </c>
      <c r="B111">
        <v>257.709991</v>
      </c>
      <c r="C111">
        <v>260.16000400000001</v>
      </c>
      <c r="D111">
        <v>254.570007</v>
      </c>
      <c r="E111">
        <v>257.19000199999999</v>
      </c>
      <c r="F111">
        <v>257.19000199999999</v>
      </c>
      <c r="G111">
        <v>898800</v>
      </c>
      <c r="H111">
        <f t="shared" si="3"/>
        <v>1.5576657423614754E-3</v>
      </c>
    </row>
    <row r="112" spans="1:8" x14ac:dyDescent="0.25">
      <c r="A112" s="3">
        <v>44522</v>
      </c>
      <c r="B112">
        <v>257.97000100000002</v>
      </c>
      <c r="C112">
        <v>258.89001500000001</v>
      </c>
      <c r="D112">
        <v>250.66999799999999</v>
      </c>
      <c r="E112">
        <v>252.21000699999999</v>
      </c>
      <c r="F112">
        <v>252.21000699999999</v>
      </c>
      <c r="G112">
        <v>1290300</v>
      </c>
      <c r="H112">
        <f t="shared" si="3"/>
        <v>-1.9363097170472444E-2</v>
      </c>
    </row>
    <row r="113" spans="1:8" x14ac:dyDescent="0.25">
      <c r="A113" s="3">
        <v>44523</v>
      </c>
      <c r="B113">
        <v>252.070007</v>
      </c>
      <c r="C113">
        <v>254.449997</v>
      </c>
      <c r="D113">
        <v>249.520004</v>
      </c>
      <c r="E113">
        <v>254.14999399999999</v>
      </c>
      <c r="F113">
        <v>254.14999399999999</v>
      </c>
      <c r="G113">
        <v>799100</v>
      </c>
      <c r="H113">
        <f t="shared" si="3"/>
        <v>7.6919509383305404E-3</v>
      </c>
    </row>
    <row r="114" spans="1:8" x14ac:dyDescent="0.25">
      <c r="A114" s="3">
        <v>44524</v>
      </c>
      <c r="B114">
        <v>253.179993</v>
      </c>
      <c r="C114">
        <v>253.179993</v>
      </c>
      <c r="D114">
        <v>247.66000399999999</v>
      </c>
      <c r="E114">
        <v>250.13000500000001</v>
      </c>
      <c r="F114">
        <v>250.13000500000001</v>
      </c>
      <c r="G114">
        <v>1579800</v>
      </c>
      <c r="H114">
        <f t="shared" si="3"/>
        <v>-1.581738774308207E-2</v>
      </c>
    </row>
    <row r="115" spans="1:8" x14ac:dyDescent="0.25">
      <c r="A115" s="3">
        <v>44526</v>
      </c>
      <c r="B115">
        <v>250.779999</v>
      </c>
      <c r="C115">
        <v>250.779999</v>
      </c>
      <c r="D115">
        <v>242.020004</v>
      </c>
      <c r="E115">
        <v>242.89999399999999</v>
      </c>
      <c r="F115">
        <v>242.89999399999999</v>
      </c>
      <c r="G115">
        <v>1300400</v>
      </c>
      <c r="H115">
        <f t="shared" si="3"/>
        <v>-2.8905012815235893E-2</v>
      </c>
    </row>
    <row r="116" spans="1:8" x14ac:dyDescent="0.25">
      <c r="A116" s="3">
        <v>44529</v>
      </c>
      <c r="B116">
        <v>245.36000100000001</v>
      </c>
      <c r="C116">
        <v>245.5</v>
      </c>
      <c r="D116">
        <v>235.179993</v>
      </c>
      <c r="E116">
        <v>236.11000100000001</v>
      </c>
      <c r="F116">
        <v>236.11000100000001</v>
      </c>
      <c r="G116">
        <v>2229100</v>
      </c>
      <c r="H116">
        <f t="shared" si="3"/>
        <v>-2.7953862361972646E-2</v>
      </c>
    </row>
    <row r="117" spans="1:8" x14ac:dyDescent="0.25">
      <c r="A117" s="3">
        <v>44530</v>
      </c>
      <c r="B117">
        <v>236.5</v>
      </c>
      <c r="C117">
        <v>239.770004</v>
      </c>
      <c r="D117">
        <v>228.679993</v>
      </c>
      <c r="E117">
        <v>235.740005</v>
      </c>
      <c r="F117">
        <v>235.740005</v>
      </c>
      <c r="G117">
        <v>3294300</v>
      </c>
      <c r="H117">
        <f t="shared" si="3"/>
        <v>-1.5670492500655007E-3</v>
      </c>
    </row>
    <row r="118" spans="1:8" x14ac:dyDescent="0.25">
      <c r="A118" s="3">
        <v>44531</v>
      </c>
      <c r="B118">
        <v>236.979996</v>
      </c>
      <c r="C118">
        <v>239.58000200000001</v>
      </c>
      <c r="D118">
        <v>228.88000500000001</v>
      </c>
      <c r="E118">
        <v>229.5</v>
      </c>
      <c r="F118">
        <v>229.5</v>
      </c>
      <c r="G118">
        <v>1672700</v>
      </c>
      <c r="H118">
        <f t="shared" si="3"/>
        <v>-2.6469860302242704E-2</v>
      </c>
    </row>
    <row r="119" spans="1:8" x14ac:dyDescent="0.25">
      <c r="A119" s="3">
        <v>44532</v>
      </c>
      <c r="B119">
        <v>228.550003</v>
      </c>
      <c r="C119">
        <v>229.470001</v>
      </c>
      <c r="D119">
        <v>224.46000699999999</v>
      </c>
      <c r="E119">
        <v>228.520004</v>
      </c>
      <c r="F119">
        <v>228.520004</v>
      </c>
      <c r="G119">
        <v>1276200</v>
      </c>
      <c r="H119">
        <f t="shared" si="3"/>
        <v>-4.2701350762527224E-3</v>
      </c>
    </row>
    <row r="120" spans="1:8" x14ac:dyDescent="0.25">
      <c r="A120" s="3">
        <v>44533</v>
      </c>
      <c r="B120">
        <v>227.69000199999999</v>
      </c>
      <c r="C120">
        <v>229.03999300000001</v>
      </c>
      <c r="D120">
        <v>221.720001</v>
      </c>
      <c r="E120">
        <v>223.91999799999999</v>
      </c>
      <c r="F120">
        <v>223.91999799999999</v>
      </c>
      <c r="G120">
        <v>1427700</v>
      </c>
      <c r="H120">
        <f t="shared" si="3"/>
        <v>-2.0129555047618534E-2</v>
      </c>
    </row>
    <row r="121" spans="1:8" x14ac:dyDescent="0.25">
      <c r="A121" s="3">
        <v>44536</v>
      </c>
      <c r="B121">
        <v>223.199997</v>
      </c>
      <c r="C121">
        <v>226.220001</v>
      </c>
      <c r="D121">
        <v>222.14999399999999</v>
      </c>
      <c r="E121">
        <v>224.11000100000001</v>
      </c>
      <c r="F121">
        <v>224.11000100000001</v>
      </c>
      <c r="G121">
        <v>1101800</v>
      </c>
      <c r="H121">
        <f t="shared" si="3"/>
        <v>8.4853073283797803E-4</v>
      </c>
    </row>
    <row r="122" spans="1:8" x14ac:dyDescent="0.25">
      <c r="A122" s="3">
        <v>44537</v>
      </c>
      <c r="B122">
        <v>225.16999799999999</v>
      </c>
      <c r="C122">
        <v>228.800003</v>
      </c>
      <c r="D122">
        <v>223.64999399999999</v>
      </c>
      <c r="E122">
        <v>226.83000200000001</v>
      </c>
      <c r="F122">
        <v>226.83000200000001</v>
      </c>
      <c r="G122">
        <v>941300</v>
      </c>
      <c r="H122">
        <f t="shared" si="3"/>
        <v>1.2136901467418209E-2</v>
      </c>
    </row>
    <row r="123" spans="1:8" x14ac:dyDescent="0.25">
      <c r="A123" s="3">
        <v>44538</v>
      </c>
      <c r="B123">
        <v>227.179993</v>
      </c>
      <c r="C123">
        <v>235.220001</v>
      </c>
      <c r="D123">
        <v>225.89999399999999</v>
      </c>
      <c r="E123">
        <v>234.720001</v>
      </c>
      <c r="F123">
        <v>234.720001</v>
      </c>
      <c r="G123">
        <v>1419100</v>
      </c>
      <c r="H123">
        <f t="shared" si="3"/>
        <v>3.4783754046786054E-2</v>
      </c>
    </row>
    <row r="124" spans="1:8" x14ac:dyDescent="0.25">
      <c r="A124" s="3">
        <v>44539</v>
      </c>
      <c r="B124">
        <v>232.86000100000001</v>
      </c>
      <c r="C124">
        <v>236.88999899999999</v>
      </c>
      <c r="D124">
        <v>230.80999800000001</v>
      </c>
      <c r="E124">
        <v>232.429993</v>
      </c>
      <c r="F124">
        <v>232.429993</v>
      </c>
      <c r="G124">
        <v>1365200</v>
      </c>
      <c r="H124">
        <f t="shared" si="3"/>
        <v>-9.7563394267367962E-3</v>
      </c>
    </row>
    <row r="125" spans="1:8" x14ac:dyDescent="0.25">
      <c r="A125" s="3">
        <v>44540</v>
      </c>
      <c r="B125">
        <v>232.800003</v>
      </c>
      <c r="C125">
        <v>233.69000199999999</v>
      </c>
      <c r="D125">
        <v>229.520004</v>
      </c>
      <c r="E125">
        <v>232.61999499999999</v>
      </c>
      <c r="F125">
        <v>232.61999499999999</v>
      </c>
      <c r="G125">
        <v>998800</v>
      </c>
      <c r="H125">
        <f t="shared" si="3"/>
        <v>8.1745904453902674E-4</v>
      </c>
    </row>
    <row r="126" spans="1:8" x14ac:dyDescent="0.25">
      <c r="A126" s="3">
        <v>44543</v>
      </c>
      <c r="B126">
        <v>231.679993</v>
      </c>
      <c r="C126">
        <v>235.800003</v>
      </c>
      <c r="D126">
        <v>230.179993</v>
      </c>
      <c r="E126">
        <v>234.5</v>
      </c>
      <c r="F126">
        <v>234.5</v>
      </c>
      <c r="G126">
        <v>1236600</v>
      </c>
      <c r="H126">
        <f t="shared" si="3"/>
        <v>8.0818718958360018E-3</v>
      </c>
    </row>
    <row r="127" spans="1:8" x14ac:dyDescent="0.25">
      <c r="A127" s="3">
        <v>44544</v>
      </c>
      <c r="B127">
        <v>233.929993</v>
      </c>
      <c r="C127">
        <v>236.63000500000001</v>
      </c>
      <c r="D127">
        <v>230.16999799999999</v>
      </c>
      <c r="E127">
        <v>230.759995</v>
      </c>
      <c r="F127">
        <v>230.759995</v>
      </c>
      <c r="G127">
        <v>1232500</v>
      </c>
      <c r="H127">
        <f t="shared" si="3"/>
        <v>-1.5948848614072478E-2</v>
      </c>
    </row>
    <row r="128" spans="1:8" x14ac:dyDescent="0.25">
      <c r="A128" s="3">
        <v>44545</v>
      </c>
      <c r="B128">
        <v>230.199997</v>
      </c>
      <c r="C128">
        <v>236.36999499999999</v>
      </c>
      <c r="D128">
        <v>228.949997</v>
      </c>
      <c r="E128">
        <v>235.88000500000001</v>
      </c>
      <c r="F128">
        <v>235.88000500000001</v>
      </c>
      <c r="G128">
        <v>1262400</v>
      </c>
      <c r="H128">
        <f t="shared" si="3"/>
        <v>2.2187597984650708E-2</v>
      </c>
    </row>
    <row r="129" spans="1:8" x14ac:dyDescent="0.25">
      <c r="A129" s="3">
        <v>44546</v>
      </c>
      <c r="B129">
        <v>237.28999300000001</v>
      </c>
      <c r="C129">
        <v>243.429993</v>
      </c>
      <c r="D129">
        <v>234.86000100000001</v>
      </c>
      <c r="E129">
        <v>235.520004</v>
      </c>
      <c r="F129">
        <v>235.520004</v>
      </c>
      <c r="G129">
        <v>1252200</v>
      </c>
      <c r="H129">
        <f t="shared" si="3"/>
        <v>-1.5262039696837004E-3</v>
      </c>
    </row>
    <row r="130" spans="1:8" x14ac:dyDescent="0.25">
      <c r="A130" s="3">
        <v>44547</v>
      </c>
      <c r="B130">
        <v>233</v>
      </c>
      <c r="C130">
        <v>239.89999399999999</v>
      </c>
      <c r="D130">
        <v>232.58000200000001</v>
      </c>
      <c r="E130">
        <v>237.429993</v>
      </c>
      <c r="F130">
        <v>237.429993</v>
      </c>
      <c r="G130">
        <v>2262900</v>
      </c>
      <c r="H130">
        <f t="shared" si="3"/>
        <v>8.1096678310178527E-3</v>
      </c>
    </row>
    <row r="131" spans="1:8" x14ac:dyDescent="0.25">
      <c r="A131" s="3">
        <v>44550</v>
      </c>
      <c r="B131">
        <v>239.75</v>
      </c>
      <c r="C131">
        <v>240</v>
      </c>
      <c r="D131">
        <v>234.25</v>
      </c>
      <c r="E131">
        <v>236.96000699999999</v>
      </c>
      <c r="F131">
        <v>236.96000699999999</v>
      </c>
      <c r="G131">
        <v>1127700</v>
      </c>
      <c r="H131">
        <f t="shared" si="3"/>
        <v>-1.9794719026926216E-3</v>
      </c>
    </row>
    <row r="132" spans="1:8" x14ac:dyDescent="0.25">
      <c r="A132" s="3">
        <v>44551</v>
      </c>
      <c r="B132">
        <v>235.050003</v>
      </c>
      <c r="C132">
        <v>237.60000600000001</v>
      </c>
      <c r="D132">
        <v>230.050003</v>
      </c>
      <c r="E132">
        <v>234.64999399999999</v>
      </c>
      <c r="F132">
        <v>234.64999399999999</v>
      </c>
      <c r="G132">
        <v>1030200</v>
      </c>
      <c r="H132">
        <f t="shared" si="3"/>
        <v>-9.7485353298457575E-3</v>
      </c>
    </row>
    <row r="133" spans="1:8" x14ac:dyDescent="0.25">
      <c r="A133" s="3">
        <v>44552</v>
      </c>
      <c r="B133">
        <v>236.259995</v>
      </c>
      <c r="C133">
        <v>236.479996</v>
      </c>
      <c r="D133">
        <v>231.28999300000001</v>
      </c>
      <c r="E133">
        <v>234.479996</v>
      </c>
      <c r="F133">
        <v>234.479996</v>
      </c>
      <c r="G133">
        <v>783300</v>
      </c>
      <c r="H133">
        <f t="shared" ref="H133:H164" si="4">(F133-F132)/F132</f>
        <v>-7.2447476815189074E-4</v>
      </c>
    </row>
    <row r="134" spans="1:8" x14ac:dyDescent="0.25">
      <c r="A134" s="3">
        <v>44553</v>
      </c>
      <c r="B134">
        <v>232.949997</v>
      </c>
      <c r="C134">
        <v>236.21000699999999</v>
      </c>
      <c r="D134">
        <v>232.03999300000001</v>
      </c>
      <c r="E134">
        <v>235.41000399999999</v>
      </c>
      <c r="F134">
        <v>235.41000399999999</v>
      </c>
      <c r="G134">
        <v>1003300</v>
      </c>
      <c r="H134">
        <f t="shared" si="4"/>
        <v>3.9662573177457177E-3</v>
      </c>
    </row>
    <row r="135" spans="1:8" x14ac:dyDescent="0.25">
      <c r="A135" s="3">
        <v>44557</v>
      </c>
      <c r="B135">
        <v>235.229996</v>
      </c>
      <c r="C135">
        <v>236.699997</v>
      </c>
      <c r="D135">
        <v>232.36000100000001</v>
      </c>
      <c r="E135">
        <v>234.19000199999999</v>
      </c>
      <c r="F135">
        <v>234.19000199999999</v>
      </c>
      <c r="G135">
        <v>1744600</v>
      </c>
      <c r="H135">
        <f t="shared" si="4"/>
        <v>-5.1824560522924674E-3</v>
      </c>
    </row>
    <row r="136" spans="1:8" x14ac:dyDescent="0.25">
      <c r="A136" s="3">
        <v>44558</v>
      </c>
      <c r="B136">
        <v>233.33999600000001</v>
      </c>
      <c r="C136">
        <v>236.96000699999999</v>
      </c>
      <c r="D136">
        <v>233.020004</v>
      </c>
      <c r="E136">
        <v>235.990005</v>
      </c>
      <c r="F136">
        <v>235.990005</v>
      </c>
      <c r="G136">
        <v>775000</v>
      </c>
      <c r="H136">
        <f t="shared" si="4"/>
        <v>7.6860796132535315E-3</v>
      </c>
    </row>
    <row r="137" spans="1:8" x14ac:dyDescent="0.25">
      <c r="A137" s="3">
        <v>44559</v>
      </c>
      <c r="B137">
        <v>235</v>
      </c>
      <c r="C137">
        <v>265.540009</v>
      </c>
      <c r="D137">
        <v>234.13000500000001</v>
      </c>
      <c r="E137">
        <v>258.30999800000001</v>
      </c>
      <c r="F137">
        <v>258.30999800000001</v>
      </c>
      <c r="G137">
        <v>6869700</v>
      </c>
      <c r="H137">
        <f t="shared" si="4"/>
        <v>9.4580247159196468E-2</v>
      </c>
    </row>
    <row r="138" spans="1:8" x14ac:dyDescent="0.25">
      <c r="A138" s="3">
        <v>44560</v>
      </c>
      <c r="B138">
        <v>245.19000199999999</v>
      </c>
      <c r="C138">
        <v>247</v>
      </c>
      <c r="D138">
        <v>237.050003</v>
      </c>
      <c r="E138">
        <v>240</v>
      </c>
      <c r="F138">
        <v>240</v>
      </c>
      <c r="G138">
        <v>4423100</v>
      </c>
      <c r="H138">
        <f t="shared" si="4"/>
        <v>-7.0883814570739168E-2</v>
      </c>
    </row>
    <row r="139" spans="1:8" x14ac:dyDescent="0.25">
      <c r="A139" s="3">
        <v>44561</v>
      </c>
      <c r="B139">
        <v>239.759995</v>
      </c>
      <c r="C139">
        <v>243.71000699999999</v>
      </c>
      <c r="D139">
        <v>239.5</v>
      </c>
      <c r="E139">
        <v>239.91999799999999</v>
      </c>
      <c r="F139">
        <v>239.91999799999999</v>
      </c>
      <c r="G139">
        <v>1532700</v>
      </c>
      <c r="H139">
        <f t="shared" si="4"/>
        <v>-3.3334166666669772E-4</v>
      </c>
    </row>
    <row r="140" spans="1:8" x14ac:dyDescent="0.25">
      <c r="A140" s="3">
        <v>44564</v>
      </c>
      <c r="B140">
        <v>240.14999399999999</v>
      </c>
      <c r="C140">
        <v>247.509995</v>
      </c>
      <c r="D140">
        <v>238.070007</v>
      </c>
      <c r="E140">
        <v>244.13999899999999</v>
      </c>
      <c r="F140">
        <v>244.13999899999999</v>
      </c>
      <c r="G140">
        <v>1642200</v>
      </c>
      <c r="H140">
        <f t="shared" si="4"/>
        <v>1.7589200713481152E-2</v>
      </c>
    </row>
    <row r="141" spans="1:8" x14ac:dyDescent="0.25">
      <c r="A141" s="3">
        <v>44565</v>
      </c>
      <c r="B141">
        <v>245.13000500000001</v>
      </c>
      <c r="C141">
        <v>245.449997</v>
      </c>
      <c r="D141">
        <v>239</v>
      </c>
      <c r="E141">
        <v>241.729996</v>
      </c>
      <c r="F141">
        <v>241.729996</v>
      </c>
      <c r="G141">
        <v>1283400</v>
      </c>
      <c r="H141">
        <f t="shared" si="4"/>
        <v>-9.8713975992110545E-3</v>
      </c>
    </row>
    <row r="142" spans="1:8" x14ac:dyDescent="0.25">
      <c r="A142" s="3">
        <v>44566</v>
      </c>
      <c r="B142">
        <v>241.729996</v>
      </c>
      <c r="C142">
        <v>249</v>
      </c>
      <c r="D142">
        <v>239.179993</v>
      </c>
      <c r="E142">
        <v>239.270004</v>
      </c>
      <c r="F142">
        <v>239.270004</v>
      </c>
      <c r="G142">
        <v>1167400</v>
      </c>
      <c r="H142">
        <f t="shared" si="4"/>
        <v>-1.017661043605031E-2</v>
      </c>
    </row>
    <row r="143" spans="1:8" x14ac:dyDescent="0.25">
      <c r="A143" s="3">
        <v>44567</v>
      </c>
      <c r="B143">
        <v>240.300003</v>
      </c>
      <c r="C143">
        <v>242.449997</v>
      </c>
      <c r="D143">
        <v>236.85000600000001</v>
      </c>
      <c r="E143">
        <v>237.300003</v>
      </c>
      <c r="F143">
        <v>237.300003</v>
      </c>
      <c r="G143">
        <v>1036900</v>
      </c>
      <c r="H143">
        <f t="shared" si="4"/>
        <v>-8.23338056198635E-3</v>
      </c>
    </row>
    <row r="144" spans="1:8" x14ac:dyDescent="0.25">
      <c r="A144" s="3">
        <v>44568</v>
      </c>
      <c r="B144">
        <v>235.550003</v>
      </c>
      <c r="C144">
        <v>236.89999399999999</v>
      </c>
      <c r="D144">
        <v>231.61999499999999</v>
      </c>
      <c r="E144">
        <v>232.60000600000001</v>
      </c>
      <c r="F144">
        <v>232.60000600000001</v>
      </c>
      <c r="G144">
        <v>1394900</v>
      </c>
      <c r="H144">
        <f t="shared" si="4"/>
        <v>-1.9806139656896659E-2</v>
      </c>
    </row>
    <row r="145" spans="1:15" x14ac:dyDescent="0.25">
      <c r="A145" s="3">
        <v>44571</v>
      </c>
      <c r="B145">
        <v>232.75</v>
      </c>
      <c r="C145">
        <v>235.550003</v>
      </c>
      <c r="D145">
        <v>230.53999300000001</v>
      </c>
      <c r="E145">
        <v>235.30999800000001</v>
      </c>
      <c r="F145">
        <v>235.30999800000001</v>
      </c>
      <c r="G145">
        <v>1754000</v>
      </c>
      <c r="H145">
        <f t="shared" si="4"/>
        <v>1.1650868143141835E-2</v>
      </c>
    </row>
    <row r="146" spans="1:15" x14ac:dyDescent="0.25">
      <c r="A146" s="3">
        <v>44572</v>
      </c>
      <c r="B146">
        <v>235.39999399999999</v>
      </c>
      <c r="C146">
        <v>243.71000699999999</v>
      </c>
      <c r="D146">
        <v>235</v>
      </c>
      <c r="E146">
        <v>241.520004</v>
      </c>
      <c r="F146">
        <v>241.520004</v>
      </c>
      <c r="G146">
        <v>1557700</v>
      </c>
      <c r="H146">
        <f t="shared" si="4"/>
        <v>2.6390744349077733E-2</v>
      </c>
    </row>
    <row r="147" spans="1:15" x14ac:dyDescent="0.25">
      <c r="A147" s="3">
        <v>44573</v>
      </c>
      <c r="B147">
        <v>223.10000600000001</v>
      </c>
      <c r="C147">
        <v>227.58999600000001</v>
      </c>
      <c r="D147">
        <v>217.10000600000001</v>
      </c>
      <c r="E147">
        <v>225.33999600000001</v>
      </c>
      <c r="F147">
        <v>225.33999600000001</v>
      </c>
      <c r="G147">
        <v>7511100</v>
      </c>
      <c r="H147">
        <f t="shared" si="4"/>
        <v>-6.6992413597343217E-2</v>
      </c>
    </row>
    <row r="148" spans="1:15" x14ac:dyDescent="0.25">
      <c r="A148" s="3">
        <v>44574</v>
      </c>
      <c r="B148">
        <v>225.300003</v>
      </c>
      <c r="C148">
        <v>239.63999899999999</v>
      </c>
      <c r="D148">
        <v>225.300003</v>
      </c>
      <c r="E148">
        <v>236.66999799999999</v>
      </c>
      <c r="F148">
        <v>236.66999799999999</v>
      </c>
      <c r="G148">
        <v>3781400</v>
      </c>
      <c r="H148">
        <f t="shared" si="4"/>
        <v>5.0279587295279697E-2</v>
      </c>
    </row>
    <row r="149" spans="1:15" x14ac:dyDescent="0.25">
      <c r="A149" s="3">
        <v>44575</v>
      </c>
      <c r="B149">
        <v>235.08000200000001</v>
      </c>
      <c r="C149">
        <v>239.470001</v>
      </c>
      <c r="D149">
        <v>233.800003</v>
      </c>
      <c r="E149">
        <v>239.300003</v>
      </c>
      <c r="F149">
        <v>239.300003</v>
      </c>
      <c r="G149">
        <v>1768000</v>
      </c>
      <c r="H149">
        <f t="shared" si="4"/>
        <v>1.111254076234881E-2</v>
      </c>
    </row>
    <row r="150" spans="1:15" x14ac:dyDescent="0.25">
      <c r="A150" s="3">
        <v>44579</v>
      </c>
      <c r="B150">
        <v>238.89999399999999</v>
      </c>
      <c r="C150">
        <v>238.89999399999999</v>
      </c>
      <c r="D150">
        <v>231.36999499999999</v>
      </c>
      <c r="E150">
        <v>233.80999800000001</v>
      </c>
      <c r="F150">
        <v>233.80999800000001</v>
      </c>
      <c r="G150">
        <v>1631500</v>
      </c>
      <c r="H150">
        <f t="shared" si="4"/>
        <v>-2.2941934522249029E-2</v>
      </c>
    </row>
    <row r="151" spans="1:15" x14ac:dyDescent="0.25">
      <c r="A151" s="3">
        <v>44580</v>
      </c>
      <c r="B151">
        <v>235.509995</v>
      </c>
      <c r="C151">
        <v>235.509995</v>
      </c>
      <c r="D151">
        <v>230.64999399999999</v>
      </c>
      <c r="E151">
        <v>230.80999800000001</v>
      </c>
      <c r="F151">
        <v>230.80999800000001</v>
      </c>
      <c r="G151">
        <v>1258500</v>
      </c>
      <c r="H151">
        <f t="shared" si="4"/>
        <v>-1.2830931207655201E-2</v>
      </c>
    </row>
    <row r="152" spans="1:15" x14ac:dyDescent="0.25">
      <c r="A152" s="3">
        <v>44581</v>
      </c>
      <c r="B152">
        <v>231.279999</v>
      </c>
      <c r="C152">
        <v>233.11999499999999</v>
      </c>
      <c r="D152">
        <v>225.61999499999999</v>
      </c>
      <c r="E152">
        <v>225.91000399999999</v>
      </c>
      <c r="F152">
        <v>225.91000399999999</v>
      </c>
      <c r="G152">
        <v>1471400</v>
      </c>
      <c r="H152">
        <f t="shared" si="4"/>
        <v>-2.1229556962259585E-2</v>
      </c>
    </row>
    <row r="153" spans="1:15" x14ac:dyDescent="0.25">
      <c r="A153" s="3">
        <v>44582</v>
      </c>
      <c r="B153">
        <v>225.36999499999999</v>
      </c>
      <c r="C153">
        <v>226.36999499999999</v>
      </c>
      <c r="D153">
        <v>220.28999300000001</v>
      </c>
      <c r="E153">
        <v>220.520004</v>
      </c>
      <c r="F153">
        <v>220.520004</v>
      </c>
      <c r="G153">
        <v>2205600</v>
      </c>
      <c r="H153">
        <f t="shared" si="4"/>
        <v>-2.3859058494815424E-2</v>
      </c>
    </row>
    <row r="154" spans="1:15" x14ac:dyDescent="0.25">
      <c r="A154" s="3">
        <v>44585</v>
      </c>
      <c r="B154">
        <v>220.220001</v>
      </c>
      <c r="C154">
        <v>224.86999499999999</v>
      </c>
      <c r="D154">
        <v>214.88000500000001</v>
      </c>
      <c r="E154">
        <v>224.69000199999999</v>
      </c>
      <c r="F154">
        <v>224.69000199999999</v>
      </c>
      <c r="G154">
        <v>1995700</v>
      </c>
      <c r="H154">
        <f t="shared" si="4"/>
        <v>1.8909840034285471E-2</v>
      </c>
      <c r="J154" s="11" t="s">
        <v>33</v>
      </c>
    </row>
    <row r="155" spans="1:15" x14ac:dyDescent="0.25">
      <c r="A155" s="3">
        <v>44586</v>
      </c>
      <c r="B155">
        <v>221.16000399999999</v>
      </c>
      <c r="C155">
        <v>224.91000399999999</v>
      </c>
      <c r="D155">
        <v>218.36999499999999</v>
      </c>
      <c r="E155">
        <v>222.30999800000001</v>
      </c>
      <c r="F155">
        <v>222.30999800000001</v>
      </c>
      <c r="G155">
        <v>1507200</v>
      </c>
      <c r="H155">
        <f t="shared" si="4"/>
        <v>-1.059238942015758E-2</v>
      </c>
      <c r="J155" t="s">
        <v>13</v>
      </c>
      <c r="K155" t="s">
        <v>14</v>
      </c>
      <c r="L155" t="s">
        <v>15</v>
      </c>
      <c r="M155" t="s">
        <v>24</v>
      </c>
      <c r="N155" t="s">
        <v>16</v>
      </c>
      <c r="O155" t="s">
        <v>17</v>
      </c>
    </row>
    <row r="156" spans="1:15" x14ac:dyDescent="0.25">
      <c r="A156" s="3">
        <v>44587</v>
      </c>
      <c r="B156">
        <v>223.13999899999999</v>
      </c>
      <c r="C156">
        <v>226.88000500000001</v>
      </c>
      <c r="D156">
        <v>218.229996</v>
      </c>
      <c r="E156">
        <v>219.60000600000001</v>
      </c>
      <c r="F156">
        <v>219.60000600000001</v>
      </c>
      <c r="G156">
        <v>1684500</v>
      </c>
      <c r="H156">
        <f t="shared" si="4"/>
        <v>-1.2190149000856002E-2</v>
      </c>
      <c r="J156">
        <v>12.6</v>
      </c>
      <c r="K156">
        <v>13.7</v>
      </c>
      <c r="L156">
        <f>(J156+K156)/2</f>
        <v>13.149999999999999</v>
      </c>
      <c r="M156">
        <v>210</v>
      </c>
      <c r="N156" s="3">
        <v>44701</v>
      </c>
      <c r="O156">
        <v>209.79</v>
      </c>
    </row>
    <row r="157" spans="1:15" x14ac:dyDescent="0.25">
      <c r="A157" s="3">
        <v>44588</v>
      </c>
      <c r="B157">
        <v>221.259995</v>
      </c>
      <c r="C157">
        <v>223.740005</v>
      </c>
      <c r="D157">
        <v>218.199997</v>
      </c>
      <c r="E157">
        <v>218.94000199999999</v>
      </c>
      <c r="F157">
        <v>218.94000199999999</v>
      </c>
      <c r="G157">
        <v>1098000</v>
      </c>
      <c r="H157">
        <f t="shared" si="4"/>
        <v>-3.005482613693621E-3</v>
      </c>
      <c r="J157" s="12" t="s">
        <v>20</v>
      </c>
      <c r="K157" s="12" t="s">
        <v>21</v>
      </c>
      <c r="L157" s="12" t="s">
        <v>16</v>
      </c>
      <c r="M157" s="12" t="s">
        <v>22</v>
      </c>
      <c r="N157" s="12" t="s">
        <v>23</v>
      </c>
      <c r="O157" s="12" t="s">
        <v>25</v>
      </c>
    </row>
    <row r="158" spans="1:15" x14ac:dyDescent="0.25">
      <c r="A158" s="3">
        <v>44589</v>
      </c>
      <c r="B158">
        <v>218.16000399999999</v>
      </c>
      <c r="C158">
        <v>225.229996</v>
      </c>
      <c r="D158">
        <v>217.91999799999999</v>
      </c>
      <c r="E158">
        <v>225.21000699999999</v>
      </c>
      <c r="F158">
        <v>225.21000699999999</v>
      </c>
      <c r="G158">
        <v>1325600</v>
      </c>
      <c r="H158">
        <f t="shared" si="4"/>
        <v>2.8638005584744618E-2</v>
      </c>
      <c r="J158">
        <f>_xlfn.STDEV.S(H4:H66)</f>
        <v>2.3852579554910668E-2</v>
      </c>
      <c r="K158">
        <f>J158*SQRT(252)</f>
        <v>0.37864796177806409</v>
      </c>
      <c r="L158" s="5">
        <f t="shared" ref="L158" si="5">3/12</f>
        <v>0.25</v>
      </c>
      <c r="M158" s="5">
        <f>EXP(SQRT(L158)*K158)</f>
        <v>1.2084323980716953</v>
      </c>
      <c r="N158" s="5">
        <f>EXP(-SQRT(L158)*K158)</f>
        <v>0.82751836312540739</v>
      </c>
      <c r="O158" s="5">
        <f>(O156-M156)/100</f>
        <v>-2.1000000000000797E-3</v>
      </c>
    </row>
    <row r="159" spans="1:15" x14ac:dyDescent="0.25">
      <c r="A159" s="3">
        <v>44592</v>
      </c>
      <c r="B159">
        <v>223.029999</v>
      </c>
      <c r="C159">
        <v>228.009995</v>
      </c>
      <c r="D159">
        <v>221.88000500000001</v>
      </c>
      <c r="E159">
        <v>226</v>
      </c>
      <c r="F159">
        <v>226</v>
      </c>
      <c r="G159">
        <v>2518500</v>
      </c>
      <c r="H159">
        <f t="shared" si="4"/>
        <v>3.5078059386588882E-3</v>
      </c>
    </row>
    <row r="160" spans="1:15" x14ac:dyDescent="0.25">
      <c r="A160" s="3">
        <v>44593</v>
      </c>
      <c r="B160">
        <v>227.16999799999999</v>
      </c>
      <c r="C160">
        <v>231.220001</v>
      </c>
      <c r="D160">
        <v>226.949997</v>
      </c>
      <c r="E160">
        <v>229.36999499999999</v>
      </c>
      <c r="F160">
        <v>229.36999499999999</v>
      </c>
      <c r="G160">
        <v>1049600</v>
      </c>
      <c r="H160">
        <f t="shared" si="4"/>
        <v>1.4911482300884906E-2</v>
      </c>
    </row>
    <row r="161" spans="1:15" x14ac:dyDescent="0.25">
      <c r="A161" s="3">
        <v>44594</v>
      </c>
      <c r="B161">
        <v>228.66999799999999</v>
      </c>
      <c r="C161">
        <v>228.770004</v>
      </c>
      <c r="D161">
        <v>222.270004</v>
      </c>
      <c r="E161">
        <v>224.96000699999999</v>
      </c>
      <c r="F161">
        <v>224.96000699999999</v>
      </c>
      <c r="G161">
        <v>1083300</v>
      </c>
      <c r="H161">
        <f t="shared" si="4"/>
        <v>-1.9226525247995053E-2</v>
      </c>
      <c r="J161" t="s">
        <v>26</v>
      </c>
    </row>
    <row r="162" spans="1:15" x14ac:dyDescent="0.25">
      <c r="A162" s="3">
        <v>44595</v>
      </c>
      <c r="B162">
        <v>215</v>
      </c>
      <c r="C162">
        <v>223.13999899999999</v>
      </c>
      <c r="D162">
        <v>212.55999800000001</v>
      </c>
      <c r="E162">
        <v>220.16999799999999</v>
      </c>
      <c r="F162">
        <v>220.16999799999999</v>
      </c>
      <c r="G162">
        <v>2005000</v>
      </c>
      <c r="H162">
        <f t="shared" si="4"/>
        <v>-2.129271359775517E-2</v>
      </c>
      <c r="J162" s="6">
        <v>9.58E-3</v>
      </c>
    </row>
    <row r="163" spans="1:15" x14ac:dyDescent="0.25">
      <c r="A163" s="3">
        <v>44596</v>
      </c>
      <c r="B163">
        <v>215.300003</v>
      </c>
      <c r="C163">
        <v>223.10000600000001</v>
      </c>
      <c r="D163">
        <v>215.270004</v>
      </c>
      <c r="E163">
        <v>221.529999</v>
      </c>
      <c r="F163">
        <v>221.529999</v>
      </c>
      <c r="G163">
        <v>1265800</v>
      </c>
      <c r="H163">
        <f t="shared" si="4"/>
        <v>6.1770496087301197E-3</v>
      </c>
      <c r="J163" t="s">
        <v>27</v>
      </c>
    </row>
    <row r="164" spans="1:15" x14ac:dyDescent="0.25">
      <c r="A164" s="3">
        <v>44599</v>
      </c>
      <c r="B164">
        <v>220.740005</v>
      </c>
      <c r="C164">
        <v>223.429993</v>
      </c>
      <c r="D164">
        <v>219.38999899999999</v>
      </c>
      <c r="E164">
        <v>221.300003</v>
      </c>
      <c r="F164">
        <v>221.300003</v>
      </c>
      <c r="G164">
        <v>832600</v>
      </c>
      <c r="H164">
        <f t="shared" si="4"/>
        <v>-1.0382160476604338E-3</v>
      </c>
      <c r="J164">
        <f>1+J162*L158</f>
        <v>1.0023949999999999</v>
      </c>
    </row>
    <row r="165" spans="1:15" x14ac:dyDescent="0.25">
      <c r="A165" s="3">
        <v>44600</v>
      </c>
      <c r="B165">
        <v>220.36999499999999</v>
      </c>
      <c r="C165">
        <v>223.38000500000001</v>
      </c>
      <c r="D165">
        <v>216.89999399999999</v>
      </c>
      <c r="E165">
        <v>222.38999899999999</v>
      </c>
      <c r="F165">
        <v>222.38999899999999</v>
      </c>
      <c r="G165">
        <v>991300</v>
      </c>
      <c r="H165">
        <f t="shared" ref="H165:H192" si="6">(F165-F164)/F164</f>
        <v>4.9254224366186974E-3</v>
      </c>
      <c r="J165" t="s">
        <v>28</v>
      </c>
    </row>
    <row r="166" spans="1:15" x14ac:dyDescent="0.25">
      <c r="A166" s="3">
        <v>44601</v>
      </c>
      <c r="B166">
        <v>224.33000200000001</v>
      </c>
      <c r="C166">
        <v>228.529999</v>
      </c>
      <c r="D166">
        <v>222.21000699999999</v>
      </c>
      <c r="E166">
        <v>226.80999800000001</v>
      </c>
      <c r="F166">
        <v>226.80999800000001</v>
      </c>
      <c r="G166">
        <v>989700</v>
      </c>
      <c r="H166">
        <f t="shared" si="6"/>
        <v>1.9874989972008671E-2</v>
      </c>
      <c r="J166">
        <f>1/(1+J162*L158)</f>
        <v>0.99761072232004355</v>
      </c>
    </row>
    <row r="167" spans="1:15" x14ac:dyDescent="0.25">
      <c r="A167" s="3">
        <v>44602</v>
      </c>
      <c r="B167">
        <v>224.470001</v>
      </c>
      <c r="C167">
        <v>226.970001</v>
      </c>
      <c r="D167">
        <v>219.029999</v>
      </c>
      <c r="E167">
        <v>220.03999300000001</v>
      </c>
      <c r="F167">
        <v>220.03999300000001</v>
      </c>
      <c r="G167">
        <v>1316000</v>
      </c>
      <c r="H167">
        <f t="shared" si="6"/>
        <v>-2.9848794408084238E-2</v>
      </c>
      <c r="J167" t="s">
        <v>29</v>
      </c>
    </row>
    <row r="168" spans="1:15" x14ac:dyDescent="0.25">
      <c r="A168" s="3">
        <v>44603</v>
      </c>
      <c r="B168">
        <v>219.240005</v>
      </c>
      <c r="C168">
        <v>221.58000200000001</v>
      </c>
      <c r="D168">
        <v>214.11000100000001</v>
      </c>
      <c r="E168">
        <v>214.58999600000001</v>
      </c>
      <c r="F168">
        <v>214.58999600000001</v>
      </c>
      <c r="G168">
        <v>1118600</v>
      </c>
      <c r="H168">
        <f t="shared" si="6"/>
        <v>-2.4768211113331547E-2</v>
      </c>
      <c r="J168">
        <f>((1+O158*(L158))-N158)/(M158-N158)</f>
        <v>0.45143161211909644</v>
      </c>
    </row>
    <row r="169" spans="1:15" x14ac:dyDescent="0.25">
      <c r="A169" s="3">
        <v>44606</v>
      </c>
      <c r="B169">
        <v>214.86999499999999</v>
      </c>
      <c r="C169">
        <v>215.36999499999999</v>
      </c>
      <c r="D169">
        <v>211.28999300000001</v>
      </c>
      <c r="E169">
        <v>214.11999499999999</v>
      </c>
      <c r="F169">
        <v>214.11999499999999</v>
      </c>
      <c r="G169">
        <v>872900</v>
      </c>
      <c r="H169">
        <f t="shared" si="6"/>
        <v>-2.1902279172418865E-3</v>
      </c>
      <c r="J169" t="s">
        <v>30</v>
      </c>
    </row>
    <row r="170" spans="1:15" x14ac:dyDescent="0.25">
      <c r="A170" s="3">
        <v>44607</v>
      </c>
      <c r="B170">
        <v>214.009995</v>
      </c>
      <c r="C170">
        <v>217.86999499999999</v>
      </c>
      <c r="D170">
        <v>214.009995</v>
      </c>
      <c r="E170">
        <v>217.36999499999999</v>
      </c>
      <c r="F170">
        <v>217.36999499999999</v>
      </c>
      <c r="G170">
        <v>741500</v>
      </c>
      <c r="H170">
        <f t="shared" si="6"/>
        <v>1.5178404987353003E-2</v>
      </c>
      <c r="J170">
        <f>((J168*(MAX(0,E66*M158-M156)))+((1-J168)*(MAX(0,E66*N158-M156))))/(1+O158*L158)</f>
        <v>19.655279470738847</v>
      </c>
    </row>
    <row r="171" spans="1:15" x14ac:dyDescent="0.25">
      <c r="A171" s="3">
        <v>44608</v>
      </c>
      <c r="B171">
        <v>216.729996</v>
      </c>
      <c r="C171">
        <v>216.729996</v>
      </c>
      <c r="D171">
        <v>213.38999899999999</v>
      </c>
      <c r="E171">
        <v>214.550003</v>
      </c>
      <c r="F171">
        <v>214.550003</v>
      </c>
      <c r="G171">
        <v>763800</v>
      </c>
      <c r="H171">
        <f t="shared" si="6"/>
        <v>-1.2973234875402122E-2</v>
      </c>
    </row>
    <row r="172" spans="1:15" x14ac:dyDescent="0.25">
      <c r="A172" s="3">
        <v>44609</v>
      </c>
      <c r="B172">
        <v>212.60000600000001</v>
      </c>
      <c r="C172">
        <v>214.13999899999999</v>
      </c>
      <c r="D172">
        <v>209.070007</v>
      </c>
      <c r="E172">
        <v>210.60000600000001</v>
      </c>
      <c r="F172">
        <v>210.60000600000001</v>
      </c>
      <c r="G172">
        <v>1083600</v>
      </c>
      <c r="H172">
        <f t="shared" si="6"/>
        <v>-1.8410612653312321E-2</v>
      </c>
      <c r="J172" s="11" t="s">
        <v>34</v>
      </c>
    </row>
    <row r="173" spans="1:15" x14ac:dyDescent="0.25">
      <c r="A173" s="3">
        <v>44610</v>
      </c>
      <c r="B173">
        <v>209.279999</v>
      </c>
      <c r="C173">
        <v>211.5</v>
      </c>
      <c r="D173">
        <v>207.61000100000001</v>
      </c>
      <c r="E173">
        <v>209.78999300000001</v>
      </c>
      <c r="F173">
        <v>209.78999300000001</v>
      </c>
      <c r="G173">
        <v>1053400</v>
      </c>
      <c r="H173">
        <f t="shared" si="6"/>
        <v>-3.8462154649701093E-3</v>
      </c>
      <c r="J173" t="s">
        <v>13</v>
      </c>
      <c r="K173" t="s">
        <v>14</v>
      </c>
      <c r="L173" t="s">
        <v>15</v>
      </c>
      <c r="M173" t="s">
        <v>4</v>
      </c>
      <c r="N173" t="s">
        <v>16</v>
      </c>
      <c r="O173" t="s">
        <v>17</v>
      </c>
    </row>
    <row r="174" spans="1:15" x14ac:dyDescent="0.25">
      <c r="A174" s="3">
        <v>44614</v>
      </c>
      <c r="B174">
        <v>208.30999800000001</v>
      </c>
      <c r="C174">
        <v>212.259995</v>
      </c>
      <c r="D174">
        <v>208.30999800000001</v>
      </c>
      <c r="E174">
        <v>209.80999800000001</v>
      </c>
      <c r="F174">
        <v>209.80999800000001</v>
      </c>
      <c r="G174">
        <v>1254000</v>
      </c>
      <c r="H174">
        <f t="shared" si="6"/>
        <v>9.5357265205674548E-5</v>
      </c>
      <c r="J174">
        <v>24.8</v>
      </c>
      <c r="K174">
        <v>32.1</v>
      </c>
      <c r="L174">
        <f>(J174+K174)/2</f>
        <v>28.450000000000003</v>
      </c>
      <c r="M174">
        <v>210</v>
      </c>
      <c r="N174" s="3">
        <v>44855</v>
      </c>
      <c r="O174">
        <v>210.88</v>
      </c>
    </row>
    <row r="175" spans="1:15" x14ac:dyDescent="0.25">
      <c r="A175" s="3">
        <v>44615</v>
      </c>
      <c r="B175">
        <v>210.070007</v>
      </c>
      <c r="C175">
        <v>211.550003</v>
      </c>
      <c r="D175">
        <v>208.94000199999999</v>
      </c>
      <c r="E175">
        <v>209.08000200000001</v>
      </c>
      <c r="F175">
        <v>209.08000200000001</v>
      </c>
      <c r="G175">
        <v>964600</v>
      </c>
      <c r="H175">
        <f t="shared" si="6"/>
        <v>-3.4793194173711392E-3</v>
      </c>
      <c r="J175" s="9" t="s">
        <v>20</v>
      </c>
      <c r="K175" s="9" t="s">
        <v>21</v>
      </c>
      <c r="L175" s="9" t="s">
        <v>16</v>
      </c>
      <c r="M175" s="9" t="s">
        <v>22</v>
      </c>
      <c r="N175" s="9" t="s">
        <v>23</v>
      </c>
      <c r="O175" s="10" t="s">
        <v>25</v>
      </c>
    </row>
    <row r="176" spans="1:15" x14ac:dyDescent="0.25">
      <c r="A176" s="3">
        <v>44616</v>
      </c>
      <c r="B176">
        <v>204.86000100000001</v>
      </c>
      <c r="C176">
        <v>207.050003</v>
      </c>
      <c r="D176">
        <v>200.36000100000001</v>
      </c>
      <c r="E176">
        <v>203.11999499999999</v>
      </c>
      <c r="F176">
        <v>203.11999499999999</v>
      </c>
      <c r="G176">
        <v>1883300</v>
      </c>
      <c r="H176">
        <f t="shared" si="6"/>
        <v>-2.8505868294376707E-2</v>
      </c>
      <c r="J176">
        <f>_xlfn.STDEV.S(H70:H193)</f>
        <v>2.0267119980637145E-2</v>
      </c>
      <c r="K176">
        <f>J176*SQRT(252)</f>
        <v>0.32173055556164454</v>
      </c>
      <c r="L176">
        <f>6/12</f>
        <v>0.5</v>
      </c>
      <c r="M176">
        <f>EXP(SQRT(L176)*K176)</f>
        <v>1.2554547500054247</v>
      </c>
      <c r="N176">
        <f>EXP(-SQRT(L176)*K176)</f>
        <v>0.79652412800674743</v>
      </c>
      <c r="O176">
        <f>(O174-M174)/100</f>
        <v>8.7999999999999537E-3</v>
      </c>
    </row>
    <row r="177" spans="1:10" x14ac:dyDescent="0.25">
      <c r="A177" s="3">
        <v>44617</v>
      </c>
      <c r="B177">
        <v>204.490005</v>
      </c>
      <c r="C177">
        <v>209.929993</v>
      </c>
      <c r="D177">
        <v>203.88000500000001</v>
      </c>
      <c r="E177">
        <v>207.38000500000001</v>
      </c>
      <c r="F177">
        <v>207.38000500000001</v>
      </c>
      <c r="G177">
        <v>1035200</v>
      </c>
      <c r="H177">
        <f t="shared" si="6"/>
        <v>2.0972873694684872E-2</v>
      </c>
    </row>
    <row r="178" spans="1:10" x14ac:dyDescent="0.25">
      <c r="A178" s="3">
        <v>44620</v>
      </c>
      <c r="B178">
        <v>204.39999399999999</v>
      </c>
      <c r="C178">
        <v>211.16999799999999</v>
      </c>
      <c r="D178">
        <v>202.58000200000001</v>
      </c>
      <c r="E178">
        <v>211.009995</v>
      </c>
      <c r="F178">
        <v>211.009995</v>
      </c>
      <c r="G178">
        <v>1395300</v>
      </c>
      <c r="H178">
        <f t="shared" si="6"/>
        <v>1.7504050113220856E-2</v>
      </c>
    </row>
    <row r="179" spans="1:10" x14ac:dyDescent="0.25">
      <c r="A179" s="3">
        <v>44621</v>
      </c>
      <c r="B179">
        <v>210.58000200000001</v>
      </c>
      <c r="C179">
        <v>213.800003</v>
      </c>
      <c r="D179">
        <v>209.41000399999999</v>
      </c>
      <c r="E179">
        <v>210.33999600000001</v>
      </c>
      <c r="F179">
        <v>210.33999600000001</v>
      </c>
      <c r="G179">
        <v>804400</v>
      </c>
      <c r="H179">
        <f t="shared" si="6"/>
        <v>-3.1752003027154707E-3</v>
      </c>
      <c r="J179" t="s">
        <v>26</v>
      </c>
    </row>
    <row r="180" spans="1:10" x14ac:dyDescent="0.25">
      <c r="A180" s="3">
        <v>44622</v>
      </c>
      <c r="B180">
        <v>210.33999600000001</v>
      </c>
      <c r="C180">
        <v>211.05999800000001</v>
      </c>
      <c r="D180">
        <v>206.429993</v>
      </c>
      <c r="E180">
        <v>207.78999300000001</v>
      </c>
      <c r="F180">
        <v>207.78999300000001</v>
      </c>
      <c r="G180">
        <v>1108400</v>
      </c>
      <c r="H180">
        <f t="shared" si="6"/>
        <v>-1.2123243550884177E-2</v>
      </c>
      <c r="J180" s="6">
        <v>1.3361400000000001E-2</v>
      </c>
    </row>
    <row r="181" spans="1:10" x14ac:dyDescent="0.25">
      <c r="A181" s="3">
        <v>44623</v>
      </c>
      <c r="B181">
        <v>213.029999</v>
      </c>
      <c r="C181">
        <v>213.71000699999999</v>
      </c>
      <c r="D181">
        <v>209.19000199999999</v>
      </c>
      <c r="E181">
        <v>211.229996</v>
      </c>
      <c r="F181">
        <v>211.229996</v>
      </c>
      <c r="G181">
        <v>942100</v>
      </c>
      <c r="H181">
        <f t="shared" si="6"/>
        <v>1.6555190894106196E-2</v>
      </c>
      <c r="J181" t="s">
        <v>27</v>
      </c>
    </row>
    <row r="182" spans="1:10" x14ac:dyDescent="0.25">
      <c r="A182" s="3">
        <v>44624</v>
      </c>
      <c r="B182">
        <v>208.94000199999999</v>
      </c>
      <c r="C182">
        <v>211.36000100000001</v>
      </c>
      <c r="D182">
        <v>208.94000199999999</v>
      </c>
      <c r="E182">
        <v>209.449997</v>
      </c>
      <c r="F182">
        <v>209.449997</v>
      </c>
      <c r="G182">
        <v>708800</v>
      </c>
      <c r="H182">
        <f t="shared" si="6"/>
        <v>-8.4268287350628152E-3</v>
      </c>
      <c r="J182">
        <f>1+J180*L176</f>
        <v>1.0066807</v>
      </c>
    </row>
    <row r="183" spans="1:10" x14ac:dyDescent="0.25">
      <c r="A183" s="3">
        <v>44627</v>
      </c>
      <c r="B183">
        <v>208.229996</v>
      </c>
      <c r="C183">
        <v>218.220001</v>
      </c>
      <c r="D183">
        <v>205.009995</v>
      </c>
      <c r="E183">
        <v>205.779999</v>
      </c>
      <c r="F183">
        <v>205.779999</v>
      </c>
      <c r="G183">
        <v>1309700</v>
      </c>
      <c r="H183">
        <f t="shared" si="6"/>
        <v>-1.7522072344551012E-2</v>
      </c>
      <c r="J183" t="s">
        <v>28</v>
      </c>
    </row>
    <row r="184" spans="1:10" x14ac:dyDescent="0.25">
      <c r="A184" s="3">
        <v>44628</v>
      </c>
      <c r="B184">
        <v>201.300003</v>
      </c>
      <c r="C184">
        <v>209.83000200000001</v>
      </c>
      <c r="D184">
        <v>201.009995</v>
      </c>
      <c r="E184">
        <v>202.009995</v>
      </c>
      <c r="F184">
        <v>202.009995</v>
      </c>
      <c r="G184">
        <v>1407100</v>
      </c>
      <c r="H184">
        <f t="shared" si="6"/>
        <v>-1.8320556022551057E-2</v>
      </c>
      <c r="J184">
        <f>1/(1+J180*L176)</f>
        <v>0.99336363555991491</v>
      </c>
    </row>
    <row r="185" spans="1:10" x14ac:dyDescent="0.25">
      <c r="A185" s="3">
        <v>44629</v>
      </c>
      <c r="B185">
        <v>206.13999899999999</v>
      </c>
      <c r="C185">
        <v>209.699997</v>
      </c>
      <c r="D185">
        <v>201.490005</v>
      </c>
      <c r="E185">
        <v>202.270004</v>
      </c>
      <c r="F185">
        <v>202.270004</v>
      </c>
      <c r="G185">
        <v>1236900</v>
      </c>
      <c r="H185">
        <f t="shared" si="6"/>
        <v>1.2871095808897803E-3</v>
      </c>
      <c r="J185" t="s">
        <v>29</v>
      </c>
    </row>
    <row r="186" spans="1:10" x14ac:dyDescent="0.25">
      <c r="A186" s="3">
        <v>44630</v>
      </c>
      <c r="B186">
        <v>201</v>
      </c>
      <c r="C186">
        <v>203.36000100000001</v>
      </c>
      <c r="D186">
        <v>194.94000199999999</v>
      </c>
      <c r="E186">
        <v>198.63999899999999</v>
      </c>
      <c r="F186">
        <v>198.63999899999999</v>
      </c>
      <c r="G186">
        <v>1166200</v>
      </c>
      <c r="H186">
        <f t="shared" si="6"/>
        <v>-1.7946333752977092E-2</v>
      </c>
      <c r="J186">
        <f>((1+O176*(L176))-N176)/(M176-N176)</f>
        <v>0.45295707461824514</v>
      </c>
    </row>
    <row r="187" spans="1:10" x14ac:dyDescent="0.25">
      <c r="A187" s="3">
        <v>44631</v>
      </c>
      <c r="B187">
        <v>201.13000500000001</v>
      </c>
      <c r="C187">
        <v>201.66000399999999</v>
      </c>
      <c r="D187">
        <v>197.25</v>
      </c>
      <c r="E187">
        <v>197.66999799999999</v>
      </c>
      <c r="F187">
        <v>197.66999799999999</v>
      </c>
      <c r="G187">
        <v>787400</v>
      </c>
      <c r="H187">
        <f t="shared" si="6"/>
        <v>-4.8832108582521506E-3</v>
      </c>
      <c r="J187" t="s">
        <v>30</v>
      </c>
    </row>
    <row r="188" spans="1:10" x14ac:dyDescent="0.25">
      <c r="A188" s="3">
        <v>44634</v>
      </c>
      <c r="B188">
        <v>198.58999600000001</v>
      </c>
      <c r="C188">
        <v>201.520004</v>
      </c>
      <c r="D188">
        <v>192.66999799999999</v>
      </c>
      <c r="E188">
        <v>193.770004</v>
      </c>
      <c r="F188">
        <v>193.770004</v>
      </c>
      <c r="G188">
        <v>1475800</v>
      </c>
      <c r="H188">
        <f t="shared" si="6"/>
        <v>-1.9729822630948742E-2</v>
      </c>
      <c r="J188">
        <f>((J186*(MAX(0,F132*M176-E135)))+((1-J186)*(MAX(0,F132*N176-E135))))/(1+O176*L176)</f>
        <v>27.239860558311285</v>
      </c>
    </row>
    <row r="189" spans="1:10" x14ac:dyDescent="0.25">
      <c r="A189" s="3">
        <v>44635</v>
      </c>
      <c r="B189">
        <v>193.21000699999999</v>
      </c>
      <c r="C189">
        <v>197.41999799999999</v>
      </c>
      <c r="D189">
        <v>193.08999600000001</v>
      </c>
      <c r="E189">
        <v>197.36000100000001</v>
      </c>
      <c r="F189">
        <v>197.36000100000001</v>
      </c>
      <c r="G189">
        <v>1306300</v>
      </c>
      <c r="H189">
        <f t="shared" si="6"/>
        <v>1.8527103916455567E-2</v>
      </c>
    </row>
    <row r="190" spans="1:10" x14ac:dyDescent="0.25">
      <c r="A190" s="3">
        <v>44636</v>
      </c>
      <c r="B190">
        <v>201.229996</v>
      </c>
      <c r="C190">
        <v>204.25</v>
      </c>
      <c r="D190">
        <v>198.05999800000001</v>
      </c>
      <c r="E190">
        <v>203.800003</v>
      </c>
      <c r="F190">
        <v>203.800003</v>
      </c>
      <c r="G190">
        <v>1075000</v>
      </c>
      <c r="H190">
        <f t="shared" si="6"/>
        <v>3.2630735546054196E-2</v>
      </c>
    </row>
    <row r="191" spans="1:10" x14ac:dyDescent="0.25">
      <c r="A191" s="3">
        <v>44637</v>
      </c>
      <c r="B191">
        <v>203.03999300000001</v>
      </c>
      <c r="C191">
        <v>206.60000600000001</v>
      </c>
      <c r="D191">
        <v>202.009995</v>
      </c>
      <c r="E191">
        <v>205.320007</v>
      </c>
      <c r="F191">
        <v>205.320007</v>
      </c>
      <c r="G191">
        <v>1057100</v>
      </c>
      <c r="H191">
        <f t="shared" si="6"/>
        <v>7.4583119608688138E-3</v>
      </c>
    </row>
    <row r="192" spans="1:10" x14ac:dyDescent="0.25">
      <c r="A192" s="3">
        <v>44638</v>
      </c>
      <c r="B192">
        <v>204.38999899999999</v>
      </c>
      <c r="C192">
        <v>208.88000500000001</v>
      </c>
      <c r="D192">
        <v>203.070007</v>
      </c>
      <c r="E192">
        <v>208.570007</v>
      </c>
      <c r="F192">
        <v>208.570007</v>
      </c>
      <c r="G192">
        <v>2102800</v>
      </c>
      <c r="H192">
        <f t="shared" si="6"/>
        <v>1.5828949392155435E-2</v>
      </c>
    </row>
    <row r="193" spans="1:8" x14ac:dyDescent="0.25">
      <c r="A193" s="3">
        <v>44641</v>
      </c>
      <c r="B193">
        <v>207.699997</v>
      </c>
      <c r="C193">
        <v>209.029999</v>
      </c>
      <c r="D193">
        <v>203.990005</v>
      </c>
      <c r="E193">
        <v>206.80999800000001</v>
      </c>
      <c r="F193">
        <v>206.80999800000001</v>
      </c>
      <c r="G193">
        <v>1284400</v>
      </c>
      <c r="H193">
        <f>(F193-F192)/F192</f>
        <v>-8.4384568295095119E-3</v>
      </c>
    </row>
  </sheetData>
  <phoneticPr fontId="4" type="noConversion"/>
  <pageMargins left="0.7" right="0.7" top="0.75" bottom="0.75" header="0.3" footer="0.3"/>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870B3-9DBC-4C59-B5CB-E76AA3FB0897}">
  <dimension ref="A1:E2"/>
  <sheetViews>
    <sheetView workbookViewId="0">
      <selection activeCell="A4" sqref="A4"/>
    </sheetView>
  </sheetViews>
  <sheetFormatPr defaultRowHeight="15" x14ac:dyDescent="0.25"/>
  <cols>
    <col min="4" max="4" width="11.5703125" bestFit="1" customWidth="1"/>
  </cols>
  <sheetData>
    <row r="1" spans="1:5" x14ac:dyDescent="0.25">
      <c r="A1" t="s">
        <v>0</v>
      </c>
      <c r="B1" t="s">
        <v>1</v>
      </c>
      <c r="C1" t="s">
        <v>2</v>
      </c>
      <c r="D1" t="s">
        <v>3</v>
      </c>
      <c r="E1" t="s">
        <v>5</v>
      </c>
    </row>
    <row r="2" spans="1:5" x14ac:dyDescent="0.25">
      <c r="A2">
        <v>12.3</v>
      </c>
      <c r="B2" s="2">
        <v>14</v>
      </c>
      <c r="C2">
        <f xml:space="preserve"> (A2+B2)/2</f>
        <v>13.15</v>
      </c>
      <c r="D2" s="4">
        <v>44701</v>
      </c>
      <c r="E2" s="1">
        <v>210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M E A A B Q S w M E F A A C A A g A s o t 3 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L K L d 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i 3 d U l g d A b z 8 B A A A M B A A A E w A c A E Z v c m 1 1 b G F z L 1 N l Y 3 R p b 2 4 x L m 0 g o h g A K K A U A A A A A A A A A A A A A A A A A A A A A A A A A A A A 7 Z L N a 8 I w G M b v h f 4 P I V 5 a C A V l H 7 D R g 1 a H w t g H l V 1 0 h 9 i 8 0 4 w 0 r y S p I u L / v t Q 6 9 N C d d h o s l 7 z 5 P S 9 P n v D G Q u E k a p I 3 e / c + D M L A r r g B Q Q a T y Y C k R I E L A + J X j p U p w J P M b p I h F l U J 2 k U P U k G S o X b + Y C M 6 u p s L 3 G q F X M x r g 6 S w G x q z 2 R C U L K U D k 1 J G G c l Q V a W 2 6 S 0 j I 1 2 g k H q Z d n v X P U Z e K 3 S Q u 5 2 C 9 F w m T 6 j h P W Z N k A 5 9 M V h 6 T Z A x c A H G U p 9 q y h e + 8 a S c e N R k Z m R 2 4 n 2 l 8 o I r b m z q T H V p m a 2 4 X n r H 6 W 4 N Z 7 u p 4 d p + o C m b w L V o o 5 b 7 2 X 5 P h 9 y B f 5 r z P U T 4 + s D I n j 6 v Q X 9 D X Z U L M E c 8 l s t V C 3 7 E b Q v N F F p o 4 X 3 x S X 7 S 3 u q 8 t T D R 7 u Y q q Y M f D n E Y S N 3 6 4 M u 5 d + h x 8 l E 3 p r 8 e f + 3 y / w X + x h f 4 A l B L A Q I t A B Q A A g A I A L K L d 1 T Y X o n T o g A A A P Y A A A A S A A A A A A A A A A A A A A A A A A A A A A B D b 2 5 m a W c v U G F j a 2 F n Z S 5 4 b W x Q S w E C L Q A U A A I A C A C y i 3 d U D 8 r p q 6 Q A A A D p A A A A E w A A A A A A A A A A A A A A A A D u A A A A W 0 N v b n R l b n R f V H l w Z X N d L n h t b F B L A Q I t A B Q A A g A I A L K L d 1 S W B 0 B v P w E A A A w E A A A T A A A A A A A A A A A A A A A A A N 8 B A A B G b 3 J t d W x h c y 9 T Z W N 0 a W 9 u M S 5 t U E s F B g A A A A A D A A M A w g A A A G 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M V A A A A A A A A k R 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J S U 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C S U l C I i A v P j x F b n R y e S B U e X B l P S J G a W x s Z W R D b 2 1 w b G V 0 Z V J l c 3 V s d F R v V 2 9 y a 3 N o Z W V 0 I i B W Y W x 1 Z T 0 i b D E i I C 8 + P E V u d H J 5 I F R 5 c G U 9 I k F k Z G V k V G 9 E Y X R h T W 9 k Z W w i I F Z h b H V l P S J s M C I g L z 4 8 R W 5 0 c n k g V H l w Z T 0 i R m l s b E N v d W 5 0 I i B W Y W x 1 Z T 0 i b D Y 0 I i A v P j x F b n R y e S B U e X B l P S J G a W x s R X J y b 3 J D b 2 R l I i B W Y W x 1 Z T 0 i c 1 V u a 2 5 v d 2 4 i I C 8 + P E V u d H J 5 I F R 5 c G U 9 I k Z p b G x F c n J v c k N v d W 5 0 I i B W Y W x 1 Z T 0 i b D A i I C 8 + P E V u d H J 5 I F R 5 c G U 9 I k Z p b G x M Y X N 0 V X B k Y X R l Z C I g V m F s d W U 9 I m Q y M D I y L T A z L T I y V D E 3 O j A w O j A w L j c w N j Q 2 N T V a I i A v P j x F b n R y e S B U e X B l P S J G a W x s Q 2 9 s d W 1 u V H l w Z X M i I F Z h b H V l P S J z Q 1 F V R k J R V U Z B d z 0 9 I i A v P j x F b n R y e S B U e X B l P S J G a W x s Q 2 9 s d W 1 u T m F t Z X M i I F Z h b H V l P S J z W y Z x d W 9 0 O 0 R h d G U m c X V v d D s s J n F 1 b 3 Q 7 T 3 B l b i Z x d W 9 0 O y w m c X V v d D t I a W d o J n F 1 b 3 Q 7 L C Z x d W 9 0 O 0 x v d y Z x d W 9 0 O y w m c X V v d D t D b G 9 z Z S Z x d W 9 0 O y w m c X V v d D t B Z G o g Q 2 x v c 2 U m c X V v d D s s J n F 1 b 3 Q 7 V m 9 s d 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k l J Q i 9 B d X R v U m V t b 3 Z l Z E N v b H V t b n M x L n t E Y X R l L D B 9 J n F 1 b 3 Q 7 L C Z x d W 9 0 O 1 N l Y 3 R p b 2 4 x L 0 J J S U I v Q X V 0 b 1 J l b W 9 2 Z W R D b 2 x 1 b W 5 z M S 5 7 T 3 B l b i w x f S Z x d W 9 0 O y w m c X V v d D t T Z W N 0 a W 9 u M S 9 C S U l C L 0 F 1 d G 9 S Z W 1 v d m V k Q 2 9 s d W 1 u c z E u e 0 h p Z 2 g s M n 0 m c X V v d D s s J n F 1 b 3 Q 7 U 2 V j d G l v b j E v Q k l J Q i 9 B d X R v U m V t b 3 Z l Z E N v b H V t b n M x L n t M b 3 c s M 3 0 m c X V v d D s s J n F 1 b 3 Q 7 U 2 V j d G l v b j E v Q k l J Q i 9 B d X R v U m V t b 3 Z l Z E N v b H V t b n M x L n t D b G 9 z Z S w 0 f S Z x d W 9 0 O y w m c X V v d D t T Z W N 0 a W 9 u M S 9 C S U l C L 0 F 1 d G 9 S Z W 1 v d m V k Q 2 9 s d W 1 u c z E u e 0 F k a i B D b G 9 z Z S w 1 f S Z x d W 9 0 O y w m c X V v d D t T Z W N 0 a W 9 u M S 9 C S U l C L 0 F 1 d G 9 S Z W 1 v d m V k Q 2 9 s d W 1 u c z E u e 1 Z v b H V t Z S w 2 f S Z x d W 9 0 O 1 0 s J n F 1 b 3 Q 7 Q 2 9 s d W 1 u Q 2 9 1 b n Q m c X V v d D s 6 N y w m c X V v d D t L Z X l D b 2 x 1 b W 5 O Y W 1 l c y Z x d W 9 0 O z p b X S w m c X V v d D t D b 2 x 1 b W 5 J Z G V u d G l 0 a W V z J n F 1 b 3 Q 7 O l s m c X V v d D t T Z W N 0 a W 9 u M S 9 C S U l C L 0 F 1 d G 9 S Z W 1 v d m V k Q 2 9 s d W 1 u c z E u e 0 R h d G U s M H 0 m c X V v d D s s J n F 1 b 3 Q 7 U 2 V j d G l v b j E v Q k l J Q i 9 B d X R v U m V t b 3 Z l Z E N v b H V t b n M x L n t P c G V u L D F 9 J n F 1 b 3 Q 7 L C Z x d W 9 0 O 1 N l Y 3 R p b 2 4 x L 0 J J S U I v Q X V 0 b 1 J l b W 9 2 Z W R D b 2 x 1 b W 5 z M S 5 7 S G l n a C w y f S Z x d W 9 0 O y w m c X V v d D t T Z W N 0 a W 9 u M S 9 C S U l C L 0 F 1 d G 9 S Z W 1 v d m V k Q 2 9 s d W 1 u c z E u e 0 x v d y w z f S Z x d W 9 0 O y w m c X V v d D t T Z W N 0 a W 9 u M S 9 C S U l C L 0 F 1 d G 9 S Z W 1 v d m V k Q 2 9 s d W 1 u c z E u e 0 N s b 3 N l L D R 9 J n F 1 b 3 Q 7 L C Z x d W 9 0 O 1 N l Y 3 R p b 2 4 x L 0 J J S U I v Q X V 0 b 1 J l b W 9 2 Z W R D b 2 x 1 b W 5 z M S 5 7 Q W R q I E N s b 3 N l L D V 9 J n F 1 b 3 Q 7 L C Z x d W 9 0 O 1 N l Y 3 R p b 2 4 x L 0 J J S U I v Q X V 0 b 1 J l b W 9 2 Z W R D b 2 x 1 b W 5 z M S 5 7 V m 9 s d W 1 l L D Z 9 J n F 1 b 3 Q 7 X S w m c X V v d D t S Z W x h d G l v b n N o a X B J b m Z v J n F 1 b 3 Q 7 O l t d f S I g L z 4 8 L 1 N 0 Y W J s Z U V u d H J p Z X M + P C 9 J d G V t P j x J d G V t P j x J d G V t T G 9 j Y X R p b 2 4 + P E l 0 Z W 1 U e X B l P k Z v c m 1 1 b G E 8 L 0 l 0 Z W 1 U e X B l P j x J d G V t U G F 0 a D 5 T Z W N 0 a W 9 u M S 9 C S U l C L 1 N v d X J j Z T w v S X R l b V B h d G g + P C 9 J d G V t T G 9 j Y X R p b 2 4 + P F N 0 Y W J s Z U V u d H J p Z X M g L z 4 8 L 0 l 0 Z W 0 + P E l 0 Z W 0 + P E l 0 Z W 1 M b 2 N h d G l v b j 4 8 S X R l b V R 5 c G U + R m 9 y b X V s Y T w v S X R l b V R 5 c G U + P E l 0 Z W 1 Q Y X R o P l N l Y 3 R p b 2 4 x L 0 J J S U I v U H J v b W 9 0 Z W Q l M j B I Z W F k Z X J z P C 9 J d G V t U G F 0 a D 4 8 L 0 l 0 Z W 1 M b 2 N h d G l v b j 4 8 U 3 R h Y m x l R W 5 0 c m l l c y A v P j w v S X R l b T 4 8 S X R l b T 4 8 S X R l b U x v Y 2 F 0 a W 9 u P j x J d G V t V H l w Z T 5 G b 3 J t d W x h P C 9 J d G V t V H l w Z T 4 8 S X R l b V B h d G g + U 2 V j d G l v b j E v Q k l J Q i 9 D a G F u Z 2 V k J T I w V H l w Z T w v S X R l b V B h d G g + P C 9 J d G V t T G 9 j Y X R p b 2 4 + P F N 0 Y W J s Z U V u d H J p Z X M g L z 4 8 L 0 l 0 Z W 0 + P E l 0 Z W 0 + P E l 0 Z W 1 M b 2 N h d G l v b j 4 8 S X R l b V R 5 c G U + R m 9 y b X V s Y T w v S X R l b V R 5 c G U + P E l 0 Z W 1 Q Y X R o P l N l Y 3 R p b 2 4 x L 0 J J S U I l M j A o 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C S U l C X 1 8 x 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J J S U I g K D E p L 0 F 1 d G 9 S Z W 1 v d m V k Q 2 9 s d W 1 u c z E u e 0 R h d G U s M H 0 m c X V v d D s s J n F 1 b 3 Q 7 U 2 V j d G l v b j E v Q k l J Q i A o M S k v Q X V 0 b 1 J l b W 9 2 Z W R D b 2 x 1 b W 5 z M S 5 7 T 3 B l b i w x f S Z x d W 9 0 O y w m c X V v d D t T Z W N 0 a W 9 u M S 9 C S U l C I C g x K S 9 B d X R v U m V t b 3 Z l Z E N v b H V t b n M x L n t I a W d o L D J 9 J n F 1 b 3 Q 7 L C Z x d W 9 0 O 1 N l Y 3 R p b 2 4 x L 0 J J S U I g K D E p L 0 F 1 d G 9 S Z W 1 v d m V k Q 2 9 s d W 1 u c z E u e 0 x v d y w z f S Z x d W 9 0 O y w m c X V v d D t T Z W N 0 a W 9 u M S 9 C S U l C I C g x K S 9 B d X R v U m V t b 3 Z l Z E N v b H V t b n M x L n t D b G 9 z Z S w 0 f S Z x d W 9 0 O y w m c X V v d D t T Z W N 0 a W 9 u M S 9 C S U l C I C g x K S 9 B d X R v U m V t b 3 Z l Z E N v b H V t b n M x L n t B Z G o g Q 2 x v c 2 U s N X 0 m c X V v d D s s J n F 1 b 3 Q 7 U 2 V j d G l v b j E v Q k l J Q i A o M S k v Q X V 0 b 1 J l b W 9 2 Z W R D b 2 x 1 b W 5 z M S 5 7 V m 9 s d W 1 l L D Z 9 J n F 1 b 3 Q 7 X S w m c X V v d D t D b 2 x 1 b W 5 D b 3 V u d C Z x d W 9 0 O z o 3 L C Z x d W 9 0 O 0 t l e U N v b H V t b k 5 h b W V z J n F 1 b 3 Q 7 O l t d L C Z x d W 9 0 O 0 N v b H V t b k l k Z W 5 0 a X R p Z X M m c X V v d D s 6 W y Z x d W 9 0 O 1 N l Y 3 R p b 2 4 x L 0 J J S U I g K D E p L 0 F 1 d G 9 S Z W 1 v d m V k Q 2 9 s d W 1 u c z E u e 0 R h d G U s M H 0 m c X V v d D s s J n F 1 b 3 Q 7 U 2 V j d G l v b j E v Q k l J Q i A o M S k v Q X V 0 b 1 J l b W 9 2 Z W R D b 2 x 1 b W 5 z M S 5 7 T 3 B l b i w x f S Z x d W 9 0 O y w m c X V v d D t T Z W N 0 a W 9 u M S 9 C S U l C I C g x K S 9 B d X R v U m V t b 3 Z l Z E N v b H V t b n M x L n t I a W d o L D J 9 J n F 1 b 3 Q 7 L C Z x d W 9 0 O 1 N l Y 3 R p b 2 4 x L 0 J J S U I g K D E p L 0 F 1 d G 9 S Z W 1 v d m V k Q 2 9 s d W 1 u c z E u e 0 x v d y w z f S Z x d W 9 0 O y w m c X V v d D t T Z W N 0 a W 9 u M S 9 C S U l C I C g x K S 9 B d X R v U m V t b 3 Z l Z E N v b H V t b n M x L n t D b G 9 z Z S w 0 f S Z x d W 9 0 O y w m c X V v d D t T Z W N 0 a W 9 u M S 9 C S U l C I C g x K S 9 B d X R v U m V t b 3 Z l Z E N v b H V t b n M x L n t B Z G o g Q 2 x v c 2 U s N X 0 m c X V v d D s s J n F 1 b 3 Q 7 U 2 V j d G l v b j E v Q k l J Q i A o M S k v Q X V 0 b 1 J l b W 9 2 Z W R D b 2 x 1 b W 5 z M S 5 7 V m 9 s d W 1 l L D Z 9 J n F 1 b 3 Q 7 X S w m c X V v d D t S Z W x h d G l v b n N o a X B J b m Z v J n F 1 b 3 Q 7 O l t d f S I g L z 4 8 R W 5 0 c n k g V H l w Z T 0 i R m l s b F N 0 Y X R 1 c y I g V m F s d W U 9 I n N D b 2 1 w b G V 0 Z S I g L z 4 8 R W 5 0 c n k g V H l w Z T 0 i R m l s b E N v b H V t b k 5 h b W V z I i B W Y W x 1 Z T 0 i c 1 s m c X V v d D t E Y X R l J n F 1 b 3 Q 7 L C Z x d W 9 0 O 0 9 w Z W 4 m c X V v d D s s J n F 1 b 3 Q 7 S G l n a C Z x d W 9 0 O y w m c X V v d D t M b 3 c m c X V v d D s s J n F 1 b 3 Q 7 Q 2 x v c 2 U m c X V v d D s s J n F 1 b 3 Q 7 Q W R q I E N s b 3 N l J n F 1 b 3 Q 7 L C Z x d W 9 0 O 1 Z v b H V t Z S Z x d W 9 0 O 1 0 i I C 8 + P E V u d H J 5 I F R 5 c G U 9 I k Z p b G x D b 2 x 1 b W 5 U e X B l c y I g V m F s d W U 9 I n N D U V V G Q l F V R k F 3 P T 0 i I C 8 + P E V u d H J 5 I F R 5 c G U 9 I k Z p b G x M Y X N 0 V X B k Y X R l Z C I g V m F s d W U 9 I m Q y M D I y L T A z L T I y V D I w O j U 2 O j M x L j M w O D E 3 M z J a I i A v P j x F b n R y e S B U e X B l P S J G a W x s R X J y b 3 J D b 3 V u d C I g V m F s d W U 9 I m w w I i A v P j x F b n R y e S B U e X B l P S J G a W x s R X J y b 3 J D b 2 R l I i B W Y W x 1 Z T 0 i c 1 V u a 2 5 v d 2 4 i I C 8 + P E V u d H J 5 I F R 5 c G U 9 I k Z p b G x D b 3 V u d C I g V m F s d W U 9 I m w x M j U i I C 8 + P E V u d H J 5 I F R 5 c G U 9 I k F k Z G V k V G 9 E Y X R h T W 9 k Z W w i I F Z h b H V l P S J s M C I g L z 4 8 L 1 N 0 Y W J s Z U V u d H J p Z X M + P C 9 J d G V t P j x J d G V t P j x J d G V t T G 9 j Y X R p b 2 4 + P E l 0 Z W 1 U e X B l P k Z v c m 1 1 b G E 8 L 0 l 0 Z W 1 U e X B l P j x J d G V t U G F 0 a D 5 T Z W N 0 a W 9 u M S 9 C S U l C J T I w K D E p L 1 N v d X J j Z T w v S X R l b V B h d G g + P C 9 J d G V t T G 9 j Y X R p b 2 4 + P F N 0 Y W J s Z U V u d H J p Z X M g L z 4 8 L 0 l 0 Z W 0 + P E l 0 Z W 0 + P E l 0 Z W 1 M b 2 N h d G l v b j 4 8 S X R l b V R 5 c G U + R m 9 y b X V s Y T w v S X R l b V R 5 c G U + P E l 0 Z W 1 Q Y X R o P l N l Y 3 R p b 2 4 x L 0 J J S U I l M j A o M S k v U H J v b W 9 0 Z W Q l M j B I Z W F k Z X J z P C 9 J d G V t U G F 0 a D 4 8 L 0 l 0 Z W 1 M b 2 N h d G l v b j 4 8 U 3 R h Y m x l R W 5 0 c m l l c y A v P j w v S X R l b T 4 8 S X R l b T 4 8 S X R l b U x v Y 2 F 0 a W 9 u P j x J d G V t V H l w Z T 5 G b 3 J t d W x h P C 9 J d G V t V H l w Z T 4 8 S X R l b V B h d G g + U 2 V j d G l v b j E v Q k l J Q i U y M C g x K S 9 D a G F u Z 2 V k J T I w V H l w Z T w v S X R l b V B h d G g + P C 9 J d G V t T G 9 j Y X R p b 2 4 + P F N 0 Y W J s Z U V u d H J p Z X M g L z 4 8 L 0 l 0 Z W 0 + P C 9 J d G V t c z 4 8 L 0 x v Y 2 F s U G F j a 2 F n Z U 1 l d G F k Y X R h R m l s Z T 4 W A A A A U E s F B g A A A A A A A A A A A A A A A A A A A A A A A C Y B A A A B A A A A 0 I y d 3 w E V 0 R G M e g D A T 8 K X 6 w E A A A D e c t k F t h U n S b 7 W f C q G O a a C A A A A A A I A A A A A A B B m A A A A A Q A A I A A A A I k r E M 9 a 2 C c + x r P H I d r J 2 9 9 d Y L m K 9 R 4 4 Q 0 n s A t C L v v / j A A A A A A 6 A A A A A A g A A I A A A A P I s j 0 c I 1 l j y I M 4 w x V e s G l O l r q a e Z O X 4 W L x s 2 n I 2 4 q u v U A A A A L m I C n o q B 2 2 8 V p z L r n w t E B R F N n y / y k o 3 f W W o 4 c 6 A o k O E f / w 5 U V i H i F g c a x o v U Z R G + s f T T L 2 E 1 C u 3 r z P v s 2 a A 1 m c X I U v 2 f V 5 0 5 D 7 X y x h o 8 n j C Q A A A A G v X + Q 7 h j U I b E n H H D K X s D D V R v 7 F W H P 3 I H v a / J E p f 4 E 7 p x q A h b T B n h 3 5 l P 1 Q Y E w / C v V t G O v t t c 6 8 G Z i V G A S K V q + U = < / D a t a M a s h u p > 
</file>

<file path=customXml/itemProps1.xml><?xml version="1.0" encoding="utf-8"?>
<ds:datastoreItem xmlns:ds="http://schemas.openxmlformats.org/officeDocument/2006/customXml" ds:itemID="{8BBCEEB1-CDA2-441A-B119-146B347B07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BIIB</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dc:creator>
  <cp:lastModifiedBy>Walter</cp:lastModifiedBy>
  <cp:lastPrinted>2022-03-23T17:31:25Z</cp:lastPrinted>
  <dcterms:created xsi:type="dcterms:W3CDTF">2022-03-22T15:56:33Z</dcterms:created>
  <dcterms:modified xsi:type="dcterms:W3CDTF">2022-03-23T17:35:53Z</dcterms:modified>
</cp:coreProperties>
</file>