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STOCHASTIC METHODS FOR FINANCE\"/>
    </mc:Choice>
  </mc:AlternateContent>
  <xr:revisionPtr revIDLastSave="0" documentId="13_ncr:1_{9C9BB8C3-356E-490E-A8D4-271C680D44FB}" xr6:coauthVersionLast="47" xr6:coauthVersionMax="47" xr10:uidLastSave="{00000000-0000-0000-0000-000000000000}"/>
  <bookViews>
    <workbookView xWindow="-108" yWindow="-108" windowWidth="23256" windowHeight="12456" activeTab="3" xr2:uid="{2A6C277D-A4F5-4AD1-9C7F-55AF6D60349E}"/>
  </bookViews>
  <sheets>
    <sheet name="Foglio1" sheetId="1" r:id="rId1"/>
    <sheet name="Foglio2" sheetId="2" r:id="rId2"/>
    <sheet name="Foglio3" sheetId="3" r:id="rId3"/>
    <sheet name="Report5" sheetId="5" r:id="rId4"/>
  </sheets>
  <definedNames>
    <definedName name="_xlchart.v1.0" hidden="1">Foglio3!$F$1:$F$101</definedName>
    <definedName name="_xlchart.v1.1" hidden="1">Foglio3!$F$1:$F$101</definedName>
    <definedName name="_xlchart.v1.2" hidden="1">Foglio3!$F$1:$F$101</definedName>
    <definedName name="_xlchart.v1.3" hidden="1">Foglio3!$F$1:$F$101</definedName>
    <definedName name="_xlchart.v1.4" hidden="1">Foglio3!$F$1:$F$101</definedName>
    <definedName name="_xlchart.v1.5" hidden="1">Foglio3!$G$1:$G$101</definedName>
    <definedName name="_xlchart.v1.6" hidden="1">Foglio3!$H$1:$H$101</definedName>
    <definedName name="_xlchart.v1.7" hidden="1">Foglio3!$F$1:$F$101</definedName>
    <definedName name="_xlchart.v1.8" hidden="1">Foglio3!$F$1:$F$101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" l="1"/>
  <c r="L142" i="1"/>
  <c r="M142" i="1"/>
  <c r="N142" i="1"/>
  <c r="N155" i="1" s="1"/>
  <c r="O142" i="1"/>
  <c r="O155" i="1" s="1"/>
  <c r="P142" i="1"/>
  <c r="Q142" i="1"/>
  <c r="R142" i="1"/>
  <c r="R155" i="1" s="1"/>
  <c r="S142" i="1"/>
  <c r="S155" i="1" s="1"/>
  <c r="T142" i="1"/>
  <c r="U142" i="1"/>
  <c r="V142" i="1"/>
  <c r="W142" i="1"/>
  <c r="W155" i="1" s="1"/>
  <c r="X142" i="1"/>
  <c r="Y142" i="1"/>
  <c r="Z142" i="1"/>
  <c r="AA142" i="1"/>
  <c r="AA155" i="1" s="1"/>
  <c r="AB142" i="1"/>
  <c r="AC142" i="1"/>
  <c r="AD142" i="1"/>
  <c r="AD155" i="1" s="1"/>
  <c r="AE142" i="1"/>
  <c r="AE155" i="1" s="1"/>
  <c r="AF142" i="1"/>
  <c r="AG142" i="1"/>
  <c r="AH142" i="1"/>
  <c r="AH155" i="1" s="1"/>
  <c r="AI142" i="1"/>
  <c r="AI155" i="1" s="1"/>
  <c r="AJ142" i="1"/>
  <c r="AK142" i="1"/>
  <c r="AL142" i="1"/>
  <c r="AM142" i="1"/>
  <c r="AM155" i="1" s="1"/>
  <c r="AN142" i="1"/>
  <c r="AO142" i="1"/>
  <c r="AP142" i="1"/>
  <c r="AQ142" i="1"/>
  <c r="AQ155" i="1" s="1"/>
  <c r="AR142" i="1"/>
  <c r="AS142" i="1"/>
  <c r="AT142" i="1"/>
  <c r="AT155" i="1" s="1"/>
  <c r="AU142" i="1"/>
  <c r="AU155" i="1" s="1"/>
  <c r="AV142" i="1"/>
  <c r="AW142" i="1"/>
  <c r="AX142" i="1"/>
  <c r="AX155" i="1" s="1"/>
  <c r="AY142" i="1"/>
  <c r="AY155" i="1" s="1"/>
  <c r="AZ142" i="1"/>
  <c r="BA142" i="1"/>
  <c r="BB142" i="1"/>
  <c r="BC142" i="1"/>
  <c r="BC155" i="1" s="1"/>
  <c r="BD142" i="1"/>
  <c r="BE142" i="1"/>
  <c r="BF142" i="1"/>
  <c r="BG142" i="1"/>
  <c r="BG155" i="1" s="1"/>
  <c r="BH142" i="1"/>
  <c r="BI142" i="1"/>
  <c r="BJ142" i="1"/>
  <c r="BJ155" i="1" s="1"/>
  <c r="BK142" i="1"/>
  <c r="BK155" i="1" s="1"/>
  <c r="BL142" i="1"/>
  <c r="BM142" i="1"/>
  <c r="BN142" i="1"/>
  <c r="BN155" i="1" s="1"/>
  <c r="BO142" i="1"/>
  <c r="BO155" i="1" s="1"/>
  <c r="BP142" i="1"/>
  <c r="BQ142" i="1"/>
  <c r="BR142" i="1"/>
  <c r="BS142" i="1"/>
  <c r="BS155" i="1" s="1"/>
  <c r="BT142" i="1"/>
  <c r="BU142" i="1"/>
  <c r="BV142" i="1"/>
  <c r="BW142" i="1"/>
  <c r="BW155" i="1" s="1"/>
  <c r="BX142" i="1"/>
  <c r="BY142" i="1"/>
  <c r="BZ142" i="1"/>
  <c r="BZ155" i="1" s="1"/>
  <c r="CA142" i="1"/>
  <c r="CA155" i="1" s="1"/>
  <c r="CB142" i="1"/>
  <c r="CC142" i="1"/>
  <c r="CD142" i="1"/>
  <c r="CD155" i="1" s="1"/>
  <c r="CE142" i="1"/>
  <c r="CE155" i="1" s="1"/>
  <c r="CF142" i="1"/>
  <c r="CG142" i="1"/>
  <c r="CH142" i="1"/>
  <c r="CI142" i="1"/>
  <c r="CI155" i="1" s="1"/>
  <c r="CJ142" i="1"/>
  <c r="CK142" i="1"/>
  <c r="CL142" i="1"/>
  <c r="CM142" i="1"/>
  <c r="CM155" i="1" s="1"/>
  <c r="CN142" i="1"/>
  <c r="CO142" i="1"/>
  <c r="CP142" i="1"/>
  <c r="CP155" i="1" s="1"/>
  <c r="CQ142" i="1"/>
  <c r="CQ155" i="1" s="1"/>
  <c r="CR142" i="1"/>
  <c r="CS142" i="1"/>
  <c r="CT142" i="1"/>
  <c r="CT155" i="1" s="1"/>
  <c r="CU142" i="1"/>
  <c r="CU155" i="1" s="1"/>
  <c r="CV142" i="1"/>
  <c r="CW142" i="1"/>
  <c r="CX142" i="1"/>
  <c r="CY142" i="1"/>
  <c r="CY155" i="1" s="1"/>
  <c r="CZ142" i="1"/>
  <c r="DA142" i="1"/>
  <c r="DB142" i="1"/>
  <c r="DC142" i="1"/>
  <c r="DC155" i="1" s="1"/>
  <c r="DD142" i="1"/>
  <c r="DE142" i="1"/>
  <c r="DF142" i="1"/>
  <c r="DF155" i="1" s="1"/>
  <c r="K142" i="1"/>
  <c r="K155" i="1" s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AV155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K143" i="1"/>
  <c r="K141" i="1"/>
  <c r="L133" i="1"/>
  <c r="M133" i="1"/>
  <c r="N133" i="1"/>
  <c r="O133" i="1"/>
  <c r="P133" i="1"/>
  <c r="Q133" i="1"/>
  <c r="R133" i="1"/>
  <c r="S133" i="1"/>
  <c r="S154" i="1" s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E154" i="1" s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L135" i="1"/>
  <c r="M135" i="1"/>
  <c r="M156" i="1" s="1"/>
  <c r="N135" i="1"/>
  <c r="O135" i="1"/>
  <c r="P135" i="1"/>
  <c r="Q135" i="1"/>
  <c r="Q156" i="1" s="1"/>
  <c r="R135" i="1"/>
  <c r="S135" i="1"/>
  <c r="T135" i="1"/>
  <c r="U135" i="1"/>
  <c r="U156" i="1" s="1"/>
  <c r="V135" i="1"/>
  <c r="W135" i="1"/>
  <c r="X135" i="1"/>
  <c r="Y135" i="1"/>
  <c r="Y156" i="1" s="1"/>
  <c r="Z135" i="1"/>
  <c r="AA135" i="1"/>
  <c r="AB135" i="1"/>
  <c r="AC135" i="1"/>
  <c r="AC156" i="1" s="1"/>
  <c r="AD135" i="1"/>
  <c r="AE135" i="1"/>
  <c r="AF135" i="1"/>
  <c r="AG135" i="1"/>
  <c r="AG156" i="1" s="1"/>
  <c r="AH135" i="1"/>
  <c r="AI135" i="1"/>
  <c r="AJ135" i="1"/>
  <c r="AK135" i="1"/>
  <c r="AK156" i="1" s="1"/>
  <c r="AL135" i="1"/>
  <c r="AM135" i="1"/>
  <c r="AN135" i="1"/>
  <c r="AO135" i="1"/>
  <c r="AO156" i="1" s="1"/>
  <c r="AP135" i="1"/>
  <c r="AQ135" i="1"/>
  <c r="AR135" i="1"/>
  <c r="AS135" i="1"/>
  <c r="AS156" i="1" s="1"/>
  <c r="AT135" i="1"/>
  <c r="AU135" i="1"/>
  <c r="AV135" i="1"/>
  <c r="AW135" i="1"/>
  <c r="AW156" i="1" s="1"/>
  <c r="AX135" i="1"/>
  <c r="AY135" i="1"/>
  <c r="AZ135" i="1"/>
  <c r="BA135" i="1"/>
  <c r="BA156" i="1" s="1"/>
  <c r="BB135" i="1"/>
  <c r="BC135" i="1"/>
  <c r="BD135" i="1"/>
  <c r="BE135" i="1"/>
  <c r="BE156" i="1" s="1"/>
  <c r="BF135" i="1"/>
  <c r="BG135" i="1"/>
  <c r="BH135" i="1"/>
  <c r="BI135" i="1"/>
  <c r="BI156" i="1" s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K133" i="1"/>
  <c r="K135" i="1"/>
  <c r="K134" i="1"/>
  <c r="DF154" i="1"/>
  <c r="N154" i="1"/>
  <c r="R154" i="1"/>
  <c r="V154" i="1"/>
  <c r="Z154" i="1"/>
  <c r="AD154" i="1"/>
  <c r="AH154" i="1"/>
  <c r="AL154" i="1"/>
  <c r="AP154" i="1"/>
  <c r="AT154" i="1"/>
  <c r="AX154" i="1"/>
  <c r="BB154" i="1"/>
  <c r="BF154" i="1"/>
  <c r="BJ154" i="1"/>
  <c r="BN154" i="1"/>
  <c r="BR154" i="1"/>
  <c r="BV154" i="1"/>
  <c r="BZ154" i="1"/>
  <c r="CD154" i="1"/>
  <c r="CH154" i="1"/>
  <c r="CL154" i="1"/>
  <c r="CP154" i="1"/>
  <c r="CT154" i="1"/>
  <c r="CX154" i="1"/>
  <c r="DB154" i="1"/>
  <c r="V155" i="1"/>
  <c r="Z155" i="1"/>
  <c r="AL155" i="1"/>
  <c r="AP155" i="1"/>
  <c r="BB155" i="1"/>
  <c r="BF155" i="1"/>
  <c r="BR155" i="1"/>
  <c r="BV155" i="1"/>
  <c r="CH155" i="1"/>
  <c r="CL155" i="1"/>
  <c r="CX155" i="1"/>
  <c r="DB155" i="1"/>
  <c r="BN156" i="1"/>
  <c r="BR156" i="1"/>
  <c r="BV156" i="1"/>
  <c r="BZ156" i="1"/>
  <c r="CD156" i="1"/>
  <c r="CH156" i="1"/>
  <c r="CL156" i="1"/>
  <c r="CP156" i="1"/>
  <c r="CT156" i="1"/>
  <c r="CX156" i="1"/>
  <c r="DB156" i="1"/>
  <c r="DF156" i="1"/>
  <c r="K151" i="1"/>
  <c r="K150" i="1"/>
  <c r="K149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L154" i="1"/>
  <c r="M154" i="1"/>
  <c r="P154" i="1"/>
  <c r="Q154" i="1"/>
  <c r="T154" i="1"/>
  <c r="U154" i="1"/>
  <c r="X154" i="1"/>
  <c r="Y154" i="1"/>
  <c r="AB154" i="1"/>
  <c r="AC154" i="1"/>
  <c r="AF154" i="1"/>
  <c r="AG154" i="1"/>
  <c r="AJ154" i="1"/>
  <c r="AK154" i="1"/>
  <c r="AN154" i="1"/>
  <c r="AO154" i="1"/>
  <c r="AR154" i="1"/>
  <c r="AS154" i="1"/>
  <c r="AV154" i="1"/>
  <c r="AW154" i="1"/>
  <c r="AZ154" i="1"/>
  <c r="BA154" i="1"/>
  <c r="BD154" i="1"/>
  <c r="BE154" i="1"/>
  <c r="BH154" i="1"/>
  <c r="BI154" i="1"/>
  <c r="BL154" i="1"/>
  <c r="BM154" i="1"/>
  <c r="BP154" i="1"/>
  <c r="BQ154" i="1"/>
  <c r="BT154" i="1"/>
  <c r="BU154" i="1"/>
  <c r="BX154" i="1"/>
  <c r="BY154" i="1"/>
  <c r="CB154" i="1"/>
  <c r="CC154" i="1"/>
  <c r="CF154" i="1"/>
  <c r="CG154" i="1"/>
  <c r="CJ154" i="1"/>
  <c r="CK154" i="1"/>
  <c r="CN154" i="1"/>
  <c r="CO154" i="1"/>
  <c r="CR154" i="1"/>
  <c r="CS154" i="1"/>
  <c r="CV154" i="1"/>
  <c r="CW154" i="1"/>
  <c r="CZ154" i="1"/>
  <c r="DA154" i="1"/>
  <c r="DD154" i="1"/>
  <c r="DE154" i="1"/>
  <c r="M155" i="1"/>
  <c r="Q155" i="1"/>
  <c r="U155" i="1"/>
  <c r="Y155" i="1"/>
  <c r="AC155" i="1"/>
  <c r="AG155" i="1"/>
  <c r="AK155" i="1"/>
  <c r="AO155" i="1"/>
  <c r="AS155" i="1"/>
  <c r="AW155" i="1"/>
  <c r="BA155" i="1"/>
  <c r="BE155" i="1"/>
  <c r="BI155" i="1"/>
  <c r="BM155" i="1"/>
  <c r="BQ155" i="1"/>
  <c r="BU155" i="1"/>
  <c r="BY155" i="1"/>
  <c r="CC155" i="1"/>
  <c r="CG155" i="1"/>
  <c r="CK155" i="1"/>
  <c r="CO155" i="1"/>
  <c r="CS155" i="1"/>
  <c r="CW155" i="1"/>
  <c r="DA155" i="1"/>
  <c r="DE155" i="1"/>
  <c r="L156" i="1"/>
  <c r="N156" i="1"/>
  <c r="O156" i="1"/>
  <c r="P156" i="1"/>
  <c r="R156" i="1"/>
  <c r="S156" i="1"/>
  <c r="T156" i="1"/>
  <c r="V156" i="1"/>
  <c r="W156" i="1"/>
  <c r="X156" i="1"/>
  <c r="Z156" i="1"/>
  <c r="AA156" i="1"/>
  <c r="AB156" i="1"/>
  <c r="AD156" i="1"/>
  <c r="AE156" i="1"/>
  <c r="AF156" i="1"/>
  <c r="AH156" i="1"/>
  <c r="AI156" i="1"/>
  <c r="AJ156" i="1"/>
  <c r="AL156" i="1"/>
  <c r="AM156" i="1"/>
  <c r="AN156" i="1"/>
  <c r="AP156" i="1"/>
  <c r="AQ156" i="1"/>
  <c r="AR156" i="1"/>
  <c r="AT156" i="1"/>
  <c r="AU156" i="1"/>
  <c r="AV156" i="1"/>
  <c r="AX156" i="1"/>
  <c r="AY156" i="1"/>
  <c r="AZ156" i="1"/>
  <c r="BB156" i="1"/>
  <c r="BC156" i="1"/>
  <c r="BD156" i="1"/>
  <c r="BF156" i="1"/>
  <c r="BG156" i="1"/>
  <c r="BH156" i="1"/>
  <c r="BJ156" i="1"/>
  <c r="BK156" i="1"/>
  <c r="BL156" i="1"/>
  <c r="BO156" i="1"/>
  <c r="BP156" i="1"/>
  <c r="BS156" i="1"/>
  <c r="BT156" i="1"/>
  <c r="BW156" i="1"/>
  <c r="BX156" i="1"/>
  <c r="CA156" i="1"/>
  <c r="CB156" i="1"/>
  <c r="CE156" i="1"/>
  <c r="CF156" i="1"/>
  <c r="CI156" i="1"/>
  <c r="CJ156" i="1"/>
  <c r="CM156" i="1"/>
  <c r="CN156" i="1"/>
  <c r="CQ156" i="1"/>
  <c r="CU156" i="1"/>
  <c r="CY156" i="1"/>
  <c r="CZ156" i="1"/>
  <c r="DC156" i="1"/>
  <c r="DD156" i="1"/>
  <c r="K13" i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H16" i="1"/>
  <c r="K156" i="1" l="1"/>
  <c r="DE156" i="1"/>
  <c r="CO156" i="1"/>
  <c r="BY156" i="1"/>
  <c r="CR155" i="1"/>
  <c r="CB155" i="1"/>
  <c r="BL155" i="1"/>
  <c r="AF155" i="1"/>
  <c r="P155" i="1"/>
  <c r="CU154" i="1"/>
  <c r="BO154" i="1"/>
  <c r="AY154" i="1"/>
  <c r="AI154" i="1"/>
  <c r="DA156" i="1"/>
  <c r="CW156" i="1"/>
  <c r="CS156" i="1"/>
  <c r="CK156" i="1"/>
  <c r="CG156" i="1"/>
  <c r="CC156" i="1"/>
  <c r="BU156" i="1"/>
  <c r="BQ156" i="1"/>
  <c r="BM156" i="1"/>
  <c r="DD155" i="1"/>
  <c r="CZ155" i="1"/>
  <c r="CV155" i="1"/>
  <c r="CN155" i="1"/>
  <c r="CJ155" i="1"/>
  <c r="CF155" i="1"/>
  <c r="BX155" i="1"/>
  <c r="BT155" i="1"/>
  <c r="BP155" i="1"/>
  <c r="BH155" i="1"/>
  <c r="BD155" i="1"/>
  <c r="AZ155" i="1"/>
  <c r="AR155" i="1"/>
  <c r="AN155" i="1"/>
  <c r="AJ155" i="1"/>
  <c r="AB155" i="1"/>
  <c r="X155" i="1"/>
  <c r="T155" i="1"/>
  <c r="L155" i="1"/>
  <c r="DC154" i="1"/>
  <c r="CY154" i="1"/>
  <c r="CQ154" i="1"/>
  <c r="CM154" i="1"/>
  <c r="CI154" i="1"/>
  <c r="CA154" i="1"/>
  <c r="BW154" i="1"/>
  <c r="BS154" i="1"/>
  <c r="BK154" i="1"/>
  <c r="BG154" i="1"/>
  <c r="BC154" i="1"/>
  <c r="AU154" i="1"/>
  <c r="AQ154" i="1"/>
  <c r="AM154" i="1"/>
  <c r="AE154" i="1"/>
  <c r="AA154" i="1"/>
  <c r="W154" i="1"/>
  <c r="O154" i="1"/>
  <c r="CV156" i="1"/>
  <c r="CR156" i="1"/>
  <c r="K154" i="1"/>
  <c r="K21" i="1"/>
  <c r="J23" i="1"/>
  <c r="K23" i="1" s="1"/>
  <c r="J22" i="1"/>
  <c r="K22" i="1" s="1"/>
  <c r="J21" i="1"/>
  <c r="H18" i="1"/>
  <c r="K19" i="1"/>
  <c r="K18" i="1"/>
  <c r="K17" i="1"/>
  <c r="J19" i="1"/>
  <c r="J18" i="1"/>
  <c r="J13" i="1"/>
  <c r="J17" i="1"/>
  <c r="K15" i="1"/>
  <c r="K14" i="1"/>
  <c r="J15" i="1"/>
  <c r="J14" i="1"/>
  <c r="F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H1" i="3"/>
  <c r="G1" i="3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2" i="1"/>
  <c r="AI6" i="1" s="1"/>
  <c r="AI8" i="1" s="1"/>
  <c r="Q6" i="2"/>
  <c r="R6" i="2" s="1"/>
  <c r="Q7" i="2"/>
  <c r="R7" i="2" s="1"/>
  <c r="Q8" i="2"/>
  <c r="R8" i="2" s="1"/>
  <c r="Q9" i="2"/>
  <c r="R9" i="2"/>
  <c r="Q10" i="2"/>
  <c r="R10" i="2" s="1"/>
  <c r="Q11" i="2"/>
  <c r="R11" i="2" s="1"/>
  <c r="Q12" i="2"/>
  <c r="R12" i="2" s="1"/>
  <c r="Q13" i="2"/>
  <c r="R13" i="2"/>
  <c r="Q14" i="2"/>
  <c r="R14" i="2" s="1"/>
  <c r="Q15" i="2"/>
  <c r="R15" i="2" s="1"/>
  <c r="Q16" i="2"/>
  <c r="R16" i="2" s="1"/>
  <c r="Q17" i="2"/>
  <c r="R17" i="2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R34" i="2" s="1"/>
  <c r="Q35" i="2"/>
  <c r="R35" i="2" s="1"/>
  <c r="Q36" i="2"/>
  <c r="R36" i="2" s="1"/>
  <c r="Q37" i="2"/>
  <c r="R37" i="2" s="1"/>
  <c r="Q38" i="2"/>
  <c r="R38" i="2" s="1"/>
  <c r="Q39" i="2"/>
  <c r="R39" i="2" s="1"/>
  <c r="Q40" i="2"/>
  <c r="R40" i="2" s="1"/>
  <c r="Q41" i="2"/>
  <c r="R41" i="2"/>
  <c r="Q42" i="2"/>
  <c r="R42" i="2" s="1"/>
  <c r="Q43" i="2"/>
  <c r="R43" i="2" s="1"/>
  <c r="Q44" i="2"/>
  <c r="R44" i="2" s="1"/>
  <c r="Q45" i="2"/>
  <c r="R45" i="2"/>
  <c r="Q46" i="2"/>
  <c r="R46" i="2" s="1"/>
  <c r="Q47" i="2"/>
  <c r="R47" i="2" s="1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/>
  <c r="Q58" i="2"/>
  <c r="R58" i="2" s="1"/>
  <c r="Q59" i="2"/>
  <c r="R59" i="2" s="1"/>
  <c r="Q60" i="2"/>
  <c r="R60" i="2" s="1"/>
  <c r="Q61" i="2"/>
  <c r="R61" i="2"/>
  <c r="Q62" i="2"/>
  <c r="R62" i="2" s="1"/>
  <c r="Q63" i="2"/>
  <c r="R63" i="2" s="1"/>
  <c r="Q64" i="2"/>
  <c r="R64" i="2" s="1"/>
  <c r="Q65" i="2"/>
  <c r="R65" i="2" s="1"/>
  <c r="Q66" i="2"/>
  <c r="R66" i="2" s="1"/>
  <c r="Q67" i="2"/>
  <c r="R67" i="2" s="1"/>
  <c r="Q68" i="2"/>
  <c r="R68" i="2" s="1"/>
  <c r="Q69" i="2"/>
  <c r="R69" i="2"/>
  <c r="Q70" i="2"/>
  <c r="R70" i="2" s="1"/>
  <c r="Q71" i="2"/>
  <c r="R71" i="2" s="1"/>
  <c r="Q72" i="2"/>
  <c r="R72" i="2" s="1"/>
  <c r="Q73" i="2"/>
  <c r="R73" i="2"/>
  <c r="Q74" i="2"/>
  <c r="R74" i="2" s="1"/>
  <c r="Q75" i="2"/>
  <c r="R75" i="2" s="1"/>
  <c r="Q76" i="2"/>
  <c r="R76" i="2" s="1"/>
  <c r="Q77" i="2"/>
  <c r="R77" i="2"/>
  <c r="Q78" i="2"/>
  <c r="R78" i="2" s="1"/>
  <c r="Q79" i="2"/>
  <c r="R79" i="2" s="1"/>
  <c r="Q80" i="2"/>
  <c r="R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89" i="2"/>
  <c r="R89" i="2"/>
  <c r="Q90" i="2"/>
  <c r="R90" i="2" s="1"/>
  <c r="Q91" i="2"/>
  <c r="R91" i="2" s="1"/>
  <c r="Q92" i="2"/>
  <c r="R92" i="2" s="1"/>
  <c r="Q93" i="2"/>
  <c r="R93" i="2"/>
  <c r="Q94" i="2"/>
  <c r="R94" i="2" s="1"/>
  <c r="Q95" i="2"/>
  <c r="R95" i="2" s="1"/>
  <c r="Q96" i="2"/>
  <c r="R96" i="2" s="1"/>
  <c r="Q97" i="2"/>
  <c r="R97" i="2" s="1"/>
  <c r="Q98" i="2"/>
  <c r="R98" i="2" s="1"/>
  <c r="Q99" i="2"/>
  <c r="R99" i="2" s="1"/>
  <c r="Q100" i="2"/>
  <c r="R100" i="2" s="1"/>
  <c r="Q101" i="2"/>
  <c r="R101" i="2" s="1"/>
  <c r="Q102" i="2"/>
  <c r="R102" i="2" s="1"/>
  <c r="Q103" i="2"/>
  <c r="R103" i="2" s="1"/>
  <c r="Q104" i="2"/>
  <c r="R104" i="2" s="1"/>
  <c r="Q105" i="2"/>
  <c r="R105" i="2"/>
  <c r="Q106" i="2"/>
  <c r="R106" i="2" s="1"/>
  <c r="Q107" i="2"/>
  <c r="R107" i="2" s="1"/>
  <c r="Q108" i="2"/>
  <c r="R108" i="2" s="1"/>
  <c r="Q109" i="2"/>
  <c r="R109" i="2"/>
  <c r="Q110" i="2"/>
  <c r="R110" i="2" s="1"/>
  <c r="Q111" i="2"/>
  <c r="R111" i="2" s="1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/>
  <c r="Q118" i="2"/>
  <c r="R118" i="2" s="1"/>
  <c r="Q119" i="2"/>
  <c r="R119" i="2" s="1"/>
  <c r="Q120" i="2"/>
  <c r="R120" i="2" s="1"/>
  <c r="Q121" i="2"/>
  <c r="R121" i="2"/>
  <c r="Q122" i="2"/>
  <c r="R122" i="2" s="1"/>
  <c r="Q123" i="2"/>
  <c r="R123" i="2" s="1"/>
  <c r="Q124" i="2"/>
  <c r="R124" i="2" s="1"/>
  <c r="Q125" i="2"/>
  <c r="R125" i="2"/>
  <c r="Q126" i="2"/>
  <c r="R126" i="2" s="1"/>
  <c r="Q127" i="2"/>
  <c r="R127" i="2" s="1"/>
  <c r="Q128" i="2"/>
  <c r="R128" i="2" s="1"/>
  <c r="Q129" i="2"/>
  <c r="R129" i="2" s="1"/>
  <c r="Q5" i="2"/>
  <c r="R5" i="2" s="1"/>
  <c r="L5" i="2"/>
  <c r="H5" i="2"/>
  <c r="H57" i="2"/>
  <c r="L6" i="2"/>
  <c r="M6" i="2" s="1"/>
  <c r="L7" i="2"/>
  <c r="M7" i="2" s="1"/>
  <c r="L8" i="2"/>
  <c r="M8" i="2" s="1"/>
  <c r="L9" i="2"/>
  <c r="M9" i="2"/>
  <c r="L10" i="2"/>
  <c r="M10" i="2" s="1"/>
  <c r="L11" i="2"/>
  <c r="M11" i="2" s="1"/>
  <c r="L12" i="2"/>
  <c r="M12" i="2" s="1"/>
  <c r="L13" i="2"/>
  <c r="M13" i="2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/>
  <c r="L66" i="2"/>
  <c r="M66" i="2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M5" i="2"/>
  <c r="C6" i="2"/>
  <c r="C7" i="2"/>
  <c r="C8" i="2"/>
  <c r="C9" i="2"/>
  <c r="D9" i="2" s="1"/>
  <c r="C10" i="2"/>
  <c r="C11" i="2"/>
  <c r="C12" i="2"/>
  <c r="C13" i="2"/>
  <c r="C14" i="2"/>
  <c r="C15" i="2"/>
  <c r="C16" i="2"/>
  <c r="C17" i="2"/>
  <c r="D17" i="2" s="1"/>
  <c r="C18" i="2"/>
  <c r="C19" i="2"/>
  <c r="C20" i="2"/>
  <c r="C21" i="2"/>
  <c r="C22" i="2"/>
  <c r="C23" i="2"/>
  <c r="C24" i="2"/>
  <c r="C25" i="2"/>
  <c r="D25" i="2" s="1"/>
  <c r="C26" i="2"/>
  <c r="C27" i="2"/>
  <c r="C28" i="2"/>
  <c r="C29" i="2"/>
  <c r="C30" i="2"/>
  <c r="C31" i="2"/>
  <c r="C32" i="2"/>
  <c r="C33" i="2"/>
  <c r="D33" i="2" s="1"/>
  <c r="C34" i="2"/>
  <c r="C35" i="2"/>
  <c r="C36" i="2"/>
  <c r="C37" i="2"/>
  <c r="C38" i="2"/>
  <c r="C39" i="2"/>
  <c r="C40" i="2"/>
  <c r="C41" i="2"/>
  <c r="D41" i="2" s="1"/>
  <c r="C42" i="2"/>
  <c r="C43" i="2"/>
  <c r="C44" i="2"/>
  <c r="C45" i="2"/>
  <c r="C46" i="2"/>
  <c r="C47" i="2"/>
  <c r="C48" i="2"/>
  <c r="C49" i="2"/>
  <c r="D49" i="2" s="1"/>
  <c r="C50" i="2"/>
  <c r="C51" i="2"/>
  <c r="C52" i="2"/>
  <c r="C53" i="2"/>
  <c r="C54" i="2"/>
  <c r="C55" i="2"/>
  <c r="C56" i="2"/>
  <c r="C57" i="2"/>
  <c r="D57" i="2" s="1"/>
  <c r="I57" i="2" s="1"/>
  <c r="C58" i="2"/>
  <c r="C59" i="2"/>
  <c r="C60" i="2"/>
  <c r="C61" i="2"/>
  <c r="C62" i="2"/>
  <c r="C63" i="2"/>
  <c r="C64" i="2"/>
  <c r="C65" i="2"/>
  <c r="D65" i="2" s="1"/>
  <c r="C66" i="2"/>
  <c r="C67" i="2"/>
  <c r="C68" i="2"/>
  <c r="C69" i="2"/>
  <c r="C70" i="2"/>
  <c r="C71" i="2"/>
  <c r="C72" i="2"/>
  <c r="C73" i="2"/>
  <c r="D73" i="2" s="1"/>
  <c r="C74" i="2"/>
  <c r="C75" i="2"/>
  <c r="C76" i="2"/>
  <c r="C77" i="2"/>
  <c r="C78" i="2"/>
  <c r="C79" i="2"/>
  <c r="C80" i="2"/>
  <c r="C81" i="2"/>
  <c r="D81" i="2" s="1"/>
  <c r="C82" i="2"/>
  <c r="C83" i="2"/>
  <c r="C84" i="2"/>
  <c r="C85" i="2"/>
  <c r="C86" i="2"/>
  <c r="C87" i="2"/>
  <c r="C88" i="2"/>
  <c r="C89" i="2"/>
  <c r="D89" i="2" s="1"/>
  <c r="C90" i="2"/>
  <c r="C91" i="2"/>
  <c r="C92" i="2"/>
  <c r="C93" i="2"/>
  <c r="C94" i="2"/>
  <c r="C95" i="2"/>
  <c r="C96" i="2"/>
  <c r="C97" i="2"/>
  <c r="D97" i="2" s="1"/>
  <c r="C98" i="2"/>
  <c r="C99" i="2"/>
  <c r="C100" i="2"/>
  <c r="C101" i="2"/>
  <c r="C102" i="2"/>
  <c r="C103" i="2"/>
  <c r="C104" i="2"/>
  <c r="C105" i="2"/>
  <c r="D105" i="2" s="1"/>
  <c r="C106" i="2"/>
  <c r="C107" i="2"/>
  <c r="C108" i="2"/>
  <c r="C109" i="2"/>
  <c r="C110" i="2"/>
  <c r="C111" i="2"/>
  <c r="C112" i="2"/>
  <c r="C113" i="2"/>
  <c r="D113" i="2" s="1"/>
  <c r="C114" i="2"/>
  <c r="C115" i="2"/>
  <c r="C116" i="2"/>
  <c r="C117" i="2"/>
  <c r="C118" i="2"/>
  <c r="C119" i="2"/>
  <c r="C120" i="2"/>
  <c r="C121" i="2"/>
  <c r="D121" i="2" s="1"/>
  <c r="C122" i="2"/>
  <c r="C123" i="2"/>
  <c r="C124" i="2"/>
  <c r="C125" i="2"/>
  <c r="C126" i="2"/>
  <c r="C127" i="2"/>
  <c r="C128" i="2"/>
  <c r="C129" i="2"/>
  <c r="D129" i="2" s="1"/>
  <c r="C130" i="2"/>
  <c r="D6" i="2"/>
  <c r="D7" i="2"/>
  <c r="D8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6" i="2"/>
  <c r="D27" i="2"/>
  <c r="D28" i="2"/>
  <c r="D29" i="2"/>
  <c r="D30" i="2"/>
  <c r="D31" i="2"/>
  <c r="D32" i="2"/>
  <c r="D34" i="2"/>
  <c r="D35" i="2"/>
  <c r="D36" i="2"/>
  <c r="D37" i="2"/>
  <c r="D38" i="2"/>
  <c r="D39" i="2"/>
  <c r="D40" i="2"/>
  <c r="D42" i="2"/>
  <c r="D43" i="2"/>
  <c r="D44" i="2"/>
  <c r="D45" i="2"/>
  <c r="D46" i="2"/>
  <c r="D47" i="2"/>
  <c r="D48" i="2"/>
  <c r="D50" i="2"/>
  <c r="D51" i="2"/>
  <c r="D52" i="2"/>
  <c r="D53" i="2"/>
  <c r="D54" i="2"/>
  <c r="D55" i="2"/>
  <c r="D56" i="2"/>
  <c r="D58" i="2"/>
  <c r="D59" i="2"/>
  <c r="D60" i="2"/>
  <c r="D61" i="2"/>
  <c r="D62" i="2"/>
  <c r="D63" i="2"/>
  <c r="D64" i="2"/>
  <c r="D66" i="2"/>
  <c r="D67" i="2"/>
  <c r="D68" i="2"/>
  <c r="D69" i="2"/>
  <c r="D70" i="2"/>
  <c r="D71" i="2"/>
  <c r="D72" i="2"/>
  <c r="I72" i="2" s="1"/>
  <c r="D74" i="2"/>
  <c r="D75" i="2"/>
  <c r="D76" i="2"/>
  <c r="D77" i="2"/>
  <c r="D78" i="2"/>
  <c r="D79" i="2"/>
  <c r="D80" i="2"/>
  <c r="D82" i="2"/>
  <c r="D83" i="2"/>
  <c r="D84" i="2"/>
  <c r="D85" i="2"/>
  <c r="D86" i="2"/>
  <c r="D87" i="2"/>
  <c r="D88" i="2"/>
  <c r="I88" i="2" s="1"/>
  <c r="D90" i="2"/>
  <c r="D91" i="2"/>
  <c r="D92" i="2"/>
  <c r="D93" i="2"/>
  <c r="D94" i="2"/>
  <c r="D95" i="2"/>
  <c r="D96" i="2"/>
  <c r="D98" i="2"/>
  <c r="D99" i="2"/>
  <c r="D100" i="2"/>
  <c r="D101" i="2"/>
  <c r="D102" i="2"/>
  <c r="D103" i="2"/>
  <c r="D104" i="2"/>
  <c r="D106" i="2"/>
  <c r="D107" i="2"/>
  <c r="D108" i="2"/>
  <c r="I108" i="2" s="1"/>
  <c r="D109" i="2"/>
  <c r="D110" i="2"/>
  <c r="D111" i="2"/>
  <c r="D112" i="2"/>
  <c r="D114" i="2"/>
  <c r="D115" i="2"/>
  <c r="D116" i="2"/>
  <c r="D117" i="2"/>
  <c r="D118" i="2"/>
  <c r="D119" i="2"/>
  <c r="D120" i="2"/>
  <c r="D122" i="2"/>
  <c r="D123" i="2"/>
  <c r="D124" i="2"/>
  <c r="I124" i="2" s="1"/>
  <c r="D125" i="2"/>
  <c r="D126" i="2"/>
  <c r="D127" i="2"/>
  <c r="D128" i="2"/>
  <c r="I128" i="2" s="1"/>
  <c r="D130" i="2"/>
  <c r="D5" i="2"/>
  <c r="C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I20" i="2" s="1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I52" i="2" s="1"/>
  <c r="H53" i="2"/>
  <c r="H54" i="2"/>
  <c r="H55" i="2"/>
  <c r="H56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I79" i="2" s="1"/>
  <c r="H80" i="2"/>
  <c r="H81" i="2"/>
  <c r="H82" i="2"/>
  <c r="I82" i="2" s="1"/>
  <c r="H83" i="2"/>
  <c r="I83" i="2" s="1"/>
  <c r="H84" i="2"/>
  <c r="H85" i="2"/>
  <c r="H86" i="2"/>
  <c r="H87" i="2"/>
  <c r="I87" i="2" s="1"/>
  <c r="H88" i="2"/>
  <c r="H89" i="2"/>
  <c r="H90" i="2"/>
  <c r="H91" i="2"/>
  <c r="I91" i="2" s="1"/>
  <c r="H92" i="2"/>
  <c r="H93" i="2"/>
  <c r="H94" i="2"/>
  <c r="H95" i="2"/>
  <c r="H96" i="2"/>
  <c r="H97" i="2"/>
  <c r="H98" i="2"/>
  <c r="H99" i="2"/>
  <c r="I99" i="2" s="1"/>
  <c r="H100" i="2"/>
  <c r="H101" i="2"/>
  <c r="H102" i="2"/>
  <c r="I102" i="2" s="1"/>
  <c r="H103" i="2"/>
  <c r="I103" i="2" s="1"/>
  <c r="H104" i="2"/>
  <c r="H105" i="2"/>
  <c r="H106" i="2"/>
  <c r="H107" i="2"/>
  <c r="I107" i="2" s="1"/>
  <c r="H108" i="2"/>
  <c r="H109" i="2"/>
  <c r="H110" i="2"/>
  <c r="H111" i="2"/>
  <c r="I111" i="2" s="1"/>
  <c r="H112" i="2"/>
  <c r="H113" i="2"/>
  <c r="H114" i="2"/>
  <c r="I114" i="2" s="1"/>
  <c r="H115" i="2"/>
  <c r="I115" i="2" s="1"/>
  <c r="H116" i="2"/>
  <c r="H117" i="2"/>
  <c r="H118" i="2"/>
  <c r="H119" i="2"/>
  <c r="I119" i="2" s="1"/>
  <c r="H120" i="2"/>
  <c r="H121" i="2"/>
  <c r="H122" i="2"/>
  <c r="H123" i="2"/>
  <c r="H124" i="2"/>
  <c r="H125" i="2"/>
  <c r="H126" i="2"/>
  <c r="I126" i="2" s="1"/>
  <c r="H127" i="2"/>
  <c r="I127" i="2" s="1"/>
  <c r="H128" i="2"/>
  <c r="H129" i="2"/>
  <c r="H130" i="2"/>
  <c r="D2" i="2"/>
  <c r="B2" i="2"/>
  <c r="I100" i="2"/>
  <c r="I116" i="2"/>
  <c r="I12" i="2"/>
  <c r="I28" i="2"/>
  <c r="I36" i="2"/>
  <c r="I44" i="2"/>
  <c r="I60" i="2"/>
  <c r="I68" i="2"/>
  <c r="I75" i="2"/>
  <c r="I76" i="2"/>
  <c r="I86" i="2"/>
  <c r="I92" i="2"/>
  <c r="I94" i="2"/>
  <c r="I95" i="2"/>
  <c r="I110" i="2"/>
  <c r="I118" i="2"/>
  <c r="I123" i="2"/>
  <c r="C16" i="1"/>
  <c r="B16" i="1"/>
  <c r="F16" i="1" s="1"/>
  <c r="I90" i="2" l="1"/>
  <c r="I122" i="2"/>
  <c r="I106" i="2"/>
  <c r="I98" i="2"/>
  <c r="I129" i="2"/>
  <c r="I121" i="2"/>
  <c r="I113" i="2"/>
  <c r="I105" i="2"/>
  <c r="I97" i="2"/>
  <c r="I89" i="2"/>
  <c r="I81" i="2"/>
  <c r="I73" i="2"/>
  <c r="I65" i="2"/>
  <c r="I49" i="2"/>
  <c r="I41" i="2"/>
  <c r="I33" i="2"/>
  <c r="I25" i="2"/>
  <c r="I17" i="2"/>
  <c r="I74" i="2"/>
  <c r="I130" i="2"/>
  <c r="I120" i="2"/>
  <c r="I112" i="2"/>
  <c r="I104" i="2"/>
  <c r="I84" i="2"/>
  <c r="R133" i="2"/>
  <c r="G147" i="2" s="1"/>
  <c r="M133" i="2"/>
  <c r="G141" i="2" s="1"/>
  <c r="B18" i="3"/>
  <c r="C18" i="3" s="1"/>
  <c r="B14" i="3"/>
  <c r="C14" i="3" s="1"/>
  <c r="B10" i="3"/>
  <c r="C10" i="3" s="1"/>
  <c r="B17" i="3"/>
  <c r="C17" i="3" s="1"/>
  <c r="B16" i="3"/>
  <c r="C16" i="3" s="1"/>
  <c r="B13" i="3"/>
  <c r="C13" i="3" s="1"/>
  <c r="B12" i="3"/>
  <c r="C12" i="3" s="1"/>
  <c r="B8" i="3"/>
  <c r="C8" i="3" s="1"/>
  <c r="B9" i="3"/>
  <c r="C9" i="3" s="1"/>
  <c r="I5" i="2"/>
  <c r="I125" i="2"/>
  <c r="I117" i="2"/>
  <c r="I109" i="2"/>
  <c r="I101" i="2"/>
  <c r="I93" i="2"/>
  <c r="I85" i="2"/>
  <c r="I77" i="2"/>
  <c r="I69" i="2"/>
  <c r="I61" i="2"/>
  <c r="I53" i="2"/>
  <c r="I45" i="2"/>
  <c r="I37" i="2"/>
  <c r="I29" i="2"/>
  <c r="I21" i="2"/>
  <c r="I13" i="2"/>
  <c r="I96" i="2"/>
  <c r="I80" i="2"/>
  <c r="I64" i="2"/>
  <c r="I56" i="2"/>
  <c r="I48" i="2"/>
  <c r="I40" i="2"/>
  <c r="I32" i="2"/>
  <c r="I24" i="2"/>
  <c r="I16" i="2"/>
  <c r="I8" i="2"/>
  <c r="I71" i="2"/>
  <c r="I67" i="2"/>
  <c r="I63" i="2"/>
  <c r="I59" i="2"/>
  <c r="I55" i="2"/>
  <c r="I51" i="2"/>
  <c r="I47" i="2"/>
  <c r="I43" i="2"/>
  <c r="I39" i="2"/>
  <c r="I35" i="2"/>
  <c r="I31" i="2"/>
  <c r="I27" i="2"/>
  <c r="I23" i="2"/>
  <c r="I19" i="2"/>
  <c r="I15" i="2"/>
  <c r="I11" i="2"/>
  <c r="I7" i="2"/>
  <c r="I78" i="2"/>
  <c r="I70" i="2"/>
  <c r="I66" i="2"/>
  <c r="I62" i="2"/>
  <c r="I58" i="2"/>
  <c r="I54" i="2"/>
  <c r="I50" i="2"/>
  <c r="I46" i="2"/>
  <c r="I42" i="2"/>
  <c r="I38" i="2"/>
  <c r="I34" i="2"/>
  <c r="I30" i="2"/>
  <c r="I26" i="2"/>
  <c r="I22" i="2"/>
  <c r="I18" i="2"/>
  <c r="I14" i="2"/>
  <c r="I10" i="2"/>
  <c r="I6" i="2"/>
  <c r="I9" i="2"/>
  <c r="D17" i="1"/>
  <c r="G16" i="1"/>
  <c r="G148" i="2" l="1"/>
  <c r="G146" i="2"/>
  <c r="I133" i="2"/>
  <c r="G136" i="2" s="1"/>
  <c r="G143" i="2"/>
  <c r="G142" i="2"/>
  <c r="L148" i="2"/>
  <c r="P148" i="2"/>
  <c r="T148" i="2"/>
  <c r="X148" i="2"/>
  <c r="AB148" i="2"/>
  <c r="AF148" i="2"/>
  <c r="AJ148" i="2"/>
  <c r="AN148" i="2"/>
  <c r="AR148" i="2"/>
  <c r="AV148" i="2"/>
  <c r="AZ148" i="2"/>
  <c r="BD148" i="2"/>
  <c r="BH148" i="2"/>
  <c r="BL148" i="2"/>
  <c r="BP148" i="2"/>
  <c r="BT148" i="2"/>
  <c r="BX148" i="2"/>
  <c r="CB148" i="2"/>
  <c r="CF148" i="2"/>
  <c r="CJ148" i="2"/>
  <c r="CN148" i="2"/>
  <c r="CR148" i="2"/>
  <c r="CV148" i="2"/>
  <c r="CZ148" i="2"/>
  <c r="DD148" i="2"/>
  <c r="M148" i="2"/>
  <c r="J148" i="2"/>
  <c r="N148" i="2"/>
  <c r="R148" i="2"/>
  <c r="V148" i="2"/>
  <c r="Z148" i="2"/>
  <c r="AD148" i="2"/>
  <c r="AH148" i="2"/>
  <c r="AL148" i="2"/>
  <c r="AP148" i="2"/>
  <c r="AT148" i="2"/>
  <c r="AX148" i="2"/>
  <c r="BB148" i="2"/>
  <c r="BF148" i="2"/>
  <c r="BJ148" i="2"/>
  <c r="BN148" i="2"/>
  <c r="BR148" i="2"/>
  <c r="BV148" i="2"/>
  <c r="BZ148" i="2"/>
  <c r="CD148" i="2"/>
  <c r="CH148" i="2"/>
  <c r="CL148" i="2"/>
  <c r="CP148" i="2"/>
  <c r="CT148" i="2"/>
  <c r="CX148" i="2"/>
  <c r="DB148" i="2"/>
  <c r="S148" i="2"/>
  <c r="AA148" i="2"/>
  <c r="AI148" i="2"/>
  <c r="AQ148" i="2"/>
  <c r="AY148" i="2"/>
  <c r="BG148" i="2"/>
  <c r="BO148" i="2"/>
  <c r="BW148" i="2"/>
  <c r="CE148" i="2"/>
  <c r="CM148" i="2"/>
  <c r="CU148" i="2"/>
  <c r="DC148" i="2"/>
  <c r="Y148" i="2"/>
  <c r="AW148" i="2"/>
  <c r="BE148" i="2"/>
  <c r="BU148" i="2"/>
  <c r="CK148" i="2"/>
  <c r="DA148" i="2"/>
  <c r="K148" i="2"/>
  <c r="U148" i="2"/>
  <c r="AC148" i="2"/>
  <c r="AK148" i="2"/>
  <c r="AS148" i="2"/>
  <c r="BA148" i="2"/>
  <c r="BI148" i="2"/>
  <c r="BQ148" i="2"/>
  <c r="BY148" i="2"/>
  <c r="CG148" i="2"/>
  <c r="CO148" i="2"/>
  <c r="CW148" i="2"/>
  <c r="I148" i="2"/>
  <c r="AG148" i="2"/>
  <c r="O148" i="2"/>
  <c r="W148" i="2"/>
  <c r="AE148" i="2"/>
  <c r="AM148" i="2"/>
  <c r="AU148" i="2"/>
  <c r="BC148" i="2"/>
  <c r="BK148" i="2"/>
  <c r="BS148" i="2"/>
  <c r="CA148" i="2"/>
  <c r="CI148" i="2"/>
  <c r="CQ148" i="2"/>
  <c r="CY148" i="2"/>
  <c r="H148" i="2"/>
  <c r="Q148" i="2"/>
  <c r="AO148" i="2"/>
  <c r="BM148" i="2"/>
  <c r="CC148" i="2"/>
  <c r="CS148" i="2"/>
  <c r="L146" i="2"/>
  <c r="P146" i="2"/>
  <c r="T146" i="2"/>
  <c r="X146" i="2"/>
  <c r="AB146" i="2"/>
  <c r="AF146" i="2"/>
  <c r="AJ146" i="2"/>
  <c r="AN146" i="2"/>
  <c r="AR146" i="2"/>
  <c r="AV146" i="2"/>
  <c r="AZ146" i="2"/>
  <c r="BD146" i="2"/>
  <c r="BH146" i="2"/>
  <c r="BL146" i="2"/>
  <c r="BP146" i="2"/>
  <c r="BT146" i="2"/>
  <c r="BX146" i="2"/>
  <c r="CB146" i="2"/>
  <c r="CF146" i="2"/>
  <c r="CJ146" i="2"/>
  <c r="CN146" i="2"/>
  <c r="CR146" i="2"/>
  <c r="CV146" i="2"/>
  <c r="CZ146" i="2"/>
  <c r="DD146" i="2"/>
  <c r="M146" i="2"/>
  <c r="R146" i="2"/>
  <c r="W146" i="2"/>
  <c r="AC146" i="2"/>
  <c r="AH146" i="2"/>
  <c r="J146" i="2"/>
  <c r="O146" i="2"/>
  <c r="Q146" i="2"/>
  <c r="Y146" i="2"/>
  <c r="AE146" i="2"/>
  <c r="AL146" i="2"/>
  <c r="AQ146" i="2"/>
  <c r="AW146" i="2"/>
  <c r="BB146" i="2"/>
  <c r="BG146" i="2"/>
  <c r="BM146" i="2"/>
  <c r="BR146" i="2"/>
  <c r="BW146" i="2"/>
  <c r="CC146" i="2"/>
  <c r="CH146" i="2"/>
  <c r="CM146" i="2"/>
  <c r="CS146" i="2"/>
  <c r="CX146" i="2"/>
  <c r="DC146" i="2"/>
  <c r="S146" i="2"/>
  <c r="Z146" i="2"/>
  <c r="AG146" i="2"/>
  <c r="AM146" i="2"/>
  <c r="AS146" i="2"/>
  <c r="AX146" i="2"/>
  <c r="BC146" i="2"/>
  <c r="BI146" i="2"/>
  <c r="BN146" i="2"/>
  <c r="BS146" i="2"/>
  <c r="BY146" i="2"/>
  <c r="CD146" i="2"/>
  <c r="CI146" i="2"/>
  <c r="CO146" i="2"/>
  <c r="CT146" i="2"/>
  <c r="CY146" i="2"/>
  <c r="K146" i="2"/>
  <c r="U146" i="2"/>
  <c r="AA146" i="2"/>
  <c r="AI146" i="2"/>
  <c r="AO146" i="2"/>
  <c r="AT146" i="2"/>
  <c r="AY146" i="2"/>
  <c r="BE146" i="2"/>
  <c r="BJ146" i="2"/>
  <c r="BO146" i="2"/>
  <c r="BU146" i="2"/>
  <c r="BZ146" i="2"/>
  <c r="CE146" i="2"/>
  <c r="CK146" i="2"/>
  <c r="CP146" i="2"/>
  <c r="CU146" i="2"/>
  <c r="DA146" i="2"/>
  <c r="N146" i="2"/>
  <c r="AP146" i="2"/>
  <c r="BK146" i="2"/>
  <c r="CG146" i="2"/>
  <c r="DB146" i="2"/>
  <c r="AK146" i="2"/>
  <c r="CA146" i="2"/>
  <c r="V146" i="2"/>
  <c r="AU146" i="2"/>
  <c r="BQ146" i="2"/>
  <c r="CL146" i="2"/>
  <c r="AD146" i="2"/>
  <c r="BA146" i="2"/>
  <c r="BV146" i="2"/>
  <c r="CQ146" i="2"/>
  <c r="H146" i="2"/>
  <c r="I146" i="2"/>
  <c r="BF146" i="2"/>
  <c r="CW146" i="2"/>
  <c r="L141" i="2"/>
  <c r="P141" i="2"/>
  <c r="T141" i="2"/>
  <c r="X141" i="2"/>
  <c r="AB141" i="2"/>
  <c r="AF141" i="2"/>
  <c r="AJ141" i="2"/>
  <c r="AN141" i="2"/>
  <c r="AR141" i="2"/>
  <c r="AV141" i="2"/>
  <c r="AZ141" i="2"/>
  <c r="J141" i="2"/>
  <c r="O141" i="2"/>
  <c r="U141" i="2"/>
  <c r="Z141" i="2"/>
  <c r="AE141" i="2"/>
  <c r="AK141" i="2"/>
  <c r="AP141" i="2"/>
  <c r="AU141" i="2"/>
  <c r="BA141" i="2"/>
  <c r="BE141" i="2"/>
  <c r="BI141" i="2"/>
  <c r="BM141" i="2"/>
  <c r="BQ141" i="2"/>
  <c r="BU141" i="2"/>
  <c r="BY141" i="2"/>
  <c r="CC141" i="2"/>
  <c r="CG141" i="2"/>
  <c r="CK141" i="2"/>
  <c r="CO141" i="2"/>
  <c r="CS141" i="2"/>
  <c r="CW141" i="2"/>
  <c r="DA141" i="2"/>
  <c r="K141" i="2"/>
  <c r="R141" i="2"/>
  <c r="Y141" i="2"/>
  <c r="AG141" i="2"/>
  <c r="AM141" i="2"/>
  <c r="AT141" i="2"/>
  <c r="BB141" i="2"/>
  <c r="BG141" i="2"/>
  <c r="BL141" i="2"/>
  <c r="BR141" i="2"/>
  <c r="BW141" i="2"/>
  <c r="CB141" i="2"/>
  <c r="CH141" i="2"/>
  <c r="CM141" i="2"/>
  <c r="CR141" i="2"/>
  <c r="CX141" i="2"/>
  <c r="DC141" i="2"/>
  <c r="N141" i="2"/>
  <c r="V141" i="2"/>
  <c r="AC141" i="2"/>
  <c r="AI141" i="2"/>
  <c r="AQ141" i="2"/>
  <c r="AX141" i="2"/>
  <c r="BD141" i="2"/>
  <c r="BJ141" i="2"/>
  <c r="BO141" i="2"/>
  <c r="BT141" i="2"/>
  <c r="BZ141" i="2"/>
  <c r="CE141" i="2"/>
  <c r="CJ141" i="2"/>
  <c r="CP141" i="2"/>
  <c r="CU141" i="2"/>
  <c r="CZ141" i="2"/>
  <c r="Q141" i="2"/>
  <c r="AD141" i="2"/>
  <c r="AS141" i="2"/>
  <c r="BF141" i="2"/>
  <c r="BP141" i="2"/>
  <c r="CA141" i="2"/>
  <c r="CL141" i="2"/>
  <c r="CV141" i="2"/>
  <c r="S141" i="2"/>
  <c r="AH141" i="2"/>
  <c r="AW141" i="2"/>
  <c r="BH141" i="2"/>
  <c r="BS141" i="2"/>
  <c r="CD141" i="2"/>
  <c r="CN141" i="2"/>
  <c r="CY141" i="2"/>
  <c r="W141" i="2"/>
  <c r="AL141" i="2"/>
  <c r="AY141" i="2"/>
  <c r="BK141" i="2"/>
  <c r="BV141" i="2"/>
  <c r="CF141" i="2"/>
  <c r="CQ141" i="2"/>
  <c r="DB141" i="2"/>
  <c r="BC141" i="2"/>
  <c r="CT141" i="2"/>
  <c r="CI141" i="2"/>
  <c r="M141" i="2"/>
  <c r="BN141" i="2"/>
  <c r="DD141" i="2"/>
  <c r="AA141" i="2"/>
  <c r="BX141" i="2"/>
  <c r="AO141" i="2"/>
  <c r="I141" i="2"/>
  <c r="H141" i="2"/>
  <c r="M147" i="2"/>
  <c r="Q147" i="2"/>
  <c r="U147" i="2"/>
  <c r="Y147" i="2"/>
  <c r="AC147" i="2"/>
  <c r="AG147" i="2"/>
  <c r="AK147" i="2"/>
  <c r="AO147" i="2"/>
  <c r="AS147" i="2"/>
  <c r="AW147" i="2"/>
  <c r="BA147" i="2"/>
  <c r="BE147" i="2"/>
  <c r="BI147" i="2"/>
  <c r="BM147" i="2"/>
  <c r="BQ147" i="2"/>
  <c r="BU147" i="2"/>
  <c r="BY147" i="2"/>
  <c r="CC147" i="2"/>
  <c r="N147" i="2"/>
  <c r="S147" i="2"/>
  <c r="X147" i="2"/>
  <c r="AD147" i="2"/>
  <c r="AI147" i="2"/>
  <c r="AN147" i="2"/>
  <c r="AT147" i="2"/>
  <c r="AY147" i="2"/>
  <c r="BD147" i="2"/>
  <c r="BJ147" i="2"/>
  <c r="BO147" i="2"/>
  <c r="BT147" i="2"/>
  <c r="BZ147" i="2"/>
  <c r="CE147" i="2"/>
  <c r="CI147" i="2"/>
  <c r="CM147" i="2"/>
  <c r="CQ147" i="2"/>
  <c r="CU147" i="2"/>
  <c r="CY147" i="2"/>
  <c r="DC147" i="2"/>
  <c r="J147" i="2"/>
  <c r="O147" i="2"/>
  <c r="T147" i="2"/>
  <c r="Z147" i="2"/>
  <c r="AE147" i="2"/>
  <c r="AJ147" i="2"/>
  <c r="AP147" i="2"/>
  <c r="AU147" i="2"/>
  <c r="AZ147" i="2"/>
  <c r="BF147" i="2"/>
  <c r="BK147" i="2"/>
  <c r="BP147" i="2"/>
  <c r="BV147" i="2"/>
  <c r="CA147" i="2"/>
  <c r="CF147" i="2"/>
  <c r="CJ147" i="2"/>
  <c r="CN147" i="2"/>
  <c r="CR147" i="2"/>
  <c r="CV147" i="2"/>
  <c r="CZ147" i="2"/>
  <c r="DD147" i="2"/>
  <c r="K147" i="2"/>
  <c r="P147" i="2"/>
  <c r="V147" i="2"/>
  <c r="AA147" i="2"/>
  <c r="AF147" i="2"/>
  <c r="AL147" i="2"/>
  <c r="AQ147" i="2"/>
  <c r="AV147" i="2"/>
  <c r="BB147" i="2"/>
  <c r="BG147" i="2"/>
  <c r="BL147" i="2"/>
  <c r="BR147" i="2"/>
  <c r="BW147" i="2"/>
  <c r="CB147" i="2"/>
  <c r="CG147" i="2"/>
  <c r="CK147" i="2"/>
  <c r="CO147" i="2"/>
  <c r="CS147" i="2"/>
  <c r="CW147" i="2"/>
  <c r="DA147" i="2"/>
  <c r="I147" i="2"/>
  <c r="AB147" i="2"/>
  <c r="AX147" i="2"/>
  <c r="BS147" i="2"/>
  <c r="CL147" i="2"/>
  <c r="DB147" i="2"/>
  <c r="W147" i="2"/>
  <c r="BN147" i="2"/>
  <c r="CX147" i="2"/>
  <c r="L147" i="2"/>
  <c r="AH147" i="2"/>
  <c r="BC147" i="2"/>
  <c r="BX147" i="2"/>
  <c r="CP147" i="2"/>
  <c r="H147" i="2"/>
  <c r="R147" i="2"/>
  <c r="AM147" i="2"/>
  <c r="BH147" i="2"/>
  <c r="CD147" i="2"/>
  <c r="CT147" i="2"/>
  <c r="AR147" i="2"/>
  <c r="CH147" i="2"/>
  <c r="C17" i="1"/>
  <c r="G17" i="1" s="1"/>
  <c r="B17" i="1"/>
  <c r="E17" i="1"/>
  <c r="G138" i="2" l="1"/>
  <c r="G137" i="2"/>
  <c r="T142" i="2"/>
  <c r="DA142" i="2"/>
  <c r="R142" i="2"/>
  <c r="AH142" i="2"/>
  <c r="AX142" i="2"/>
  <c r="BN142" i="2"/>
  <c r="CD142" i="2"/>
  <c r="CT142" i="2"/>
  <c r="S142" i="2"/>
  <c r="AN142" i="2"/>
  <c r="BI142" i="2"/>
  <c r="CE142" i="2"/>
  <c r="CZ142" i="2"/>
  <c r="AA142" i="2"/>
  <c r="AV142" i="2"/>
  <c r="BQ142" i="2"/>
  <c r="CM142" i="2"/>
  <c r="L142" i="2"/>
  <c r="BC142" i="2"/>
  <c r="CS142" i="2"/>
  <c r="Y142" i="2"/>
  <c r="BP142" i="2"/>
  <c r="Q142" i="2"/>
  <c r="BH142" i="2"/>
  <c r="CY142" i="2"/>
  <c r="H142" i="2"/>
  <c r="BK142" i="2"/>
  <c r="V142" i="2"/>
  <c r="AL142" i="2"/>
  <c r="BB142" i="2"/>
  <c r="BR142" i="2"/>
  <c r="CH142" i="2"/>
  <c r="CX142" i="2"/>
  <c r="X142" i="2"/>
  <c r="AS142" i="2"/>
  <c r="BO142" i="2"/>
  <c r="CJ142" i="2"/>
  <c r="K142" i="2"/>
  <c r="AF142" i="2"/>
  <c r="BA142" i="2"/>
  <c r="BW142" i="2"/>
  <c r="CR142" i="2"/>
  <c r="W142" i="2"/>
  <c r="BM142" i="2"/>
  <c r="DD142" i="2"/>
  <c r="AJ142" i="2"/>
  <c r="CA142" i="2"/>
  <c r="AB142" i="2"/>
  <c r="BS142" i="2"/>
  <c r="CQ142" i="2"/>
  <c r="CF142" i="2"/>
  <c r="AE142" i="2"/>
  <c r="J142" i="2"/>
  <c r="Z142" i="2"/>
  <c r="AP142" i="2"/>
  <c r="BF142" i="2"/>
  <c r="BV142" i="2"/>
  <c r="CL142" i="2"/>
  <c r="DB142" i="2"/>
  <c r="AC142" i="2"/>
  <c r="AY142" i="2"/>
  <c r="BT142" i="2"/>
  <c r="CO142" i="2"/>
  <c r="P142" i="2"/>
  <c r="AK142" i="2"/>
  <c r="BG142" i="2"/>
  <c r="CB142" i="2"/>
  <c r="CW142" i="2"/>
  <c r="AG142" i="2"/>
  <c r="BX142" i="2"/>
  <c r="I142" i="2"/>
  <c r="AU142" i="2"/>
  <c r="CK142" i="2"/>
  <c r="AM142" i="2"/>
  <c r="CC142" i="2"/>
  <c r="AZ142" i="2"/>
  <c r="AO142" i="2"/>
  <c r="N142" i="2"/>
  <c r="AD142" i="2"/>
  <c r="AT142" i="2"/>
  <c r="BJ142" i="2"/>
  <c r="BZ142" i="2"/>
  <c r="CP142" i="2"/>
  <c r="M142" i="2"/>
  <c r="AI142" i="2"/>
  <c r="BD142" i="2"/>
  <c r="BY142" i="2"/>
  <c r="CU142" i="2"/>
  <c r="U142" i="2"/>
  <c r="AQ142" i="2"/>
  <c r="BL142" i="2"/>
  <c r="CG142" i="2"/>
  <c r="DC142" i="2"/>
  <c r="AR142" i="2"/>
  <c r="CI142" i="2"/>
  <c r="O142" i="2"/>
  <c r="BE142" i="2"/>
  <c r="CV142" i="2"/>
  <c r="AW142" i="2"/>
  <c r="CN142" i="2"/>
  <c r="BU142" i="2"/>
  <c r="S143" i="2"/>
  <c r="AI143" i="2"/>
  <c r="AY143" i="2"/>
  <c r="BO143" i="2"/>
  <c r="CE143" i="2"/>
  <c r="CU143" i="2"/>
  <c r="P143" i="2"/>
  <c r="AK143" i="2"/>
  <c r="BF143" i="2"/>
  <c r="CB143" i="2"/>
  <c r="CW143" i="2"/>
  <c r="X143" i="2"/>
  <c r="AS143" i="2"/>
  <c r="BN143" i="2"/>
  <c r="CJ143" i="2"/>
  <c r="T143" i="2"/>
  <c r="BJ143" i="2"/>
  <c r="DA143" i="2"/>
  <c r="AR143" i="2"/>
  <c r="CH143" i="2"/>
  <c r="Y143" i="2"/>
  <c r="BP143" i="2"/>
  <c r="AB143" i="2"/>
  <c r="CC143" i="2"/>
  <c r="I143" i="2"/>
  <c r="W143" i="2"/>
  <c r="AM143" i="2"/>
  <c r="BC143" i="2"/>
  <c r="BS143" i="2"/>
  <c r="CI143" i="2"/>
  <c r="CY143" i="2"/>
  <c r="U143" i="2"/>
  <c r="AP143" i="2"/>
  <c r="BL143" i="2"/>
  <c r="CG143" i="2"/>
  <c r="DB143" i="2"/>
  <c r="AC143" i="2"/>
  <c r="AX143" i="2"/>
  <c r="BT143" i="2"/>
  <c r="CO143" i="2"/>
  <c r="AD143" i="2"/>
  <c r="BU143" i="2"/>
  <c r="L143" i="2"/>
  <c r="BB143" i="2"/>
  <c r="CS143" i="2"/>
  <c r="AJ143" i="2"/>
  <c r="BZ143" i="2"/>
  <c r="BR143" i="2"/>
  <c r="H143" i="2"/>
  <c r="Q143" i="2"/>
  <c r="K143" i="2"/>
  <c r="AA143" i="2"/>
  <c r="AQ143" i="2"/>
  <c r="BG143" i="2"/>
  <c r="BW143" i="2"/>
  <c r="CM143" i="2"/>
  <c r="DC143" i="2"/>
  <c r="Z143" i="2"/>
  <c r="AV143" i="2"/>
  <c r="BQ143" i="2"/>
  <c r="CL143" i="2"/>
  <c r="M143" i="2"/>
  <c r="AH143" i="2"/>
  <c r="BD143" i="2"/>
  <c r="BY143" i="2"/>
  <c r="CT143" i="2"/>
  <c r="AO143" i="2"/>
  <c r="CF143" i="2"/>
  <c r="V143" i="2"/>
  <c r="BM143" i="2"/>
  <c r="DD143" i="2"/>
  <c r="AT143" i="2"/>
  <c r="CK143" i="2"/>
  <c r="BH143" i="2"/>
  <c r="AW143" i="2"/>
  <c r="CX143" i="2"/>
  <c r="O143" i="2"/>
  <c r="AE143" i="2"/>
  <c r="AU143" i="2"/>
  <c r="BK143" i="2"/>
  <c r="CA143" i="2"/>
  <c r="CQ143" i="2"/>
  <c r="J143" i="2"/>
  <c r="AF143" i="2"/>
  <c r="BA143" i="2"/>
  <c r="BV143" i="2"/>
  <c r="CR143" i="2"/>
  <c r="R143" i="2"/>
  <c r="AN143" i="2"/>
  <c r="BI143" i="2"/>
  <c r="CD143" i="2"/>
  <c r="CZ143" i="2"/>
  <c r="AZ143" i="2"/>
  <c r="CP143" i="2"/>
  <c r="AG143" i="2"/>
  <c r="BX143" i="2"/>
  <c r="N143" i="2"/>
  <c r="BE143" i="2"/>
  <c r="CV143" i="2"/>
  <c r="AL143" i="2"/>
  <c r="CN143" i="2"/>
  <c r="K138" i="2"/>
  <c r="O138" i="2"/>
  <c r="S138" i="2"/>
  <c r="S153" i="2" s="1"/>
  <c r="W138" i="2"/>
  <c r="AA138" i="2"/>
  <c r="AE138" i="2"/>
  <c r="AI138" i="2"/>
  <c r="AM138" i="2"/>
  <c r="AM153" i="2" s="1"/>
  <c r="AQ138" i="2"/>
  <c r="AU138" i="2"/>
  <c r="AU153" i="2" s="1"/>
  <c r="AY138" i="2"/>
  <c r="BC138" i="2"/>
  <c r="BC153" i="2" s="1"/>
  <c r="BG138" i="2"/>
  <c r="BG153" i="2" s="1"/>
  <c r="BK138" i="2"/>
  <c r="BO138" i="2"/>
  <c r="BO153" i="2" s="1"/>
  <c r="BS138" i="2"/>
  <c r="BS153" i="2" s="1"/>
  <c r="BW138" i="2"/>
  <c r="CA138" i="2"/>
  <c r="CE138" i="2"/>
  <c r="CE153" i="2" s="1"/>
  <c r="CI138" i="2"/>
  <c r="CM138" i="2"/>
  <c r="CQ138" i="2"/>
  <c r="CU138" i="2"/>
  <c r="CY138" i="2"/>
  <c r="CY153" i="2" s="1"/>
  <c r="DC138" i="2"/>
  <c r="DC153" i="2" s="1"/>
  <c r="M138" i="2"/>
  <c r="R138" i="2"/>
  <c r="R153" i="2" s="1"/>
  <c r="X138" i="2"/>
  <c r="X153" i="2" s="1"/>
  <c r="AC138" i="2"/>
  <c r="AC153" i="2" s="1"/>
  <c r="AH138" i="2"/>
  <c r="AH153" i="2" s="1"/>
  <c r="AN138" i="2"/>
  <c r="AS138" i="2"/>
  <c r="AS153" i="2" s="1"/>
  <c r="AX138" i="2"/>
  <c r="AX153" i="2" s="1"/>
  <c r="BD138" i="2"/>
  <c r="BD153" i="2" s="1"/>
  <c r="BI138" i="2"/>
  <c r="BN138" i="2"/>
  <c r="BT138" i="2"/>
  <c r="BT153" i="2" s="1"/>
  <c r="BY138" i="2"/>
  <c r="BY153" i="2" s="1"/>
  <c r="CD138" i="2"/>
  <c r="CJ138" i="2"/>
  <c r="CJ153" i="2" s="1"/>
  <c r="CO138" i="2"/>
  <c r="CO153" i="2" s="1"/>
  <c r="CT138" i="2"/>
  <c r="CZ138" i="2"/>
  <c r="CZ153" i="2" s="1"/>
  <c r="J138" i="2"/>
  <c r="J153" i="2" s="1"/>
  <c r="Q138" i="2"/>
  <c r="Q153" i="2" s="1"/>
  <c r="Y138" i="2"/>
  <c r="Y153" i="2" s="1"/>
  <c r="AF138" i="2"/>
  <c r="AF153" i="2" s="1"/>
  <c r="AL138" i="2"/>
  <c r="AL153" i="2" s="1"/>
  <c r="AT138" i="2"/>
  <c r="AT153" i="2" s="1"/>
  <c r="BA138" i="2"/>
  <c r="BH138" i="2"/>
  <c r="BP138" i="2"/>
  <c r="BV138" i="2"/>
  <c r="BV153" i="2" s="1"/>
  <c r="CC138" i="2"/>
  <c r="CC153" i="2" s="1"/>
  <c r="CK138" i="2"/>
  <c r="CK153" i="2" s="1"/>
  <c r="CR138" i="2"/>
  <c r="CR153" i="2" s="1"/>
  <c r="CX138" i="2"/>
  <c r="CX153" i="2" s="1"/>
  <c r="L138" i="2"/>
  <c r="L153" i="2" s="1"/>
  <c r="T138" i="2"/>
  <c r="T153" i="2" s="1"/>
  <c r="Z138" i="2"/>
  <c r="AG138" i="2"/>
  <c r="AO138" i="2"/>
  <c r="AO153" i="2" s="1"/>
  <c r="AV138" i="2"/>
  <c r="AV153" i="2" s="1"/>
  <c r="BB138" i="2"/>
  <c r="BB153" i="2" s="1"/>
  <c r="BJ138" i="2"/>
  <c r="BJ153" i="2" s="1"/>
  <c r="BQ138" i="2"/>
  <c r="BQ153" i="2" s="1"/>
  <c r="BX138" i="2"/>
  <c r="BX153" i="2" s="1"/>
  <c r="N138" i="2"/>
  <c r="N153" i="2" s="1"/>
  <c r="U138" i="2"/>
  <c r="U153" i="2" s="1"/>
  <c r="AB138" i="2"/>
  <c r="AB153" i="2" s="1"/>
  <c r="AJ138" i="2"/>
  <c r="AP138" i="2"/>
  <c r="AP153" i="2" s="1"/>
  <c r="AW138" i="2"/>
  <c r="AW153" i="2" s="1"/>
  <c r="BE138" i="2"/>
  <c r="BL138" i="2"/>
  <c r="BR138" i="2"/>
  <c r="BR153" i="2" s="1"/>
  <c r="BZ138" i="2"/>
  <c r="BZ153" i="2" s="1"/>
  <c r="CG138" i="2"/>
  <c r="CG153" i="2" s="1"/>
  <c r="CN138" i="2"/>
  <c r="CN153" i="2" s="1"/>
  <c r="CV138" i="2"/>
  <c r="CV153" i="2" s="1"/>
  <c r="DB138" i="2"/>
  <c r="DB153" i="2" s="1"/>
  <c r="AK138" i="2"/>
  <c r="AK153" i="2" s="1"/>
  <c r="BM138" i="2"/>
  <c r="CH138" i="2"/>
  <c r="CH153" i="2" s="1"/>
  <c r="CW138" i="2"/>
  <c r="CW153" i="2" s="1"/>
  <c r="P138" i="2"/>
  <c r="P153" i="2" s="1"/>
  <c r="AR138" i="2"/>
  <c r="AR153" i="2" s="1"/>
  <c r="BU138" i="2"/>
  <c r="CL138" i="2"/>
  <c r="CL153" i="2" s="1"/>
  <c r="DA138" i="2"/>
  <c r="V138" i="2"/>
  <c r="V153" i="2" s="1"/>
  <c r="AZ138" i="2"/>
  <c r="AZ153" i="2" s="1"/>
  <c r="CB138" i="2"/>
  <c r="CB153" i="2" s="1"/>
  <c r="CP138" i="2"/>
  <c r="DD138" i="2"/>
  <c r="DD153" i="2" s="1"/>
  <c r="I138" i="2"/>
  <c r="I153" i="2" s="1"/>
  <c r="CS138" i="2"/>
  <c r="CS153" i="2" s="1"/>
  <c r="H138" i="2"/>
  <c r="AD138" i="2"/>
  <c r="AD153" i="2" s="1"/>
  <c r="BF138" i="2"/>
  <c r="BF153" i="2" s="1"/>
  <c r="CF138" i="2"/>
  <c r="CF153" i="2" s="1"/>
  <c r="I136" i="2"/>
  <c r="I151" i="2" s="1"/>
  <c r="M136" i="2"/>
  <c r="M151" i="2" s="1"/>
  <c r="Q136" i="2"/>
  <c r="Q151" i="2" s="1"/>
  <c r="U136" i="2"/>
  <c r="U151" i="2" s="1"/>
  <c r="Y136" i="2"/>
  <c r="Y151" i="2" s="1"/>
  <c r="AC136" i="2"/>
  <c r="AC151" i="2" s="1"/>
  <c r="AG136" i="2"/>
  <c r="AG151" i="2" s="1"/>
  <c r="AK136" i="2"/>
  <c r="AK151" i="2" s="1"/>
  <c r="AO136" i="2"/>
  <c r="AO151" i="2" s="1"/>
  <c r="AS136" i="2"/>
  <c r="AS151" i="2" s="1"/>
  <c r="AW136" i="2"/>
  <c r="AW151" i="2" s="1"/>
  <c r="BA136" i="2"/>
  <c r="BA151" i="2" s="1"/>
  <c r="BE136" i="2"/>
  <c r="BE151" i="2" s="1"/>
  <c r="BI136" i="2"/>
  <c r="BI151" i="2" s="1"/>
  <c r="BM136" i="2"/>
  <c r="BM151" i="2" s="1"/>
  <c r="BQ136" i="2"/>
  <c r="BQ151" i="2" s="1"/>
  <c r="BU136" i="2"/>
  <c r="BU151" i="2" s="1"/>
  <c r="BY136" i="2"/>
  <c r="BY151" i="2" s="1"/>
  <c r="CC136" i="2"/>
  <c r="CC151" i="2" s="1"/>
  <c r="CG136" i="2"/>
  <c r="CG151" i="2" s="1"/>
  <c r="CK136" i="2"/>
  <c r="CK151" i="2" s="1"/>
  <c r="CO136" i="2"/>
  <c r="CO151" i="2" s="1"/>
  <c r="CS136" i="2"/>
  <c r="CS151" i="2" s="1"/>
  <c r="CW136" i="2"/>
  <c r="CW151" i="2" s="1"/>
  <c r="DA136" i="2"/>
  <c r="DA151" i="2" s="1"/>
  <c r="N136" i="2"/>
  <c r="N151" i="2" s="1"/>
  <c r="S136" i="2"/>
  <c r="S151" i="2" s="1"/>
  <c r="X136" i="2"/>
  <c r="X151" i="2" s="1"/>
  <c r="AD136" i="2"/>
  <c r="AD151" i="2" s="1"/>
  <c r="AI136" i="2"/>
  <c r="AI151" i="2" s="1"/>
  <c r="AN136" i="2"/>
  <c r="AN151" i="2" s="1"/>
  <c r="AT136" i="2"/>
  <c r="AT151" i="2" s="1"/>
  <c r="AY136" i="2"/>
  <c r="AY151" i="2" s="1"/>
  <c r="BD136" i="2"/>
  <c r="BD151" i="2" s="1"/>
  <c r="BJ136" i="2"/>
  <c r="BJ151" i="2" s="1"/>
  <c r="BO136" i="2"/>
  <c r="BO151" i="2" s="1"/>
  <c r="BT136" i="2"/>
  <c r="BT151" i="2" s="1"/>
  <c r="BZ136" i="2"/>
  <c r="BZ151" i="2" s="1"/>
  <c r="CE136" i="2"/>
  <c r="CE151" i="2" s="1"/>
  <c r="CJ136" i="2"/>
  <c r="CJ151" i="2" s="1"/>
  <c r="CP136" i="2"/>
  <c r="CP151" i="2" s="1"/>
  <c r="CU136" i="2"/>
  <c r="CU151" i="2" s="1"/>
  <c r="CZ136" i="2"/>
  <c r="CZ151" i="2" s="1"/>
  <c r="J136" i="2"/>
  <c r="J151" i="2" s="1"/>
  <c r="O136" i="2"/>
  <c r="O151" i="2" s="1"/>
  <c r="T136" i="2"/>
  <c r="T151" i="2" s="1"/>
  <c r="Z136" i="2"/>
  <c r="Z151" i="2" s="1"/>
  <c r="AE136" i="2"/>
  <c r="AE151" i="2" s="1"/>
  <c r="AJ136" i="2"/>
  <c r="AJ151" i="2" s="1"/>
  <c r="AP136" i="2"/>
  <c r="AP151" i="2" s="1"/>
  <c r="AU136" i="2"/>
  <c r="AU151" i="2" s="1"/>
  <c r="AZ136" i="2"/>
  <c r="AZ151" i="2" s="1"/>
  <c r="BF136" i="2"/>
  <c r="BF151" i="2" s="1"/>
  <c r="BK136" i="2"/>
  <c r="BK151" i="2" s="1"/>
  <c r="BP136" i="2"/>
  <c r="BP151" i="2" s="1"/>
  <c r="BV136" i="2"/>
  <c r="BV151" i="2" s="1"/>
  <c r="CA136" i="2"/>
  <c r="CA151" i="2" s="1"/>
  <c r="CF136" i="2"/>
  <c r="CF151" i="2" s="1"/>
  <c r="CL136" i="2"/>
  <c r="CL151" i="2" s="1"/>
  <c r="CQ136" i="2"/>
  <c r="CQ151" i="2" s="1"/>
  <c r="CV136" i="2"/>
  <c r="CV151" i="2" s="1"/>
  <c r="DB136" i="2"/>
  <c r="DB151" i="2" s="1"/>
  <c r="K136" i="2"/>
  <c r="K151" i="2" s="1"/>
  <c r="P136" i="2"/>
  <c r="P151" i="2" s="1"/>
  <c r="V136" i="2"/>
  <c r="V151" i="2" s="1"/>
  <c r="AA136" i="2"/>
  <c r="AA151" i="2" s="1"/>
  <c r="AF136" i="2"/>
  <c r="AF151" i="2" s="1"/>
  <c r="AL136" i="2"/>
  <c r="AL151" i="2" s="1"/>
  <c r="AQ136" i="2"/>
  <c r="AQ151" i="2" s="1"/>
  <c r="AV136" i="2"/>
  <c r="AV151" i="2" s="1"/>
  <c r="BB136" i="2"/>
  <c r="BB151" i="2" s="1"/>
  <c r="BG136" i="2"/>
  <c r="BG151" i="2" s="1"/>
  <c r="BL136" i="2"/>
  <c r="BL151" i="2" s="1"/>
  <c r="BR136" i="2"/>
  <c r="BR151" i="2" s="1"/>
  <c r="BW136" i="2"/>
  <c r="BW151" i="2" s="1"/>
  <c r="CB136" i="2"/>
  <c r="CB151" i="2" s="1"/>
  <c r="CH136" i="2"/>
  <c r="CH151" i="2" s="1"/>
  <c r="CM136" i="2"/>
  <c r="CM151" i="2" s="1"/>
  <c r="CR136" i="2"/>
  <c r="CR151" i="2" s="1"/>
  <c r="CX136" i="2"/>
  <c r="CX151" i="2" s="1"/>
  <c r="DC136" i="2"/>
  <c r="DC151" i="2" s="1"/>
  <c r="AB136" i="2"/>
  <c r="AB151" i="2" s="1"/>
  <c r="AX136" i="2"/>
  <c r="AX151" i="2" s="1"/>
  <c r="BS136" i="2"/>
  <c r="BS151" i="2" s="1"/>
  <c r="CN136" i="2"/>
  <c r="CN151" i="2" s="1"/>
  <c r="L136" i="2"/>
  <c r="L151" i="2" s="1"/>
  <c r="AH136" i="2"/>
  <c r="AH151" i="2" s="1"/>
  <c r="BC136" i="2"/>
  <c r="BC151" i="2" s="1"/>
  <c r="BX136" i="2"/>
  <c r="BX151" i="2" s="1"/>
  <c r="CT136" i="2"/>
  <c r="CT151" i="2" s="1"/>
  <c r="R136" i="2"/>
  <c r="R151" i="2" s="1"/>
  <c r="AM136" i="2"/>
  <c r="AM151" i="2" s="1"/>
  <c r="BH136" i="2"/>
  <c r="BH151" i="2" s="1"/>
  <c r="CD136" i="2"/>
  <c r="CD151" i="2" s="1"/>
  <c r="CY136" i="2"/>
  <c r="CY151" i="2" s="1"/>
  <c r="CI136" i="2"/>
  <c r="CI151" i="2" s="1"/>
  <c r="W136" i="2"/>
  <c r="W151" i="2" s="1"/>
  <c r="DD136" i="2"/>
  <c r="DD151" i="2" s="1"/>
  <c r="AR136" i="2"/>
  <c r="AR151" i="2" s="1"/>
  <c r="BN136" i="2"/>
  <c r="BN151" i="2" s="1"/>
  <c r="H136" i="2"/>
  <c r="J137" i="2"/>
  <c r="J152" i="2" s="1"/>
  <c r="N137" i="2"/>
  <c r="N152" i="2" s="1"/>
  <c r="R137" i="2"/>
  <c r="R152" i="2" s="1"/>
  <c r="V137" i="2"/>
  <c r="V152" i="2" s="1"/>
  <c r="Z137" i="2"/>
  <c r="Z152" i="2" s="1"/>
  <c r="AD137" i="2"/>
  <c r="AH137" i="2"/>
  <c r="AH152" i="2" s="1"/>
  <c r="AL137" i="2"/>
  <c r="AL152" i="2" s="1"/>
  <c r="AP137" i="2"/>
  <c r="AP152" i="2" s="1"/>
  <c r="AT137" i="2"/>
  <c r="AT152" i="2" s="1"/>
  <c r="AX137" i="2"/>
  <c r="AX152" i="2" s="1"/>
  <c r="BB137" i="2"/>
  <c r="BB152" i="2" s="1"/>
  <c r="BF137" i="2"/>
  <c r="BF152" i="2" s="1"/>
  <c r="BJ137" i="2"/>
  <c r="BJ152" i="2" s="1"/>
  <c r="BN137" i="2"/>
  <c r="BN152" i="2" s="1"/>
  <c r="BR137" i="2"/>
  <c r="BR152" i="2" s="1"/>
  <c r="BV137" i="2"/>
  <c r="BV152" i="2" s="1"/>
  <c r="BZ137" i="2"/>
  <c r="BZ152" i="2" s="1"/>
  <c r="CD137" i="2"/>
  <c r="CD152" i="2" s="1"/>
  <c r="CH137" i="2"/>
  <c r="CH152" i="2" s="1"/>
  <c r="CL137" i="2"/>
  <c r="CL152" i="2" s="1"/>
  <c r="CP137" i="2"/>
  <c r="CT137" i="2"/>
  <c r="CT152" i="2" s="1"/>
  <c r="CX137" i="2"/>
  <c r="CX152" i="2" s="1"/>
  <c r="DB137" i="2"/>
  <c r="DB152" i="2" s="1"/>
  <c r="K137" i="2"/>
  <c r="K152" i="2" s="1"/>
  <c r="P137" i="2"/>
  <c r="P152" i="2" s="1"/>
  <c r="U137" i="2"/>
  <c r="U152" i="2" s="1"/>
  <c r="AA137" i="2"/>
  <c r="AA152" i="2" s="1"/>
  <c r="AF137" i="2"/>
  <c r="AF152" i="2" s="1"/>
  <c r="AK137" i="2"/>
  <c r="AK152" i="2" s="1"/>
  <c r="AQ137" i="2"/>
  <c r="AQ152" i="2" s="1"/>
  <c r="AV137" i="2"/>
  <c r="AV152" i="2" s="1"/>
  <c r="BA137" i="2"/>
  <c r="BA152" i="2" s="1"/>
  <c r="BG137" i="2"/>
  <c r="BG152" i="2" s="1"/>
  <c r="BL137" i="2"/>
  <c r="BQ137" i="2"/>
  <c r="BQ152" i="2" s="1"/>
  <c r="BW137" i="2"/>
  <c r="BW152" i="2" s="1"/>
  <c r="CB137" i="2"/>
  <c r="CB152" i="2" s="1"/>
  <c r="CG137" i="2"/>
  <c r="CG152" i="2" s="1"/>
  <c r="CM137" i="2"/>
  <c r="CM152" i="2" s="1"/>
  <c r="CR137" i="2"/>
  <c r="CR152" i="2" s="1"/>
  <c r="CW137" i="2"/>
  <c r="CW152" i="2" s="1"/>
  <c r="DC137" i="2"/>
  <c r="DC152" i="2" s="1"/>
  <c r="L137" i="2"/>
  <c r="L152" i="2" s="1"/>
  <c r="Q137" i="2"/>
  <c r="Q152" i="2" s="1"/>
  <c r="W137" i="2"/>
  <c r="W152" i="2" s="1"/>
  <c r="AB137" i="2"/>
  <c r="AB152" i="2" s="1"/>
  <c r="AG137" i="2"/>
  <c r="AG152" i="2" s="1"/>
  <c r="AM137" i="2"/>
  <c r="AM152" i="2" s="1"/>
  <c r="AR137" i="2"/>
  <c r="AR152" i="2" s="1"/>
  <c r="M137" i="2"/>
  <c r="M152" i="2" s="1"/>
  <c r="S137" i="2"/>
  <c r="S152" i="2" s="1"/>
  <c r="X137" i="2"/>
  <c r="X152" i="2" s="1"/>
  <c r="AC137" i="2"/>
  <c r="AC152" i="2" s="1"/>
  <c r="O137" i="2"/>
  <c r="O152" i="2" s="1"/>
  <c r="AI137" i="2"/>
  <c r="AI152" i="2" s="1"/>
  <c r="AS137" i="2"/>
  <c r="AS152" i="2" s="1"/>
  <c r="AZ137" i="2"/>
  <c r="AZ152" i="2" s="1"/>
  <c r="BH137" i="2"/>
  <c r="BH152" i="2" s="1"/>
  <c r="BO137" i="2"/>
  <c r="BO152" i="2" s="1"/>
  <c r="BU137" i="2"/>
  <c r="BU152" i="2" s="1"/>
  <c r="CC137" i="2"/>
  <c r="CC152" i="2" s="1"/>
  <c r="CJ137" i="2"/>
  <c r="CJ152" i="2" s="1"/>
  <c r="CQ137" i="2"/>
  <c r="CQ152" i="2" s="1"/>
  <c r="CY137" i="2"/>
  <c r="CY152" i="2" s="1"/>
  <c r="T137" i="2"/>
  <c r="T152" i="2" s="1"/>
  <c r="AJ137" i="2"/>
  <c r="AJ152" i="2" s="1"/>
  <c r="AU137" i="2"/>
  <c r="AU152" i="2" s="1"/>
  <c r="BC137" i="2"/>
  <c r="BC152" i="2" s="1"/>
  <c r="BI137" i="2"/>
  <c r="BI152" i="2" s="1"/>
  <c r="BP137" i="2"/>
  <c r="BP152" i="2" s="1"/>
  <c r="BX137" i="2"/>
  <c r="BX152" i="2" s="1"/>
  <c r="CE137" i="2"/>
  <c r="CE152" i="2" s="1"/>
  <c r="CK137" i="2"/>
  <c r="CK152" i="2" s="1"/>
  <c r="CS137" i="2"/>
  <c r="CS152" i="2" s="1"/>
  <c r="CZ137" i="2"/>
  <c r="CZ152" i="2" s="1"/>
  <c r="Y137" i="2"/>
  <c r="Y152" i="2" s="1"/>
  <c r="AN137" i="2"/>
  <c r="AN152" i="2" s="1"/>
  <c r="AW137" i="2"/>
  <c r="BD137" i="2"/>
  <c r="BD152" i="2" s="1"/>
  <c r="BK137" i="2"/>
  <c r="BK152" i="2" s="1"/>
  <c r="BS137" i="2"/>
  <c r="BS152" i="2" s="1"/>
  <c r="BY137" i="2"/>
  <c r="CF137" i="2"/>
  <c r="CF152" i="2" s="1"/>
  <c r="CN137" i="2"/>
  <c r="CN152" i="2" s="1"/>
  <c r="CU137" i="2"/>
  <c r="CU152" i="2" s="1"/>
  <c r="DA137" i="2"/>
  <c r="DA152" i="2" s="1"/>
  <c r="AY137" i="2"/>
  <c r="AY152" i="2" s="1"/>
  <c r="CA137" i="2"/>
  <c r="CA152" i="2" s="1"/>
  <c r="DD137" i="2"/>
  <c r="DD152" i="2" s="1"/>
  <c r="BE137" i="2"/>
  <c r="BE152" i="2" s="1"/>
  <c r="CI137" i="2"/>
  <c r="CI152" i="2" s="1"/>
  <c r="AE137" i="2"/>
  <c r="AE152" i="2" s="1"/>
  <c r="BM137" i="2"/>
  <c r="BM152" i="2" s="1"/>
  <c r="CO137" i="2"/>
  <c r="CO152" i="2" s="1"/>
  <c r="CV137" i="2"/>
  <c r="CV152" i="2" s="1"/>
  <c r="I137" i="2"/>
  <c r="I152" i="2" s="1"/>
  <c r="BT137" i="2"/>
  <c r="BT152" i="2" s="1"/>
  <c r="H137" i="2"/>
  <c r="AO137" i="2"/>
  <c r="AO152" i="2" s="1"/>
  <c r="F17" i="1"/>
  <c r="D18" i="1"/>
  <c r="BA153" i="2" l="1"/>
  <c r="CA153" i="2"/>
  <c r="BK153" i="2"/>
  <c r="O153" i="2"/>
  <c r="CM153" i="2"/>
  <c r="AA153" i="2"/>
  <c r="BY152" i="2"/>
  <c r="AW152" i="2"/>
  <c r="BL152" i="2"/>
  <c r="CP153" i="2"/>
  <c r="DA153" i="2"/>
  <c r="BE153" i="2"/>
  <c r="CT153" i="2"/>
  <c r="M153" i="2"/>
  <c r="CQ153" i="2"/>
  <c r="AE153" i="2"/>
  <c r="CP152" i="2"/>
  <c r="AD152" i="2"/>
  <c r="BU153" i="2"/>
  <c r="Z153" i="2"/>
  <c r="BP153" i="2"/>
  <c r="BN153" i="2"/>
  <c r="CI153" i="2"/>
  <c r="W153" i="2"/>
  <c r="BM153" i="2"/>
  <c r="BL153" i="2"/>
  <c r="AJ153" i="2"/>
  <c r="BH153" i="2"/>
  <c r="BI153" i="2"/>
  <c r="CU153" i="2"/>
  <c r="AI153" i="2"/>
  <c r="AG153" i="2"/>
  <c r="BW153" i="2"/>
  <c r="AQ153" i="2"/>
  <c r="K153" i="2"/>
  <c r="CD153" i="2"/>
  <c r="AN153" i="2"/>
  <c r="AY153" i="2"/>
  <c r="E18" i="1"/>
  <c r="C18" i="1"/>
  <c r="G18" i="1" s="1"/>
  <c r="B18" i="1"/>
  <c r="F18" i="1" l="1"/>
  <c r="D19" i="1"/>
  <c r="E19" i="1" l="1"/>
  <c r="C19" i="1"/>
  <c r="B19" i="1"/>
  <c r="F19" i="1" s="1"/>
  <c r="D20" i="1" l="1"/>
  <c r="G19" i="1"/>
  <c r="E20" i="1" l="1"/>
  <c r="C20" i="1"/>
  <c r="B20" i="1"/>
  <c r="F20" i="1" s="1"/>
  <c r="D21" i="1" l="1"/>
  <c r="G20" i="1"/>
  <c r="E21" i="1" l="1"/>
  <c r="C21" i="1"/>
  <c r="G21" i="1" s="1"/>
  <c r="B21" i="1"/>
  <c r="F21" i="1" l="1"/>
  <c r="D22" i="1"/>
  <c r="E22" i="1" l="1"/>
  <c r="C22" i="1"/>
  <c r="G22" i="1" s="1"/>
  <c r="B22" i="1"/>
  <c r="F22" i="1" l="1"/>
  <c r="D23" i="1"/>
  <c r="E23" i="1" l="1"/>
  <c r="C23" i="1"/>
  <c r="G23" i="1" s="1"/>
  <c r="B23" i="1"/>
  <c r="F23" i="1" l="1"/>
  <c r="D24" i="1"/>
  <c r="E24" i="1" l="1"/>
  <c r="C24" i="1"/>
  <c r="G24" i="1" s="1"/>
  <c r="B24" i="1"/>
  <c r="F24" i="1" l="1"/>
  <c r="D25" i="1"/>
  <c r="E25" i="1" l="1"/>
  <c r="C25" i="1"/>
  <c r="G25" i="1" s="1"/>
  <c r="B25" i="1"/>
  <c r="F25" i="1" l="1"/>
  <c r="D26" i="1"/>
  <c r="E26" i="1" l="1"/>
  <c r="C26" i="1"/>
  <c r="G26" i="1" s="1"/>
  <c r="B26" i="1"/>
  <c r="F26" i="1" l="1"/>
  <c r="D27" i="1"/>
  <c r="E27" i="1" l="1"/>
  <c r="C27" i="1"/>
  <c r="G27" i="1" s="1"/>
  <c r="B27" i="1"/>
  <c r="F27" i="1" l="1"/>
  <c r="D28" i="1"/>
  <c r="E28" i="1" l="1"/>
  <c r="C28" i="1"/>
  <c r="G28" i="1" s="1"/>
  <c r="B28" i="1"/>
  <c r="F28" i="1" l="1"/>
  <c r="D29" i="1"/>
  <c r="E29" i="1" l="1"/>
  <c r="B29" i="1"/>
  <c r="C29" i="1"/>
  <c r="G29" i="1" s="1"/>
  <c r="F29" i="1" l="1"/>
  <c r="D30" i="1"/>
  <c r="E30" i="1" l="1"/>
  <c r="B30" i="1"/>
  <c r="C30" i="1"/>
  <c r="G30" i="1" s="1"/>
  <c r="F30" i="1" l="1"/>
  <c r="D31" i="1"/>
  <c r="E31" i="1" l="1"/>
  <c r="B31" i="1"/>
  <c r="C31" i="1"/>
  <c r="G31" i="1" s="1"/>
  <c r="F31" i="1" l="1"/>
  <c r="D32" i="1"/>
  <c r="E32" i="1" l="1"/>
  <c r="B32" i="1"/>
  <c r="C32" i="1"/>
  <c r="G32" i="1" s="1"/>
  <c r="F32" i="1" l="1"/>
  <c r="D33" i="1"/>
  <c r="E33" i="1" l="1"/>
  <c r="B33" i="1"/>
  <c r="C33" i="1"/>
  <c r="G33" i="1" s="1"/>
  <c r="F33" i="1" l="1"/>
  <c r="D34" i="1"/>
  <c r="E34" i="1" l="1"/>
  <c r="B34" i="1"/>
  <c r="C34" i="1"/>
  <c r="G34" i="1" s="1"/>
  <c r="F34" i="1" l="1"/>
  <c r="D35" i="1"/>
  <c r="E35" i="1" l="1"/>
  <c r="B35" i="1"/>
  <c r="C35" i="1"/>
  <c r="G35" i="1" s="1"/>
  <c r="F35" i="1" l="1"/>
  <c r="D36" i="1"/>
  <c r="E36" i="1" l="1"/>
  <c r="C36" i="1"/>
  <c r="G36" i="1" s="1"/>
  <c r="B36" i="1"/>
  <c r="F36" i="1" l="1"/>
  <c r="D37" i="1"/>
  <c r="E37" i="1" l="1"/>
  <c r="C37" i="1"/>
  <c r="G37" i="1" s="1"/>
  <c r="B37" i="1"/>
  <c r="F37" i="1" l="1"/>
  <c r="D38" i="1"/>
  <c r="E38" i="1" l="1"/>
  <c r="C38" i="1"/>
  <c r="G38" i="1" s="1"/>
  <c r="B38" i="1"/>
  <c r="F38" i="1" l="1"/>
  <c r="D39" i="1"/>
  <c r="E39" i="1" l="1"/>
  <c r="B39" i="1"/>
  <c r="C39" i="1"/>
  <c r="G39" i="1" s="1"/>
  <c r="F39" i="1" l="1"/>
  <c r="D40" i="1"/>
  <c r="E40" i="1" l="1"/>
  <c r="B40" i="1"/>
  <c r="C40" i="1"/>
  <c r="G40" i="1" s="1"/>
  <c r="F40" i="1" l="1"/>
  <c r="D41" i="1"/>
  <c r="E41" i="1" l="1"/>
  <c r="C41" i="1"/>
  <c r="G41" i="1" s="1"/>
  <c r="B41" i="1"/>
  <c r="F41" i="1" l="1"/>
  <c r="D42" i="1"/>
  <c r="E42" i="1" l="1"/>
  <c r="B42" i="1"/>
  <c r="C42" i="1"/>
  <c r="G42" i="1" s="1"/>
  <c r="F42" i="1" l="1"/>
  <c r="D43" i="1"/>
  <c r="E43" i="1" l="1"/>
  <c r="C43" i="1"/>
  <c r="G43" i="1" s="1"/>
  <c r="B43" i="1"/>
  <c r="F43" i="1" l="1"/>
  <c r="D44" i="1"/>
  <c r="E44" i="1" l="1"/>
  <c r="C44" i="1"/>
  <c r="G44" i="1" s="1"/>
  <c r="B44" i="1"/>
  <c r="F44" i="1" l="1"/>
  <c r="D45" i="1"/>
  <c r="E45" i="1" l="1"/>
  <c r="C45" i="1"/>
  <c r="G45" i="1" s="1"/>
  <c r="B45" i="1"/>
  <c r="F45" i="1" l="1"/>
  <c r="D46" i="1"/>
  <c r="E46" i="1" l="1"/>
  <c r="C46" i="1"/>
  <c r="G46" i="1" s="1"/>
  <c r="B46" i="1"/>
  <c r="F46" i="1" l="1"/>
  <c r="D47" i="1"/>
  <c r="E47" i="1" l="1"/>
  <c r="C47" i="1"/>
  <c r="G47" i="1" s="1"/>
  <c r="B47" i="1"/>
  <c r="F47" i="1" l="1"/>
  <c r="D48" i="1"/>
  <c r="E48" i="1" l="1"/>
  <c r="C48" i="1"/>
  <c r="G48" i="1" s="1"/>
  <c r="B48" i="1"/>
  <c r="F48" i="1" l="1"/>
  <c r="D49" i="1"/>
  <c r="E49" i="1" l="1"/>
  <c r="C49" i="1"/>
  <c r="G49" i="1" s="1"/>
  <c r="B49" i="1"/>
  <c r="F49" i="1" l="1"/>
  <c r="D50" i="1"/>
  <c r="E50" i="1" l="1"/>
  <c r="C50" i="1"/>
  <c r="G50" i="1" s="1"/>
  <c r="B50" i="1"/>
  <c r="F50" i="1" l="1"/>
  <c r="D51" i="1"/>
  <c r="E51" i="1" l="1"/>
  <c r="C51" i="1"/>
  <c r="G51" i="1" s="1"/>
  <c r="B51" i="1"/>
  <c r="F51" i="1" l="1"/>
  <c r="D52" i="1"/>
  <c r="E52" i="1" l="1"/>
  <c r="C52" i="1"/>
  <c r="G52" i="1" s="1"/>
  <c r="B52" i="1"/>
  <c r="F52" i="1" l="1"/>
  <c r="D53" i="1"/>
  <c r="E53" i="1" l="1"/>
  <c r="C53" i="1"/>
  <c r="G53" i="1" s="1"/>
  <c r="B53" i="1"/>
  <c r="F53" i="1" l="1"/>
  <c r="D54" i="1"/>
  <c r="E54" i="1" l="1"/>
  <c r="C54" i="1"/>
  <c r="G54" i="1" s="1"/>
  <c r="B54" i="1"/>
  <c r="F54" i="1" l="1"/>
  <c r="D55" i="1"/>
  <c r="E55" i="1" l="1"/>
  <c r="C55" i="1"/>
  <c r="G55" i="1" s="1"/>
  <c r="B55" i="1"/>
  <c r="F55" i="1" l="1"/>
  <c r="D56" i="1"/>
  <c r="E56" i="1" l="1"/>
  <c r="C56" i="1"/>
  <c r="G56" i="1" s="1"/>
  <c r="B56" i="1"/>
  <c r="F56" i="1" l="1"/>
  <c r="D57" i="1"/>
  <c r="E57" i="1" l="1"/>
  <c r="C57" i="1"/>
  <c r="G57" i="1" s="1"/>
  <c r="B57" i="1"/>
  <c r="F57" i="1" l="1"/>
  <c r="D58" i="1"/>
  <c r="E58" i="1" l="1"/>
  <c r="C58" i="1"/>
  <c r="G58" i="1" s="1"/>
  <c r="B58" i="1"/>
  <c r="F58" i="1" l="1"/>
  <c r="D59" i="1"/>
  <c r="E59" i="1" l="1"/>
  <c r="C59" i="1"/>
  <c r="G59" i="1" s="1"/>
  <c r="B59" i="1"/>
  <c r="F59" i="1" l="1"/>
  <c r="D60" i="1"/>
  <c r="E60" i="1" l="1"/>
  <c r="C60" i="1"/>
  <c r="G60" i="1" s="1"/>
  <c r="B60" i="1"/>
  <c r="D61" i="1" l="1"/>
  <c r="F60" i="1"/>
  <c r="E61" i="1" l="1"/>
  <c r="B61" i="1"/>
  <c r="C61" i="1"/>
  <c r="G61" i="1" s="1"/>
  <c r="F61" i="1" l="1"/>
  <c r="D62" i="1"/>
  <c r="E62" i="1" l="1"/>
  <c r="B62" i="1"/>
  <c r="C62" i="1"/>
  <c r="G62" i="1" s="1"/>
  <c r="F62" i="1" l="1"/>
  <c r="D63" i="1"/>
  <c r="E63" i="1" l="1"/>
  <c r="B63" i="1"/>
  <c r="C63" i="1"/>
  <c r="G63" i="1" s="1"/>
  <c r="F63" i="1" l="1"/>
  <c r="D64" i="1"/>
  <c r="E64" i="1" l="1"/>
  <c r="B64" i="1"/>
  <c r="C64" i="1"/>
  <c r="G64" i="1" s="1"/>
  <c r="F64" i="1" l="1"/>
  <c r="D65" i="1"/>
  <c r="E65" i="1" l="1"/>
  <c r="B65" i="1"/>
  <c r="C65" i="1"/>
  <c r="G65" i="1" s="1"/>
  <c r="F65" i="1" l="1"/>
  <c r="D66" i="1"/>
  <c r="E66" i="1" l="1"/>
  <c r="B66" i="1"/>
  <c r="C66" i="1"/>
  <c r="G66" i="1" s="1"/>
  <c r="F66" i="1" l="1"/>
  <c r="D67" i="1"/>
  <c r="E67" i="1" l="1"/>
  <c r="C67" i="1"/>
  <c r="G67" i="1" s="1"/>
  <c r="B67" i="1"/>
  <c r="F67" i="1" l="1"/>
  <c r="D68" i="1"/>
  <c r="E68" i="1" l="1"/>
  <c r="B68" i="1"/>
  <c r="C68" i="1"/>
  <c r="G68" i="1" s="1"/>
  <c r="F68" i="1" l="1"/>
  <c r="D69" i="1"/>
  <c r="E69" i="1" l="1"/>
  <c r="B69" i="1"/>
  <c r="C69" i="1"/>
  <c r="G69" i="1" s="1"/>
  <c r="F69" i="1" l="1"/>
  <c r="D70" i="1"/>
  <c r="E70" i="1" l="1"/>
  <c r="B70" i="1"/>
  <c r="C70" i="1"/>
  <c r="G70" i="1" s="1"/>
  <c r="D71" i="1" l="1"/>
  <c r="F70" i="1"/>
  <c r="E71" i="1" l="1"/>
  <c r="B71" i="1"/>
  <c r="C71" i="1"/>
  <c r="G71" i="1" s="1"/>
  <c r="D72" i="1" l="1"/>
  <c r="F71" i="1"/>
  <c r="E72" i="1" l="1"/>
  <c r="C72" i="1"/>
  <c r="G72" i="1" s="1"/>
  <c r="B72" i="1"/>
  <c r="D73" i="1" l="1"/>
  <c r="F72" i="1"/>
  <c r="E73" i="1" l="1"/>
  <c r="B73" i="1"/>
  <c r="C73" i="1"/>
  <c r="G73" i="1" s="1"/>
  <c r="D74" i="1" l="1"/>
  <c r="F73" i="1"/>
  <c r="E74" i="1" l="1"/>
  <c r="C74" i="1"/>
  <c r="G74" i="1" s="1"/>
  <c r="B74" i="1"/>
  <c r="D75" i="1" l="1"/>
  <c r="F74" i="1"/>
  <c r="E75" i="1" l="1"/>
  <c r="B75" i="1"/>
  <c r="C75" i="1"/>
  <c r="G75" i="1" s="1"/>
  <c r="D76" i="1" l="1"/>
  <c r="F75" i="1"/>
  <c r="E76" i="1" l="1"/>
  <c r="C76" i="1"/>
  <c r="G76" i="1" s="1"/>
  <c r="B76" i="1"/>
  <c r="D77" i="1" l="1"/>
  <c r="F76" i="1"/>
  <c r="E77" i="1" l="1"/>
  <c r="B77" i="1"/>
  <c r="C77" i="1"/>
  <c r="G77" i="1" s="1"/>
  <c r="D78" i="1" l="1"/>
  <c r="F77" i="1"/>
  <c r="E78" i="1" l="1"/>
  <c r="C78" i="1"/>
  <c r="G78" i="1" s="1"/>
  <c r="B78" i="1"/>
  <c r="D79" i="1" l="1"/>
  <c r="F78" i="1"/>
  <c r="E79" i="1" l="1"/>
  <c r="B79" i="1"/>
  <c r="C79" i="1"/>
  <c r="G79" i="1" s="1"/>
  <c r="D80" i="1" l="1"/>
  <c r="F79" i="1"/>
  <c r="E80" i="1" l="1"/>
  <c r="B80" i="1"/>
  <c r="C80" i="1"/>
  <c r="G80" i="1" s="1"/>
  <c r="D81" i="1" l="1"/>
  <c r="F80" i="1"/>
  <c r="E81" i="1" l="1"/>
  <c r="B81" i="1"/>
  <c r="C81" i="1"/>
  <c r="G81" i="1" s="1"/>
  <c r="D82" i="1" l="1"/>
  <c r="F81" i="1"/>
  <c r="E82" i="1" l="1"/>
  <c r="C82" i="1"/>
  <c r="G82" i="1" s="1"/>
  <c r="B82" i="1"/>
  <c r="D83" i="1" l="1"/>
  <c r="F82" i="1"/>
  <c r="E83" i="1" l="1"/>
  <c r="B83" i="1"/>
  <c r="C83" i="1"/>
  <c r="G83" i="1" s="1"/>
  <c r="D84" i="1" l="1"/>
  <c r="F83" i="1"/>
  <c r="E84" i="1" l="1"/>
  <c r="C84" i="1"/>
  <c r="G84" i="1" s="1"/>
  <c r="B84" i="1"/>
  <c r="D85" i="1" l="1"/>
  <c r="F84" i="1"/>
  <c r="E85" i="1" l="1"/>
  <c r="B85" i="1"/>
  <c r="C85" i="1"/>
  <c r="G85" i="1" s="1"/>
  <c r="D86" i="1" l="1"/>
  <c r="F85" i="1"/>
  <c r="E86" i="1" l="1"/>
  <c r="C86" i="1"/>
  <c r="G86" i="1" s="1"/>
  <c r="B86" i="1"/>
  <c r="D87" i="1" l="1"/>
  <c r="F86" i="1"/>
  <c r="E87" i="1" l="1"/>
  <c r="B87" i="1"/>
  <c r="C87" i="1"/>
  <c r="G87" i="1" s="1"/>
  <c r="D88" i="1" l="1"/>
  <c r="F87" i="1"/>
  <c r="E88" i="1" l="1"/>
  <c r="C88" i="1"/>
  <c r="G88" i="1" s="1"/>
  <c r="B88" i="1"/>
  <c r="D89" i="1" l="1"/>
  <c r="F88" i="1"/>
  <c r="E89" i="1" l="1"/>
  <c r="B89" i="1"/>
  <c r="C89" i="1"/>
  <c r="G89" i="1" s="1"/>
  <c r="D90" i="1" l="1"/>
  <c r="F89" i="1"/>
  <c r="E90" i="1" l="1"/>
  <c r="C90" i="1"/>
  <c r="G90" i="1" s="1"/>
  <c r="B90" i="1"/>
  <c r="D91" i="1" l="1"/>
  <c r="F90" i="1"/>
  <c r="E91" i="1" l="1"/>
  <c r="B91" i="1"/>
  <c r="C91" i="1"/>
  <c r="G91" i="1" s="1"/>
  <c r="D92" i="1" l="1"/>
  <c r="F91" i="1"/>
  <c r="E92" i="1" l="1"/>
  <c r="C92" i="1"/>
  <c r="G92" i="1" s="1"/>
  <c r="B92" i="1"/>
  <c r="D93" i="1" l="1"/>
  <c r="F92" i="1"/>
  <c r="E93" i="1" l="1"/>
  <c r="B93" i="1"/>
  <c r="C93" i="1"/>
  <c r="G93" i="1" s="1"/>
  <c r="D94" i="1" l="1"/>
  <c r="F93" i="1"/>
  <c r="E94" i="1" l="1"/>
  <c r="C94" i="1"/>
  <c r="G94" i="1" s="1"/>
  <c r="B94" i="1"/>
  <c r="D95" i="1" l="1"/>
  <c r="F94" i="1"/>
  <c r="E95" i="1" l="1"/>
  <c r="B95" i="1"/>
  <c r="C95" i="1"/>
  <c r="G95" i="1" s="1"/>
  <c r="D96" i="1" l="1"/>
  <c r="F95" i="1"/>
  <c r="E96" i="1" l="1"/>
  <c r="C96" i="1"/>
  <c r="G96" i="1" s="1"/>
  <c r="B96" i="1"/>
  <c r="D97" i="1" l="1"/>
  <c r="F96" i="1"/>
  <c r="E97" i="1" l="1"/>
  <c r="B97" i="1"/>
  <c r="C97" i="1"/>
  <c r="G97" i="1" s="1"/>
  <c r="D98" i="1" l="1"/>
  <c r="F97" i="1"/>
  <c r="E98" i="1" l="1"/>
  <c r="C98" i="1"/>
  <c r="G98" i="1" s="1"/>
  <c r="B98" i="1"/>
  <c r="D99" i="1" l="1"/>
  <c r="F98" i="1"/>
  <c r="E99" i="1" l="1"/>
  <c r="B99" i="1"/>
  <c r="C99" i="1"/>
  <c r="G99" i="1" s="1"/>
  <c r="D100" i="1" l="1"/>
  <c r="F99" i="1"/>
  <c r="E100" i="1" l="1"/>
  <c r="C100" i="1"/>
  <c r="G100" i="1" s="1"/>
  <c r="B100" i="1"/>
  <c r="D101" i="1" l="1"/>
  <c r="F100" i="1"/>
  <c r="E101" i="1" l="1"/>
  <c r="B101" i="1"/>
  <c r="C101" i="1"/>
  <c r="G101" i="1" s="1"/>
  <c r="D102" i="1" l="1"/>
  <c r="F101" i="1"/>
  <c r="E102" i="1" l="1"/>
  <c r="C102" i="1"/>
  <c r="G102" i="1" s="1"/>
  <c r="B102" i="1"/>
  <c r="D103" i="1" l="1"/>
  <c r="F102" i="1"/>
  <c r="E103" i="1" l="1"/>
  <c r="B103" i="1"/>
  <c r="C103" i="1"/>
  <c r="G103" i="1" s="1"/>
  <c r="D104" i="1" l="1"/>
  <c r="F103" i="1"/>
  <c r="E104" i="1" l="1"/>
  <c r="C104" i="1"/>
  <c r="G104" i="1" s="1"/>
  <c r="B104" i="1"/>
  <c r="D105" i="1" l="1"/>
  <c r="F104" i="1"/>
  <c r="E105" i="1" l="1"/>
  <c r="B105" i="1"/>
  <c r="C105" i="1"/>
  <c r="G105" i="1" s="1"/>
  <c r="D106" i="1" l="1"/>
  <c r="F105" i="1"/>
  <c r="E106" i="1" l="1"/>
  <c r="C106" i="1"/>
  <c r="G106" i="1" s="1"/>
  <c r="B106" i="1"/>
  <c r="F106" i="1" l="1"/>
  <c r="D107" i="1"/>
  <c r="E107" i="1" l="1"/>
  <c r="C107" i="1"/>
  <c r="G107" i="1" s="1"/>
  <c r="B107" i="1"/>
  <c r="D108" i="1" l="1"/>
  <c r="F107" i="1"/>
  <c r="E108" i="1" l="1"/>
  <c r="B108" i="1"/>
  <c r="C108" i="1"/>
  <c r="G108" i="1" s="1"/>
  <c r="D109" i="1" l="1"/>
  <c r="F108" i="1"/>
  <c r="E109" i="1" l="1"/>
  <c r="C109" i="1"/>
  <c r="G109" i="1" s="1"/>
  <c r="B109" i="1"/>
  <c r="D110" i="1" l="1"/>
  <c r="F109" i="1"/>
  <c r="E110" i="1" l="1"/>
  <c r="B110" i="1"/>
  <c r="C110" i="1"/>
  <c r="G110" i="1" s="1"/>
  <c r="D111" i="1" l="1"/>
  <c r="F110" i="1"/>
  <c r="E111" i="1" l="1"/>
  <c r="C111" i="1"/>
  <c r="G111" i="1" s="1"/>
  <c r="B111" i="1"/>
  <c r="D112" i="1" l="1"/>
  <c r="F111" i="1"/>
  <c r="E112" i="1" l="1"/>
  <c r="B112" i="1"/>
  <c r="C112" i="1"/>
  <c r="G112" i="1" s="1"/>
  <c r="D113" i="1" l="1"/>
  <c r="F112" i="1"/>
  <c r="E113" i="1" l="1"/>
  <c r="C113" i="1"/>
  <c r="G113" i="1" s="1"/>
  <c r="B113" i="1"/>
  <c r="D114" i="1" l="1"/>
  <c r="F113" i="1"/>
  <c r="E114" i="1" l="1"/>
  <c r="B114" i="1"/>
  <c r="C114" i="1"/>
  <c r="G114" i="1" s="1"/>
  <c r="D115" i="1" l="1"/>
  <c r="F114" i="1"/>
  <c r="E115" i="1" l="1"/>
  <c r="C115" i="1"/>
  <c r="G115" i="1" s="1"/>
  <c r="B115" i="1"/>
  <c r="D116" i="1" l="1"/>
  <c r="F115" i="1"/>
  <c r="E116" i="1" l="1"/>
  <c r="B116" i="1"/>
  <c r="C116" i="1"/>
  <c r="G116" i="1" s="1"/>
  <c r="D117" i="1" l="1"/>
  <c r="F116" i="1"/>
  <c r="E117" i="1" l="1"/>
  <c r="C117" i="1"/>
  <c r="G117" i="1" s="1"/>
  <c r="B117" i="1"/>
  <c r="D118" i="1" l="1"/>
  <c r="F117" i="1"/>
  <c r="E118" i="1" l="1"/>
  <c r="C118" i="1"/>
  <c r="G118" i="1" s="1"/>
  <c r="B118" i="1"/>
  <c r="D119" i="1" l="1"/>
  <c r="F118" i="1"/>
  <c r="E119" i="1" l="1"/>
  <c r="C119" i="1"/>
  <c r="G119" i="1" s="1"/>
  <c r="B119" i="1"/>
  <c r="D120" i="1" l="1"/>
  <c r="F119" i="1"/>
  <c r="E120" i="1" l="1"/>
  <c r="C120" i="1"/>
  <c r="G120" i="1" s="1"/>
  <c r="B120" i="1"/>
  <c r="D121" i="1" l="1"/>
  <c r="F120" i="1"/>
  <c r="E121" i="1" l="1"/>
  <c r="B121" i="1"/>
  <c r="C121" i="1"/>
  <c r="G121" i="1" s="1"/>
  <c r="D122" i="1" l="1"/>
  <c r="F121" i="1"/>
  <c r="E122" i="1" l="1"/>
  <c r="B122" i="1"/>
  <c r="C122" i="1"/>
  <c r="G122" i="1" s="1"/>
  <c r="D123" i="1" l="1"/>
  <c r="F122" i="1"/>
  <c r="E123" i="1" l="1"/>
  <c r="C123" i="1"/>
  <c r="G123" i="1" s="1"/>
  <c r="B123" i="1"/>
  <c r="D124" i="1" l="1"/>
  <c r="F123" i="1"/>
  <c r="E124" i="1" l="1"/>
  <c r="B124" i="1"/>
  <c r="C124" i="1"/>
  <c r="G124" i="1" s="1"/>
  <c r="D125" i="1" l="1"/>
  <c r="F124" i="1"/>
  <c r="E125" i="1" l="1"/>
  <c r="C125" i="1"/>
  <c r="G125" i="1" s="1"/>
  <c r="B125" i="1"/>
  <c r="D126" i="1" l="1"/>
  <c r="F125" i="1"/>
  <c r="C126" i="1" l="1"/>
  <c r="G126" i="1" s="1"/>
  <c r="E126" i="1"/>
  <c r="B126" i="1"/>
  <c r="F126" i="1" l="1"/>
  <c r="D127" i="1"/>
  <c r="C127" i="1" l="1"/>
  <c r="G127" i="1" s="1"/>
  <c r="E127" i="1"/>
  <c r="B127" i="1"/>
  <c r="F127" i="1" l="1"/>
  <c r="D128" i="1"/>
  <c r="C128" i="1" l="1"/>
  <c r="G128" i="1" s="1"/>
  <c r="E128" i="1"/>
  <c r="B128" i="1"/>
  <c r="F128" i="1" l="1"/>
  <c r="D129" i="1"/>
  <c r="C129" i="1" l="1"/>
  <c r="G129" i="1" s="1"/>
  <c r="E129" i="1"/>
  <c r="B129" i="1"/>
  <c r="F129" i="1" l="1"/>
  <c r="D130" i="1"/>
  <c r="C130" i="1" l="1"/>
  <c r="G130" i="1" s="1"/>
  <c r="E130" i="1"/>
  <c r="B130" i="1"/>
  <c r="F130" i="1" l="1"/>
  <c r="D131" i="1"/>
  <c r="C131" i="1" l="1"/>
  <c r="G131" i="1" s="1"/>
  <c r="E131" i="1"/>
  <c r="B131" i="1"/>
  <c r="F131" i="1" l="1"/>
  <c r="D132" i="1"/>
  <c r="C132" i="1" l="1"/>
  <c r="G132" i="1" s="1"/>
  <c r="E132" i="1"/>
  <c r="B132" i="1"/>
  <c r="F132" i="1" l="1"/>
  <c r="D133" i="1"/>
  <c r="C133" i="1" l="1"/>
  <c r="G133" i="1" s="1"/>
  <c r="E133" i="1"/>
  <c r="B133" i="1"/>
  <c r="F133" i="1" l="1"/>
  <c r="D134" i="1"/>
  <c r="C134" i="1" l="1"/>
  <c r="G134" i="1" s="1"/>
  <c r="E134" i="1"/>
  <c r="B134" i="1"/>
  <c r="F134" i="1" l="1"/>
  <c r="D135" i="1"/>
  <c r="C135" i="1" l="1"/>
  <c r="G135" i="1" s="1"/>
  <c r="E135" i="1"/>
  <c r="B135" i="1"/>
  <c r="F135" i="1" l="1"/>
  <c r="D136" i="1"/>
  <c r="C136" i="1" l="1"/>
  <c r="G136" i="1" s="1"/>
  <c r="E136" i="1"/>
  <c r="B136" i="1"/>
  <c r="F136" i="1" l="1"/>
  <c r="D137" i="1"/>
  <c r="C137" i="1" l="1"/>
  <c r="G137" i="1" s="1"/>
  <c r="E137" i="1"/>
  <c r="B137" i="1"/>
  <c r="F137" i="1" l="1"/>
  <c r="D138" i="1"/>
  <c r="C138" i="1" l="1"/>
  <c r="G138" i="1" s="1"/>
  <c r="E138" i="1"/>
  <c r="B138" i="1"/>
  <c r="D139" i="1" l="1"/>
  <c r="F138" i="1"/>
  <c r="C139" i="1" l="1"/>
  <c r="G139" i="1" s="1"/>
  <c r="E139" i="1"/>
  <c r="B139" i="1"/>
  <c r="D140" i="1" l="1"/>
  <c r="F139" i="1"/>
  <c r="C140" i="1" l="1"/>
  <c r="G140" i="1" s="1"/>
  <c r="E140" i="1"/>
  <c r="B140" i="1"/>
  <c r="F140" i="1" l="1"/>
  <c r="D141" i="1"/>
  <c r="E141" i="1" s="1"/>
  <c r="AK4" i="1" l="1"/>
  <c r="AK5" i="1"/>
  <c r="AK8" i="1"/>
  <c r="AK9" i="1"/>
  <c r="AK12" i="1"/>
  <c r="AK13" i="1"/>
  <c r="AK16" i="1"/>
  <c r="AK17" i="1"/>
  <c r="AK20" i="1"/>
  <c r="AK21" i="1"/>
  <c r="AK24" i="1"/>
  <c r="AK25" i="1"/>
  <c r="AK28" i="1"/>
  <c r="AK29" i="1"/>
  <c r="AK32" i="1"/>
  <c r="AK33" i="1"/>
  <c r="AK36" i="1"/>
  <c r="AK37" i="1"/>
  <c r="AK40" i="1"/>
  <c r="AK41" i="1"/>
  <c r="AK44" i="1"/>
  <c r="AK45" i="1"/>
  <c r="AK48" i="1"/>
  <c r="AK49" i="1"/>
  <c r="AK52" i="1"/>
  <c r="AK53" i="1"/>
  <c r="AK56" i="1"/>
  <c r="AK57" i="1"/>
  <c r="AK61" i="1"/>
  <c r="AK65" i="1"/>
  <c r="AK69" i="1"/>
  <c r="AK73" i="1"/>
  <c r="AK77" i="1"/>
  <c r="AK81" i="1"/>
  <c r="AK85" i="1"/>
  <c r="AK89" i="1"/>
  <c r="AK93" i="1"/>
  <c r="AK97" i="1"/>
  <c r="AK101" i="1"/>
  <c r="AK105" i="1"/>
  <c r="AK109" i="1"/>
  <c r="AK113" i="1"/>
  <c r="AK117" i="1"/>
  <c r="AK121" i="1"/>
  <c r="AK125" i="1"/>
  <c r="W2" i="1"/>
  <c r="AI4" i="1"/>
  <c r="AK119" i="1"/>
  <c r="AK120" i="1"/>
  <c r="W55" i="1"/>
  <c r="AK55" i="1" s="1"/>
  <c r="W118" i="1"/>
  <c r="AK118" i="1" s="1"/>
  <c r="W3" i="1"/>
  <c r="AK3" i="1" s="1"/>
  <c r="W4" i="1"/>
  <c r="W5" i="1"/>
  <c r="W6" i="1"/>
  <c r="AK6" i="1" s="1"/>
  <c r="W7" i="1"/>
  <c r="AK7" i="1" s="1"/>
  <c r="W8" i="1"/>
  <c r="W9" i="1"/>
  <c r="W10" i="1"/>
  <c r="AK10" i="1" s="1"/>
  <c r="W11" i="1"/>
  <c r="AK11" i="1" s="1"/>
  <c r="W12" i="1"/>
  <c r="W13" i="1"/>
  <c r="W14" i="1"/>
  <c r="AK14" i="1" s="1"/>
  <c r="W15" i="1"/>
  <c r="AK15" i="1" s="1"/>
  <c r="W16" i="1"/>
  <c r="W17" i="1"/>
  <c r="W18" i="1"/>
  <c r="AK18" i="1" s="1"/>
  <c r="W19" i="1"/>
  <c r="AK19" i="1" s="1"/>
  <c r="W20" i="1"/>
  <c r="W21" i="1"/>
  <c r="W22" i="1"/>
  <c r="AK22" i="1" s="1"/>
  <c r="W23" i="1"/>
  <c r="AK23" i="1" s="1"/>
  <c r="W24" i="1"/>
  <c r="W25" i="1"/>
  <c r="W26" i="1"/>
  <c r="AK26" i="1" s="1"/>
  <c r="W27" i="1"/>
  <c r="AK27" i="1" s="1"/>
  <c r="W28" i="1"/>
  <c r="W29" i="1"/>
  <c r="W30" i="1"/>
  <c r="AK30" i="1" s="1"/>
  <c r="W31" i="1"/>
  <c r="AK31" i="1" s="1"/>
  <c r="W32" i="1"/>
  <c r="W33" i="1"/>
  <c r="W34" i="1"/>
  <c r="AK34" i="1" s="1"/>
  <c r="W35" i="1"/>
  <c r="AK35" i="1" s="1"/>
  <c r="W36" i="1"/>
  <c r="W37" i="1"/>
  <c r="W38" i="1"/>
  <c r="AK38" i="1" s="1"/>
  <c r="W39" i="1"/>
  <c r="AK39" i="1" s="1"/>
  <c r="W40" i="1"/>
  <c r="W41" i="1"/>
  <c r="W42" i="1"/>
  <c r="AK42" i="1" s="1"/>
  <c r="W43" i="1"/>
  <c r="AK43" i="1" s="1"/>
  <c r="W44" i="1"/>
  <c r="W45" i="1"/>
  <c r="W46" i="1"/>
  <c r="AK46" i="1" s="1"/>
  <c r="W47" i="1"/>
  <c r="AK47" i="1" s="1"/>
  <c r="W48" i="1"/>
  <c r="W49" i="1"/>
  <c r="W50" i="1"/>
  <c r="AK50" i="1" s="1"/>
  <c r="W51" i="1"/>
  <c r="AK51" i="1" s="1"/>
  <c r="W52" i="1"/>
  <c r="W53" i="1"/>
  <c r="W54" i="1"/>
  <c r="AK54" i="1" s="1"/>
  <c r="W57" i="1"/>
  <c r="W58" i="1"/>
  <c r="AK58" i="1" s="1"/>
  <c r="W59" i="1"/>
  <c r="AK59" i="1" s="1"/>
  <c r="W60" i="1"/>
  <c r="AK60" i="1" s="1"/>
  <c r="W61" i="1"/>
  <c r="W62" i="1"/>
  <c r="AK62" i="1" s="1"/>
  <c r="W63" i="1"/>
  <c r="AK63" i="1" s="1"/>
  <c r="W64" i="1"/>
  <c r="AK64" i="1" s="1"/>
  <c r="W65" i="1"/>
  <c r="W66" i="1"/>
  <c r="AK66" i="1" s="1"/>
  <c r="W67" i="1"/>
  <c r="AK67" i="1" s="1"/>
  <c r="W68" i="1"/>
  <c r="AK68" i="1" s="1"/>
  <c r="W69" i="1"/>
  <c r="W70" i="1"/>
  <c r="AK70" i="1" s="1"/>
  <c r="W71" i="1"/>
  <c r="AK71" i="1" s="1"/>
  <c r="W72" i="1"/>
  <c r="AK72" i="1" s="1"/>
  <c r="W73" i="1"/>
  <c r="W74" i="1"/>
  <c r="AK74" i="1" s="1"/>
  <c r="W75" i="1"/>
  <c r="AK75" i="1" s="1"/>
  <c r="W76" i="1"/>
  <c r="AK76" i="1" s="1"/>
  <c r="W77" i="1"/>
  <c r="W78" i="1"/>
  <c r="AK78" i="1" s="1"/>
  <c r="W79" i="1"/>
  <c r="AK79" i="1" s="1"/>
  <c r="W80" i="1"/>
  <c r="AK80" i="1" s="1"/>
  <c r="W81" i="1"/>
  <c r="W82" i="1"/>
  <c r="AK82" i="1" s="1"/>
  <c r="W83" i="1"/>
  <c r="AK83" i="1" s="1"/>
  <c r="W84" i="1"/>
  <c r="AK84" i="1" s="1"/>
  <c r="W85" i="1"/>
  <c r="W86" i="1"/>
  <c r="AK86" i="1" s="1"/>
  <c r="W87" i="1"/>
  <c r="AK87" i="1" s="1"/>
  <c r="W88" i="1"/>
  <c r="AK88" i="1" s="1"/>
  <c r="W89" i="1"/>
  <c r="W90" i="1"/>
  <c r="AK90" i="1" s="1"/>
  <c r="W91" i="1"/>
  <c r="AK91" i="1" s="1"/>
  <c r="W92" i="1"/>
  <c r="AK92" i="1" s="1"/>
  <c r="W93" i="1"/>
  <c r="W94" i="1"/>
  <c r="AK94" i="1" s="1"/>
  <c r="W95" i="1"/>
  <c r="AK95" i="1" s="1"/>
  <c r="W96" i="1"/>
  <c r="AK96" i="1" s="1"/>
  <c r="W97" i="1"/>
  <c r="W98" i="1"/>
  <c r="AK98" i="1" s="1"/>
  <c r="W99" i="1"/>
  <c r="AK99" i="1" s="1"/>
  <c r="W100" i="1"/>
  <c r="AK100" i="1" s="1"/>
  <c r="W101" i="1"/>
  <c r="W102" i="1"/>
  <c r="AK102" i="1" s="1"/>
  <c r="W103" i="1"/>
  <c r="AK103" i="1" s="1"/>
  <c r="W104" i="1"/>
  <c r="AK104" i="1" s="1"/>
  <c r="W105" i="1"/>
  <c r="W106" i="1"/>
  <c r="AK106" i="1" s="1"/>
  <c r="W107" i="1"/>
  <c r="AK107" i="1" s="1"/>
  <c r="W108" i="1"/>
  <c r="AK108" i="1" s="1"/>
  <c r="W109" i="1"/>
  <c r="W110" i="1"/>
  <c r="AK110" i="1" s="1"/>
  <c r="W111" i="1"/>
  <c r="AK111" i="1" s="1"/>
  <c r="W112" i="1"/>
  <c r="AK112" i="1" s="1"/>
  <c r="W113" i="1"/>
  <c r="W114" i="1"/>
  <c r="AK114" i="1" s="1"/>
  <c r="W115" i="1"/>
  <c r="AK115" i="1" s="1"/>
  <c r="W116" i="1"/>
  <c r="AK116" i="1" s="1"/>
  <c r="W117" i="1"/>
  <c r="W120" i="1"/>
  <c r="W121" i="1"/>
  <c r="W122" i="1"/>
  <c r="AK122" i="1" s="1"/>
  <c r="W123" i="1"/>
  <c r="AK123" i="1" s="1"/>
  <c r="W124" i="1"/>
  <c r="AK124" i="1" s="1"/>
  <c r="W125" i="1"/>
  <c r="W126" i="1"/>
  <c r="AK126" i="1" s="1"/>
  <c r="AJ2" i="1" l="1"/>
  <c r="AK2" i="1"/>
  <c r="AL2" i="1" s="1"/>
  <c r="X4" i="1"/>
  <c r="X6" i="1"/>
  <c r="X8" i="1" s="1"/>
  <c r="AI2" i="1"/>
  <c r="X2" i="1"/>
  <c r="AL6" i="1" l="1"/>
  <c r="AL8" i="1" s="1"/>
  <c r="AL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3BF35F-88BE-46E7-8955-EBC772295E1C}" keepAlive="1" name="Query - MSFT" description="Connessione alla query 'MSFT' nella cartella di lavoro." type="5" refreshedVersion="0" background="1">
    <dbPr connection="Provider=Microsoft.Mashup.OleDb.1;Data Source=$Workbook$;Location=MSFT;Extended Properties=&quot;&quot;" command="SELECT * FROM [MSFT]"/>
  </connection>
</connections>
</file>

<file path=xl/sharedStrings.xml><?xml version="1.0" encoding="utf-8"?>
<sst xmlns="http://schemas.openxmlformats.org/spreadsheetml/2006/main" count="632" uniqueCount="453">
  <si>
    <t>VaR</t>
  </si>
  <si>
    <t>Compute average and variance of an equibalanced portfolio of 2 assets (6 months time window of daily returns)</t>
  </si>
  <si>
    <t>Compute the parametric single and joint  Normal VaR at (95%, 99% , 99,5%) with T=1,..,100 days horizon (estimation of sigma flat)</t>
  </si>
  <si>
    <t>Same as in 2 with sigma estimanted following Riskmetrics EWMA with lambda=0,94</t>
  </si>
  <si>
    <t>Compute the MonteCarlo VaR with N (free input) simulations with T (free input) at the levels (99%,99,5%,95%)</t>
  </si>
  <si>
    <t>Compute the historical VaR (according to the historical value of the returns</t>
  </si>
  <si>
    <t>Compute the VaR with the method of historical simulation (not mandatory)</t>
  </si>
  <si>
    <t>Check in all cases the additivity (non additivity) of the VaR</t>
  </si>
  <si>
    <t>Date</t>
  </si>
  <si>
    <t>Open</t>
  </si>
  <si>
    <t>High</t>
  </si>
  <si>
    <t>Low</t>
  </si>
  <si>
    <t>Volume</t>
  </si>
  <si>
    <t>Close*</t>
  </si>
  <si>
    <t>Adj Close**</t>
  </si>
  <si>
    <t>May 04, 2022</t>
  </si>
  <si>
    <t>33,599,300</t>
  </si>
  <si>
    <t>May 03, 2022</t>
  </si>
  <si>
    <t>25,978,600</t>
  </si>
  <si>
    <t>May 02, 2022</t>
  </si>
  <si>
    <t>35,151,100</t>
  </si>
  <si>
    <t>Apr 29, 2022</t>
  </si>
  <si>
    <t>37,025,000</t>
  </si>
  <si>
    <t>Apr 28, 2022</t>
  </si>
  <si>
    <t>33,646,600</t>
  </si>
  <si>
    <t>Apr 27, 2022</t>
  </si>
  <si>
    <t>63,477,700</t>
  </si>
  <si>
    <t>Apr 26, 2022</t>
  </si>
  <si>
    <t>46,518,400</t>
  </si>
  <si>
    <t>Apr 25, 2022</t>
  </si>
  <si>
    <t>35,678,900</t>
  </si>
  <si>
    <t>Apr 22, 2022</t>
  </si>
  <si>
    <t>29,405,800</t>
  </si>
  <si>
    <t>Apr 21, 2022</t>
  </si>
  <si>
    <t>29,454,600</t>
  </si>
  <si>
    <t>Apr 20, 2022</t>
  </si>
  <si>
    <t>22,906,700</t>
  </si>
  <si>
    <t>Apr 19, 2022</t>
  </si>
  <si>
    <t>22,297,700</t>
  </si>
  <si>
    <t>Apr 18, 2022</t>
  </si>
  <si>
    <t>20,778,000</t>
  </si>
  <si>
    <t>Apr 14, 2022</t>
  </si>
  <si>
    <t>28,107,900</t>
  </si>
  <si>
    <t>Apr 13, 2022</t>
  </si>
  <si>
    <t>21,907,200</t>
  </si>
  <si>
    <t>Apr 12, 2022</t>
  </si>
  <si>
    <t>30,966,700</t>
  </si>
  <si>
    <t>Apr 11, 2022</t>
  </si>
  <si>
    <t>34,569,300</t>
  </si>
  <si>
    <t>Apr 08, 2022</t>
  </si>
  <si>
    <t>24,347,400</t>
  </si>
  <si>
    <t>Apr 07, 2022</t>
  </si>
  <si>
    <t>31,411,200</t>
  </si>
  <si>
    <t>Apr 06, 2022</t>
  </si>
  <si>
    <t>40,110,400</t>
  </si>
  <si>
    <t>Apr 05, 2022</t>
  </si>
  <si>
    <t>23,156,700</t>
  </si>
  <si>
    <t>Apr 04, 2022</t>
  </si>
  <si>
    <t>24,289,600</t>
  </si>
  <si>
    <t>Apr 01, 2022</t>
  </si>
  <si>
    <t>27,085,100</t>
  </si>
  <si>
    <t>Mar 31, 2022</t>
  </si>
  <si>
    <t>33,422,100</t>
  </si>
  <si>
    <t>Mar 30, 2022</t>
  </si>
  <si>
    <t>28,163,600</t>
  </si>
  <si>
    <t>Mar 29, 2022</t>
  </si>
  <si>
    <t>30,393,400</t>
  </si>
  <si>
    <t>Mar 28, 2022</t>
  </si>
  <si>
    <t>29,578,200</t>
  </si>
  <si>
    <t>Mar 25, 2022</t>
  </si>
  <si>
    <t>22,566,500</t>
  </si>
  <si>
    <t>Mar 24, 2022</t>
  </si>
  <si>
    <t>24,484,500</t>
  </si>
  <si>
    <t>Mar 23, 2022</t>
  </si>
  <si>
    <t>25,715,400</t>
  </si>
  <si>
    <t>Mar 22, 2022</t>
  </si>
  <si>
    <t>27,599,700</t>
  </si>
  <si>
    <t>Mar 21, 2022</t>
  </si>
  <si>
    <t>28,351,200</t>
  </si>
  <si>
    <t>Mar 18, 2022</t>
  </si>
  <si>
    <t>43,390,600</t>
  </si>
  <si>
    <t>Mar 17, 2022</t>
  </si>
  <si>
    <t>30,816,600</t>
  </si>
  <si>
    <t>Mar 16, 2022</t>
  </si>
  <si>
    <t>37,826,300</t>
  </si>
  <si>
    <t>Mar 15, 2022</t>
  </si>
  <si>
    <t>34,245,100</t>
  </si>
  <si>
    <t>Mar 14, 2022</t>
  </si>
  <si>
    <t>30,660,700</t>
  </si>
  <si>
    <t>Mar 11, 2022</t>
  </si>
  <si>
    <t>27,209,300</t>
  </si>
  <si>
    <t>Mar 10, 2022</t>
  </si>
  <si>
    <t>30,628,000</t>
  </si>
  <si>
    <t>Mar 09, 2022</t>
  </si>
  <si>
    <t>35,204,500</t>
  </si>
  <si>
    <t>Mar 08, 2022</t>
  </si>
  <si>
    <t>48,159,500</t>
  </si>
  <si>
    <t>Mar 07, 2022</t>
  </si>
  <si>
    <t>43,157,200</t>
  </si>
  <si>
    <t>Mar 04, 2022</t>
  </si>
  <si>
    <t>32,356,500</t>
  </si>
  <si>
    <t>Mar 03, 2022</t>
  </si>
  <si>
    <t>27,314,500</t>
  </si>
  <si>
    <t>Mar 02, 2022</t>
  </si>
  <si>
    <t>31,873,000</t>
  </si>
  <si>
    <t>Mar 01, 2022</t>
  </si>
  <si>
    <t>31,217,800</t>
  </si>
  <si>
    <t>Feb 28, 2022</t>
  </si>
  <si>
    <t>34,627,500</t>
  </si>
  <si>
    <t>Feb 25, 2022</t>
  </si>
  <si>
    <t>32,546,700</t>
  </si>
  <si>
    <t>Feb 24, 2022</t>
  </si>
  <si>
    <t>56,989,700</t>
  </si>
  <si>
    <t>Feb 23, 2022</t>
  </si>
  <si>
    <t>37,811,200</t>
  </si>
  <si>
    <t>Feb 22, 2022</t>
  </si>
  <si>
    <t>41,736,100</t>
  </si>
  <si>
    <t>Feb 18, 2022</t>
  </si>
  <si>
    <t>34,264,000</t>
  </si>
  <si>
    <t>Feb 17, 2022</t>
  </si>
  <si>
    <t>32,461,600</t>
  </si>
  <si>
    <t>Feb 16, 2022</t>
  </si>
  <si>
    <t>29,982,100</t>
  </si>
  <si>
    <t>Feb 15, 2022</t>
  </si>
  <si>
    <t>27,058,300</t>
  </si>
  <si>
    <t>Feb 14, 2022</t>
  </si>
  <si>
    <t>36,359,500</t>
  </si>
  <si>
    <t>Feb 11, 2022</t>
  </si>
  <si>
    <t>39,175,600</t>
  </si>
  <si>
    <t>Feb 10, 2022</t>
  </si>
  <si>
    <t>45,386,200</t>
  </si>
  <si>
    <t>Feb 09, 2022</t>
  </si>
  <si>
    <t>31,284,700</t>
  </si>
  <si>
    <t>Feb 08, 2022</t>
  </si>
  <si>
    <t>32,421,200</t>
  </si>
  <si>
    <t>Feb 07, 2022</t>
  </si>
  <si>
    <t>28,533,300</t>
  </si>
  <si>
    <t>Feb 04, 2022</t>
  </si>
  <si>
    <t>35,096,500</t>
  </si>
  <si>
    <t>Feb 03, 2022</t>
  </si>
  <si>
    <t>43,730,000</t>
  </si>
  <si>
    <t>Feb 02, 2022</t>
  </si>
  <si>
    <t>36,636,000</t>
  </si>
  <si>
    <t>Feb 01, 2022</t>
  </si>
  <si>
    <t>40,950,400</t>
  </si>
  <si>
    <t>Jan 31, 2022</t>
  </si>
  <si>
    <t>46,444,500</t>
  </si>
  <si>
    <t>Jan 28, 2022</t>
  </si>
  <si>
    <t>49,743,700</t>
  </si>
  <si>
    <t>Jan 27, 2022</t>
  </si>
  <si>
    <t>53,481,300</t>
  </si>
  <si>
    <t>Jan 26, 2022</t>
  </si>
  <si>
    <t>90,428,900</t>
  </si>
  <si>
    <t>Jan 25, 2022</t>
  </si>
  <si>
    <t>72,848,600</t>
  </si>
  <si>
    <t>Jan 24, 2022</t>
  </si>
  <si>
    <t>85,731,500</t>
  </si>
  <si>
    <t>Jan 21, 2022</t>
  </si>
  <si>
    <t>57,984,400</t>
  </si>
  <si>
    <t>Jan 20, 2022</t>
  </si>
  <si>
    <t>35,380,700</t>
  </si>
  <si>
    <t>Jan 19, 2022</t>
  </si>
  <si>
    <t>45,933,900</t>
  </si>
  <si>
    <t>Jan 18, 2022</t>
  </si>
  <si>
    <t>42,333,200</t>
  </si>
  <si>
    <t>Jan 14, 2022</t>
  </si>
  <si>
    <t>39,846,400</t>
  </si>
  <si>
    <t>Jan 13, 2022</t>
  </si>
  <si>
    <t>45,366,000</t>
  </si>
  <si>
    <t>Jan 12, 2022</t>
  </si>
  <si>
    <t>34,372,200</t>
  </si>
  <si>
    <t>Jan 11, 2022</t>
  </si>
  <si>
    <t>29,386,800</t>
  </si>
  <si>
    <t>Jan 10, 2022</t>
  </si>
  <si>
    <t>44,289,500</t>
  </si>
  <si>
    <t>Jan 07, 2022</t>
  </si>
  <si>
    <t>32,720,000</t>
  </si>
  <si>
    <t>Jan 06, 2022</t>
  </si>
  <si>
    <t>39,646,100</t>
  </si>
  <si>
    <t>Jan 05, 2022</t>
  </si>
  <si>
    <t>40,054,300</t>
  </si>
  <si>
    <t>Jan 04, 2022</t>
  </si>
  <si>
    <t>32,674,300</t>
  </si>
  <si>
    <t>Jan 03, 2022</t>
  </si>
  <si>
    <t>28,865,100</t>
  </si>
  <si>
    <t>Dec 31, 2021</t>
  </si>
  <si>
    <t>18,000,800</t>
  </si>
  <si>
    <t>Dec 30, 2021</t>
  </si>
  <si>
    <t>15,994,500</t>
  </si>
  <si>
    <t>Dec 29, 2021</t>
  </si>
  <si>
    <t>15,042,000</t>
  </si>
  <si>
    <t>Dec 28, 2021</t>
  </si>
  <si>
    <t>15,661,500</t>
  </si>
  <si>
    <t>Dec 27, 2021</t>
  </si>
  <si>
    <t>19,947,000</t>
  </si>
  <si>
    <t>Dec 23, 2021</t>
  </si>
  <si>
    <t>19,617,800</t>
  </si>
  <si>
    <t>Dec 22, 2021</t>
  </si>
  <si>
    <t>24,831,500</t>
  </si>
  <si>
    <t>Dec 21, 2021</t>
  </si>
  <si>
    <t>24,740,600</t>
  </si>
  <si>
    <t>Dec 20, 2021</t>
  </si>
  <si>
    <t>28,326,500</t>
  </si>
  <si>
    <t>Dec 17, 2021</t>
  </si>
  <si>
    <t>47,750,300</t>
  </si>
  <si>
    <t>Dec 16, 2021</t>
  </si>
  <si>
    <t>35,034,800</t>
  </si>
  <si>
    <t>Dec 15, 2021</t>
  </si>
  <si>
    <t>35,381,100</t>
  </si>
  <si>
    <t>Dec 14, 2021</t>
  </si>
  <si>
    <t>44,438,700</t>
  </si>
  <si>
    <t>Dec 13, 2021</t>
  </si>
  <si>
    <t>28,899,400</t>
  </si>
  <si>
    <t>Dec 10, 2021</t>
  </si>
  <si>
    <t>38,095,700</t>
  </si>
  <si>
    <t>Dec 09, 2021</t>
  </si>
  <si>
    <t>22,214,200</t>
  </si>
  <si>
    <t>Dec 08, 2021</t>
  </si>
  <si>
    <t>24,761,000</t>
  </si>
  <si>
    <t>Dec 07, 2021</t>
  </si>
  <si>
    <t>31,021,900</t>
  </si>
  <si>
    <t>Dec 06, 2021</t>
  </si>
  <si>
    <t>30,032,600</t>
  </si>
  <si>
    <t>Dec 03, 2021</t>
  </si>
  <si>
    <t>41,779,300</t>
  </si>
  <si>
    <t>Dec 02, 2021</t>
  </si>
  <si>
    <t>30,766,000</t>
  </si>
  <si>
    <t>Dec 01, 2021</t>
  </si>
  <si>
    <t>33,337,600</t>
  </si>
  <si>
    <t>Nov 30, 2021</t>
  </si>
  <si>
    <t>42,885,600</t>
  </si>
  <si>
    <t>Nov 29, 2021</t>
  </si>
  <si>
    <t>28,563,500</t>
  </si>
  <si>
    <t>Nov 26, 2021</t>
  </si>
  <si>
    <t>24,217,200</t>
  </si>
  <si>
    <t>Nov 24, 2021</t>
  </si>
  <si>
    <t>21,661,300</t>
  </si>
  <si>
    <t>Nov 23, 2021</t>
  </si>
  <si>
    <t>30,427,600</t>
  </si>
  <si>
    <t>Nov 22, 2021</t>
  </si>
  <si>
    <t>31,031,100</t>
  </si>
  <si>
    <t>Nov 19, 2021</t>
  </si>
  <si>
    <t>21,963,400</t>
  </si>
  <si>
    <t>Nov 18, 2021</t>
  </si>
  <si>
    <t>22,463,500</t>
  </si>
  <si>
    <t>Nov 17, 2021</t>
  </si>
  <si>
    <t>19,053,400</t>
  </si>
  <si>
    <t>Nov 16, 2021</t>
  </si>
  <si>
    <t>20,886,800</t>
  </si>
  <si>
    <t>Nov 15, 2021</t>
  </si>
  <si>
    <t>16,723,000</t>
  </si>
  <si>
    <t>Nov 12, 2021</t>
  </si>
  <si>
    <t>23,831,000</t>
  </si>
  <si>
    <t>Nov 11, 2021</t>
  </si>
  <si>
    <t>16,849,800</t>
  </si>
  <si>
    <t>Nov 10, 2021</t>
  </si>
  <si>
    <t>25,500,900</t>
  </si>
  <si>
    <t>Nov 09, 2021</t>
  </si>
  <si>
    <t>21,307,400</t>
  </si>
  <si>
    <t>Nov 08, 2021</t>
  </si>
  <si>
    <t>20,897,000</t>
  </si>
  <si>
    <t>Nov 05, 2021</t>
  </si>
  <si>
    <t>22,570,100</t>
  </si>
  <si>
    <t>Microsoft</t>
  </si>
  <si>
    <t>Apple</t>
  </si>
  <si>
    <t>108,256,500</t>
  </si>
  <si>
    <t>88,966,500</t>
  </si>
  <si>
    <t>123,055,300</t>
  </si>
  <si>
    <t>131,587,100</t>
  </si>
  <si>
    <t>130,216,800</t>
  </si>
  <si>
    <t>88,063,200</t>
  </si>
  <si>
    <t>95,623,200</t>
  </si>
  <si>
    <t>96,046,400</t>
  </si>
  <si>
    <t>84,882,400</t>
  </si>
  <si>
    <t>87,227,800</t>
  </si>
  <si>
    <t>67,929,800</t>
  </si>
  <si>
    <t>67,723,800</t>
  </si>
  <si>
    <t>69,023,900</t>
  </si>
  <si>
    <t>75,237,500</t>
  </si>
  <si>
    <t>70,618,900</t>
  </si>
  <si>
    <t>79,265,200</t>
  </si>
  <si>
    <t>72,246,700</t>
  </si>
  <si>
    <t>76,515,900</t>
  </si>
  <si>
    <t>77,594,700</t>
  </si>
  <si>
    <t>89,058,800</t>
  </si>
  <si>
    <t>73,401,800</t>
  </si>
  <si>
    <t>76,468,400</t>
  </si>
  <si>
    <t>78,699,800</t>
  </si>
  <si>
    <t>103,049,300</t>
  </si>
  <si>
    <t>92,633,200</t>
  </si>
  <si>
    <t>100,589,400</t>
  </si>
  <si>
    <t>90,371,900</t>
  </si>
  <si>
    <t>80,546,200</t>
  </si>
  <si>
    <t>90,131,400</t>
  </si>
  <si>
    <t>98,062,700</t>
  </si>
  <si>
    <t>81,532,000</t>
  </si>
  <si>
    <t>95,811,400</t>
  </si>
  <si>
    <t>123,511,700</t>
  </si>
  <si>
    <t>75,615,400</t>
  </si>
  <si>
    <t>102,300,200</t>
  </si>
  <si>
    <t>92,964,300</t>
  </si>
  <si>
    <t>108,732,100</t>
  </si>
  <si>
    <t>96,970,100</t>
  </si>
  <si>
    <t>105,342,000</t>
  </si>
  <si>
    <t>91,454,900</t>
  </si>
  <si>
    <t>131,148,300</t>
  </si>
  <si>
    <t>96,418,800</t>
  </si>
  <si>
    <t>83,737,200</t>
  </si>
  <si>
    <t>76,678,400</t>
  </si>
  <si>
    <t>79,724,800</t>
  </si>
  <si>
    <t>83,474,400</t>
  </si>
  <si>
    <t>95,056,600</t>
  </si>
  <si>
    <t>91,974,200</t>
  </si>
  <si>
    <t>141,147,500</t>
  </si>
  <si>
    <t>90,009,200</t>
  </si>
  <si>
    <t>91,162,800</t>
  </si>
  <si>
    <t>82,772,700</t>
  </si>
  <si>
    <t>69,589,300</t>
  </si>
  <si>
    <t>61,177,400</t>
  </si>
  <si>
    <t>62,527,400</t>
  </si>
  <si>
    <t>86,185,500</t>
  </si>
  <si>
    <t>98,670,700</t>
  </si>
  <si>
    <t>90,865,900</t>
  </si>
  <si>
    <t>71,285,000</t>
  </si>
  <si>
    <t>74,829,200</t>
  </si>
  <si>
    <t>77,251,200</t>
  </si>
  <si>
    <t>82,465,400</t>
  </si>
  <si>
    <r>
      <t>0.22</t>
    </r>
    <r>
      <rPr>
        <sz val="8"/>
        <color rgb="FF232A31"/>
        <rFont val="Arial"/>
        <family val="2"/>
      </rPr>
      <t> Dividend</t>
    </r>
  </si>
  <si>
    <t>89,418,100</t>
  </si>
  <si>
    <t>84,914,300</t>
  </si>
  <si>
    <t>86,213,900</t>
  </si>
  <si>
    <t>115,541,600</t>
  </si>
  <si>
    <t>179,935,700</t>
  </si>
  <si>
    <t>121,954,600</t>
  </si>
  <si>
    <t>108,275,300</t>
  </si>
  <si>
    <t>115,798,400</t>
  </si>
  <si>
    <t>162,294,600</t>
  </si>
  <si>
    <t>122,848,900</t>
  </si>
  <si>
    <t>91,420,500</t>
  </si>
  <si>
    <t>94,815,000</t>
  </si>
  <si>
    <t>90,956,700</t>
  </si>
  <si>
    <t>80,440,800</t>
  </si>
  <si>
    <t>84,505,800</t>
  </si>
  <si>
    <t>74,805,200</t>
  </si>
  <si>
    <t>76,138,300</t>
  </si>
  <si>
    <t>106,765,600</t>
  </si>
  <si>
    <t>86,709,100</t>
  </si>
  <si>
    <t>96,904,000</t>
  </si>
  <si>
    <t>94,537,600</t>
  </si>
  <si>
    <t>99,310,400</t>
  </si>
  <si>
    <t>104,487,900</t>
  </si>
  <si>
    <t>64,062,300</t>
  </si>
  <si>
    <t>59,773,000</t>
  </si>
  <si>
    <t>62,348,900</t>
  </si>
  <si>
    <t>79,144,300</t>
  </si>
  <si>
    <t>74,919,600</t>
  </si>
  <si>
    <t>68,356,600</t>
  </si>
  <si>
    <t>92,135,300</t>
  </si>
  <si>
    <t>91,185,900</t>
  </si>
  <si>
    <t>107,499,100</t>
  </si>
  <si>
    <t>195,432,700</t>
  </si>
  <si>
    <t>150,185,800</t>
  </si>
  <si>
    <t>131,063,300</t>
  </si>
  <si>
    <t>139,380,400</t>
  </si>
  <si>
    <t>153,237,000</t>
  </si>
  <si>
    <t>115,402,700</t>
  </si>
  <si>
    <t>108,923,700</t>
  </si>
  <si>
    <t>116,998,900</t>
  </si>
  <si>
    <t>120,405,400</t>
  </si>
  <si>
    <t>107,497,000</t>
  </si>
  <si>
    <t>118,023,100</t>
  </si>
  <si>
    <t>136,739,200</t>
  </si>
  <si>
    <t>152,052,500</t>
  </si>
  <si>
    <t>174,048,100</t>
  </si>
  <si>
    <t>88,748,200</t>
  </si>
  <si>
    <t>76,959,800</t>
  </si>
  <si>
    <t>69,463,600</t>
  </si>
  <si>
    <t>96,041,900</t>
  </si>
  <si>
    <t>117,467,900</t>
  </si>
  <si>
    <t>117,305,600</t>
  </si>
  <si>
    <t>137,827,700</t>
  </si>
  <si>
    <t>88,807,000</t>
  </si>
  <si>
    <t>59,256,200</t>
  </si>
  <si>
    <t>59,222,800</t>
  </si>
  <si>
    <t>63,804,000</t>
  </si>
  <si>
    <t>41,000,000</t>
  </si>
  <si>
    <t>65,187,100</t>
  </si>
  <si>
    <t>56,787,900</t>
  </si>
  <si>
    <t>55,020,900</t>
  </si>
  <si>
    <t>65,463,900</t>
  </si>
  <si>
    <t>returns</t>
  </si>
  <si>
    <t>average</t>
  </si>
  <si>
    <t>variance</t>
  </si>
  <si>
    <t xml:space="preserve">w1 </t>
  </si>
  <si>
    <t xml:space="preserve">w2 </t>
  </si>
  <si>
    <t>cov</t>
  </si>
  <si>
    <t>p_returns</t>
  </si>
  <si>
    <t>p_average</t>
  </si>
  <si>
    <t>vol</t>
  </si>
  <si>
    <t>vol_y</t>
  </si>
  <si>
    <t>p_variance</t>
  </si>
  <si>
    <t xml:space="preserve">portfolio  </t>
  </si>
  <si>
    <t>share</t>
  </si>
  <si>
    <t>return</t>
  </si>
  <si>
    <t>equibalanceù</t>
  </si>
  <si>
    <t>microsoft</t>
  </si>
  <si>
    <t>apple</t>
  </si>
  <si>
    <t>p.std.dev</t>
  </si>
  <si>
    <t>quantile</t>
  </si>
  <si>
    <t>portfolio</t>
  </si>
  <si>
    <t>additivity</t>
  </si>
  <si>
    <t>t-1</t>
  </si>
  <si>
    <t>1-lambda</t>
  </si>
  <si>
    <t>pow.lambda.(t-1)</t>
  </si>
  <si>
    <t>lambda</t>
  </si>
  <si>
    <t>weight</t>
  </si>
  <si>
    <t>n</t>
  </si>
  <si>
    <t>1-pow.lambda.(n)</t>
  </si>
  <si>
    <t>scaled.w</t>
  </si>
  <si>
    <t>dailyreturn(%)</t>
  </si>
  <si>
    <t>pow.dr(%).(2)</t>
  </si>
  <si>
    <t>scaledw*pow.dr(%).(2)</t>
  </si>
  <si>
    <t>daily return</t>
  </si>
  <si>
    <t>sum</t>
  </si>
  <si>
    <t>daily.vol EWMA</t>
  </si>
  <si>
    <t>VAR</t>
  </si>
  <si>
    <t xml:space="preserve">portfolio </t>
  </si>
  <si>
    <t>iter</t>
  </si>
  <si>
    <t>T</t>
  </si>
  <si>
    <t>R</t>
  </si>
  <si>
    <t>seed</t>
  </si>
  <si>
    <t>var</t>
  </si>
  <si>
    <t>historical var</t>
  </si>
  <si>
    <t>p.average</t>
  </si>
  <si>
    <t>portfolio99.5%</t>
  </si>
  <si>
    <t>portfolio99%</t>
  </si>
  <si>
    <t>portfolio95%</t>
  </si>
  <si>
    <t>add99.5%</t>
  </si>
  <si>
    <t>add99%</t>
  </si>
  <si>
    <t>add95%</t>
  </si>
  <si>
    <t>Portfolio</t>
  </si>
  <si>
    <t>Volatility</t>
  </si>
  <si>
    <t>Average return</t>
  </si>
  <si>
    <t>Stat</t>
  </si>
  <si>
    <t>Portfolio0.995</t>
  </si>
  <si>
    <t>Portfolio0.99</t>
  </si>
  <si>
    <t>Portfolio0.95</t>
  </si>
  <si>
    <t>Add0.995</t>
  </si>
  <si>
    <t>Add0.99</t>
  </si>
  <si>
    <t>Add0.95</t>
  </si>
  <si>
    <t>Per.Loss</t>
  </si>
  <si>
    <t>Abs.Loss</t>
  </si>
  <si>
    <t>historical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</si>
</sst>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"/>
    <numFmt numFmtId="166" formatCode="0.000000"/>
  </numFmts>
  <fonts count="4" x14ac:knownFonts="1">
    <font>
      <sz val="11"/>
      <color theme="1"/>
      <name val="Calibri"/>
      <family val="2"/>
      <scheme val="minor"/>
    </font>
    <font>
      <sz val="7"/>
      <color rgb="FF232A31"/>
      <name val="Arial"/>
      <family val="2"/>
    </font>
    <font>
      <sz val="8"/>
      <color rgb="FF232A31"/>
      <name val="Arial"/>
      <family val="2"/>
    </font>
    <font>
      <b/>
      <sz val="8"/>
      <color rgb="FF232A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Value at Risk (parametric method) Microsoft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Foglio1!$I$131:$J$131</c:f>
              <c:strCache>
                <c:ptCount val="2"/>
                <c:pt idx="1">
                  <c:v>microsoft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Foglio1!$K$130:$DF$130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Foglio1!$K$131:$DF$131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0B-40E9-B339-A8C86E0A6BDC}"/>
            </c:ext>
          </c:extLst>
        </c:ser>
        <c:ser>
          <c:idx val="1"/>
          <c:order val="1"/>
          <c:tx>
            <c:strRef>
              <c:f>Foglio1!$I$132:$J$132</c:f>
              <c:strCache>
                <c:ptCount val="2"/>
                <c:pt idx="1">
                  <c:v>quantile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Foglio1!$K$130:$DF$130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Foglio1!$K$132:$DF$132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0B-40E9-B339-A8C86E0A6BDC}"/>
            </c:ext>
          </c:extLst>
        </c:ser>
        <c:ser>
          <c:idx val="2"/>
          <c:order val="2"/>
          <c:tx>
            <c:strRef>
              <c:f>Foglio1!$I$133:$J$133</c:f>
              <c:strCache>
                <c:ptCount val="2"/>
                <c:pt idx="0">
                  <c:v>99.50%</c:v>
                </c:pt>
                <c:pt idx="1">
                  <c:v>2.58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Foglio1!$K$130:$DF$130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Foglio1!$K$133:$DF$133</c:f>
              <c:numCache>
                <c:formatCode>General</c:formatCode>
                <c:ptCount val="100"/>
                <c:pt idx="0">
                  <c:v>2.580008699744254</c:v>
                </c:pt>
                <c:pt idx="1">
                  <c:v>3.6486832942188983</c:v>
                </c:pt>
                <c:pt idx="2">
                  <c:v>4.4687061519267637</c:v>
                </c:pt>
                <c:pt idx="3">
                  <c:v>5.1600173994885079</c:v>
                </c:pt>
                <c:pt idx="4">
                  <c:v>5.769074835168996</c:v>
                </c:pt>
                <c:pt idx="5">
                  <c:v>6.3197048463149139</c:v>
                </c:pt>
                <c:pt idx="6">
                  <c:v>6.8260613999064095</c:v>
                </c:pt>
                <c:pt idx="7">
                  <c:v>7.2973665884377965</c:v>
                </c:pt>
                <c:pt idx="8">
                  <c:v>7.740026099232761</c:v>
                </c:pt>
                <c:pt idx="9">
                  <c:v>8.158703874241322</c:v>
                </c:pt>
                <c:pt idx="10">
                  <c:v>8.5569208129043943</c:v>
                </c:pt>
                <c:pt idx="11">
                  <c:v>8.9374123038535274</c:v>
                </c:pt>
                <c:pt idx="12">
                  <c:v>9.3023536580710839</c:v>
                </c:pt>
                <c:pt idx="13">
                  <c:v>9.6535086093391183</c:v>
                </c:pt>
                <c:pt idx="14">
                  <c:v>9.9923307271797484</c:v>
                </c:pt>
                <c:pt idx="15">
                  <c:v>10.320034798977016</c:v>
                </c:pt>
                <c:pt idx="16">
                  <c:v>10.637648384058039</c:v>
                </c:pt>
                <c:pt idx="17">
                  <c:v>10.946049882656693</c:v>
                </c:pt>
                <c:pt idx="18">
                  <c:v>11.245997195640976</c:v>
                </c:pt>
                <c:pt idx="19">
                  <c:v>11.538149670337992</c:v>
                </c:pt>
                <c:pt idx="20">
                  <c:v>11.823085160222636</c:v>
                </c:pt>
                <c:pt idx="21">
                  <c:v>12.101313465762004</c:v>
                </c:pt>
                <c:pt idx="22">
                  <c:v>12.373287052654552</c:v>
                </c:pt>
                <c:pt idx="23">
                  <c:v>12.639409692629828</c:v>
                </c:pt>
                <c:pt idx="24">
                  <c:v>12.900043498721271</c:v>
                </c:pt>
                <c:pt idx="25">
                  <c:v>13.155514705235097</c:v>
                </c:pt>
                <c:pt idx="26">
                  <c:v>13.406118455780291</c:v>
                </c:pt>
                <c:pt idx="27">
                  <c:v>13.652122799812819</c:v>
                </c:pt>
                <c:pt idx="28">
                  <c:v>13.893772051963607</c:v>
                </c:pt>
                <c:pt idx="29">
                  <c:v>14.13128963409501</c:v>
                </c:pt>
                <c:pt idx="30">
                  <c:v>14.364880494227478</c:v>
                </c:pt>
                <c:pt idx="31">
                  <c:v>14.594733176875593</c:v>
                </c:pt>
                <c:pt idx="32">
                  <c:v>14.821021604293987</c:v>
                </c:pt>
                <c:pt idx="33">
                  <c:v>15.043906616491117</c:v>
                </c:pt>
                <c:pt idx="34">
                  <c:v>15.263537308778108</c:v>
                </c:pt>
                <c:pt idx="35">
                  <c:v>15.480052198465522</c:v>
                </c:pt>
                <c:pt idx="36">
                  <c:v>15.693580246647777</c:v>
                </c:pt>
                <c:pt idx="37">
                  <c:v>15.904241756485257</c:v>
                </c:pt>
                <c:pt idx="38">
                  <c:v>16.112149165753319</c:v>
                </c:pt>
                <c:pt idx="39">
                  <c:v>16.317407748482644</c:v>
                </c:pt>
                <c:pt idx="40">
                  <c:v>16.520116238120039</c:v>
                </c:pt>
                <c:pt idx="41">
                  <c:v>16.72036738267893</c:v>
                </c:pt>
                <c:pt idx="42">
                  <c:v>16.918248440737283</c:v>
                </c:pt>
                <c:pt idx="43">
                  <c:v>17.113841625808789</c:v>
                </c:pt>
                <c:pt idx="44">
                  <c:v>17.307224505506987</c:v>
                </c:pt>
                <c:pt idx="45">
                  <c:v>17.498470360999491</c:v>
                </c:pt>
                <c:pt idx="46">
                  <c:v>17.687648511476407</c:v>
                </c:pt>
                <c:pt idx="47">
                  <c:v>17.874824607707055</c:v>
                </c:pt>
                <c:pt idx="48">
                  <c:v>18.060060898209777</c:v>
                </c:pt>
                <c:pt idx="49">
                  <c:v>18.243416471094491</c:v>
                </c:pt>
                <c:pt idx="50">
                  <c:v>18.424947474241492</c:v>
                </c:pt>
                <c:pt idx="51">
                  <c:v>18.604707316142168</c:v>
                </c:pt>
                <c:pt idx="52">
                  <c:v>18.782746849437913</c:v>
                </c:pt>
                <c:pt idx="53">
                  <c:v>18.959114538944743</c:v>
                </c:pt>
                <c:pt idx="54">
                  <c:v>19.133856615736981</c:v>
                </c:pt>
                <c:pt idx="55">
                  <c:v>19.307017218678237</c:v>
                </c:pt>
                <c:pt idx="56">
                  <c:v>19.478638524627282</c:v>
                </c:pt>
                <c:pt idx="57">
                  <c:v>19.648760868407201</c:v>
                </c:pt>
                <c:pt idx="58">
                  <c:v>19.817422853504592</c:v>
                </c:pt>
                <c:pt idx="59">
                  <c:v>19.984661454359497</c:v>
                </c:pt>
                <c:pt idx="60">
                  <c:v>20.150512111013906</c:v>
                </c:pt>
                <c:pt idx="61">
                  <c:v>20.315008816805229</c:v>
                </c:pt>
                <c:pt idx="62">
                  <c:v>20.47818419971923</c:v>
                </c:pt>
                <c:pt idx="63">
                  <c:v>20.640069597954032</c:v>
                </c:pt>
                <c:pt idx="64">
                  <c:v>20.800695130190775</c:v>
                </c:pt>
                <c:pt idx="65">
                  <c:v>20.960089761017208</c:v>
                </c:pt>
                <c:pt idx="66">
                  <c:v>21.118281361906664</c:v>
                </c:pt>
                <c:pt idx="67">
                  <c:v>21.275296768116078</c:v>
                </c:pt>
                <c:pt idx="68">
                  <c:v>21.431161831831851</c:v>
                </c:pt>
                <c:pt idx="69">
                  <c:v>21.585901471861732</c:v>
                </c:pt>
                <c:pt idx="70">
                  <c:v>21.739539720143078</c:v>
                </c:pt>
                <c:pt idx="71">
                  <c:v>21.892099765313386</c:v>
                </c:pt>
                <c:pt idx="72">
                  <c:v>22.043603993566716</c:v>
                </c:pt>
                <c:pt idx="73">
                  <c:v>22.19407402699979</c:v>
                </c:pt>
                <c:pt idx="74">
                  <c:v>22.343530759633822</c:v>
                </c:pt>
                <c:pt idx="75">
                  <c:v>22.491994391281953</c:v>
                </c:pt>
                <c:pt idx="76">
                  <c:v>22.639484459417684</c:v>
                </c:pt>
                <c:pt idx="77">
                  <c:v>22.786019869186696</c:v>
                </c:pt>
                <c:pt idx="78">
                  <c:v>22.931618921692529</c:v>
                </c:pt>
                <c:pt idx="79">
                  <c:v>23.076299340675984</c:v>
                </c:pt>
                <c:pt idx="80">
                  <c:v>23.220078297698286</c:v>
                </c:pt>
                <c:pt idx="81">
                  <c:v>23.362972435929358</c:v>
                </c:pt>
                <c:pt idx="82">
                  <c:v>23.504997892634471</c:v>
                </c:pt>
                <c:pt idx="83">
                  <c:v>23.646170320445272</c:v>
                </c:pt>
                <c:pt idx="84">
                  <c:v>23.786504907494564</c:v>
                </c:pt>
                <c:pt idx="85">
                  <c:v>23.926016396488134</c:v>
                </c:pt>
                <c:pt idx="86">
                  <c:v>24.064719102781464</c:v>
                </c:pt>
                <c:pt idx="87">
                  <c:v>24.202626931524009</c:v>
                </c:pt>
                <c:pt idx="88">
                  <c:v>24.339753393929183</c:v>
                </c:pt>
                <c:pt idx="89">
                  <c:v>24.476111622723966</c:v>
                </c:pt>
                <c:pt idx="90">
                  <c:v>24.611714386828059</c:v>
                </c:pt>
                <c:pt idx="91">
                  <c:v>24.746574105309104</c:v>
                </c:pt>
                <c:pt idx="92">
                  <c:v>24.880702860657117</c:v>
                </c:pt>
                <c:pt idx="93">
                  <c:v>25.014112411418228</c:v>
                </c:pt>
                <c:pt idx="94">
                  <c:v>25.146814204225223</c:v>
                </c:pt>
                <c:pt idx="95">
                  <c:v>25.278819385259656</c:v>
                </c:pt>
                <c:pt idx="96">
                  <c:v>25.410138811178019</c:v>
                </c:pt>
                <c:pt idx="97">
                  <c:v>25.540783059532284</c:v>
                </c:pt>
                <c:pt idx="98">
                  <c:v>25.670762438713179</c:v>
                </c:pt>
                <c:pt idx="99">
                  <c:v>25.800086997442541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0B-40E9-B339-A8C86E0A6BDC}"/>
            </c:ext>
          </c:extLst>
        </c:ser>
        <c:ser>
          <c:idx val="3"/>
          <c:order val="3"/>
          <c:tx>
            <c:strRef>
              <c:f>Foglio1!$I$134:$J$134</c:f>
              <c:strCache>
                <c:ptCount val="2"/>
                <c:pt idx="0">
                  <c:v>99%</c:v>
                </c:pt>
                <c:pt idx="1">
                  <c:v>2.33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Foglio1!$K$130:$DF$130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Foglio1!$K$134:$DF$134</c:f>
              <c:numCache>
                <c:formatCode>General</c:formatCode>
                <c:ptCount val="100"/>
                <c:pt idx="0">
                  <c:v>2.3338642909648355</c:v>
                </c:pt>
                <c:pt idx="1">
                  <c:v>3.3005825330207377</c:v>
                </c:pt>
                <c:pt idx="2">
                  <c:v>4.0423715299218088</c:v>
                </c:pt>
                <c:pt idx="3">
                  <c:v>4.667728581929671</c:v>
                </c:pt>
                <c:pt idx="4">
                  <c:v>5.2186792048567208</c:v>
                </c:pt>
                <c:pt idx="5">
                  <c:v>5.7167766417662991</c:v>
                </c:pt>
                <c:pt idx="6">
                  <c:v>6.1748245076670454</c:v>
                </c:pt>
                <c:pt idx="7">
                  <c:v>6.6011650660414753</c:v>
                </c:pt>
                <c:pt idx="8">
                  <c:v>7.0015928728945074</c:v>
                </c:pt>
                <c:pt idx="9">
                  <c:v>7.3803269091828145</c:v>
                </c:pt>
                <c:pt idx="10">
                  <c:v>7.7405521647392019</c:v>
                </c:pt>
                <c:pt idx="11">
                  <c:v>8.0847430598436176</c:v>
                </c:pt>
                <c:pt idx="12">
                  <c:v>8.414867371048123</c:v>
                </c:pt>
                <c:pt idx="13">
                  <c:v>8.7325205640165056</c:v>
                </c:pt>
                <c:pt idx="14">
                  <c:v>9.0390175312149896</c:v>
                </c:pt>
                <c:pt idx="15">
                  <c:v>9.335457163859342</c:v>
                </c:pt>
                <c:pt idx="16">
                  <c:v>9.6227689875052871</c:v>
                </c:pt>
                <c:pt idx="17">
                  <c:v>9.9017475990622117</c:v>
                </c:pt>
                <c:pt idx="18">
                  <c:v>10.173078592253926</c:v>
                </c:pt>
                <c:pt idx="19">
                  <c:v>10.437358409713442</c:v>
                </c:pt>
                <c:pt idx="20">
                  <c:v>10.6951097751008</c:v>
                </c:pt>
                <c:pt idx="21">
                  <c:v>10.9467938516306</c:v>
                </c:pt>
                <c:pt idx="22">
                  <c:v>11.192819937743046</c:v>
                </c:pt>
                <c:pt idx="23">
                  <c:v>11.433553283532598</c:v>
                </c:pt>
                <c:pt idx="24">
                  <c:v>11.669321454824178</c:v>
                </c:pt>
                <c:pt idx="25">
                  <c:v>11.900419561707084</c:v>
                </c:pt>
                <c:pt idx="26">
                  <c:v>12.127114589765426</c:v>
                </c:pt>
                <c:pt idx="27">
                  <c:v>12.349649015334091</c:v>
                </c:pt>
                <c:pt idx="28">
                  <c:v>12.568243844331755</c:v>
                </c:pt>
                <c:pt idx="29">
                  <c:v>12.783101183172411</c:v>
                </c:pt>
                <c:pt idx="30">
                  <c:v>12.994406426915567</c:v>
                </c:pt>
                <c:pt idx="31">
                  <c:v>13.202330132082951</c:v>
                </c:pt>
                <c:pt idx="32">
                  <c:v>13.407029627965555</c:v>
                </c:pt>
                <c:pt idx="33">
                  <c:v>13.608650409713194</c:v>
                </c:pt>
                <c:pt idx="34">
                  <c:v>13.807327348275184</c:v>
                </c:pt>
                <c:pt idx="35">
                  <c:v>14.003185745789015</c:v>
                </c:pt>
                <c:pt idx="36">
                  <c:v>14.196342259881922</c:v>
                </c:pt>
                <c:pt idx="37">
                  <c:v>14.386905716252892</c:v>
                </c:pt>
                <c:pt idx="38">
                  <c:v>14.574977825608896</c:v>
                </c:pt>
                <c:pt idx="39">
                  <c:v>14.760653818365629</c:v>
                </c:pt>
                <c:pt idx="40">
                  <c:v>14.94402300835597</c:v>
                </c:pt>
                <c:pt idx="41">
                  <c:v>15.125169295016615</c:v>
                </c:pt>
                <c:pt idx="42">
                  <c:v>15.304171612065588</c:v>
                </c:pt>
                <c:pt idx="43">
                  <c:v>15.481104329478404</c:v>
                </c:pt>
                <c:pt idx="44">
                  <c:v>15.656037614570161</c:v>
                </c:pt>
                <c:pt idx="45">
                  <c:v>15.8290377571562</c:v>
                </c:pt>
                <c:pt idx="46">
                  <c:v>16.000167463064795</c:v>
                </c:pt>
                <c:pt idx="47">
                  <c:v>16.169486119687235</c:v>
                </c:pt>
                <c:pt idx="48">
                  <c:v>16.337050036753851</c:v>
                </c:pt>
                <c:pt idx="49">
                  <c:v>16.50291266510369</c:v>
                </c:pt>
                <c:pt idx="50">
                  <c:v>16.66712479585728</c:v>
                </c:pt>
                <c:pt idx="51">
                  <c:v>16.829734742096246</c:v>
                </c:pt>
                <c:pt idx="52">
                  <c:v>16.990788504891764</c:v>
                </c:pt>
                <c:pt idx="53">
                  <c:v>17.150329925298898</c:v>
                </c:pt>
                <c:pt idx="54">
                  <c:v>17.308400823740005</c:v>
                </c:pt>
                <c:pt idx="55">
                  <c:v>17.465041128033011</c:v>
                </c:pt>
                <c:pt idx="56">
                  <c:v>17.620288991175066</c:v>
                </c:pt>
                <c:pt idx="57">
                  <c:v>17.774180899866135</c:v>
                </c:pt>
                <c:pt idx="58">
                  <c:v>17.926751774646931</c:v>
                </c:pt>
                <c:pt idx="59">
                  <c:v>18.078035062429979</c:v>
                </c:pt>
                <c:pt idx="60">
                  <c:v>18.228062822118222</c:v>
                </c:pt>
                <c:pt idx="61">
                  <c:v>18.376865803932109</c:v>
                </c:pt>
                <c:pt idx="62">
                  <c:v>18.524473523001138</c:v>
                </c:pt>
                <c:pt idx="63">
                  <c:v>18.670914327718684</c:v>
                </c:pt>
                <c:pt idx="64">
                  <c:v>18.816215463308545</c:v>
                </c:pt>
                <c:pt idx="65">
                  <c:v>18.9604031310068</c:v>
                </c:pt>
                <c:pt idx="66">
                  <c:v>19.103502543223147</c:v>
                </c:pt>
                <c:pt idx="67">
                  <c:v>19.245537975010574</c:v>
                </c:pt>
                <c:pt idx="68">
                  <c:v>19.386532812140878</c:v>
                </c:pt>
                <c:pt idx="69">
                  <c:v>19.526509596055707</c:v>
                </c:pt>
                <c:pt idx="70">
                  <c:v>19.665490065937753</c:v>
                </c:pt>
                <c:pt idx="71">
                  <c:v>19.803495198124423</c:v>
                </c:pt>
                <c:pt idx="72">
                  <c:v>19.940545243066399</c:v>
                </c:pt>
                <c:pt idx="73">
                  <c:v>20.076659760015332</c:v>
                </c:pt>
                <c:pt idx="74">
                  <c:v>20.211857649609048</c:v>
                </c:pt>
                <c:pt idx="75">
                  <c:v>20.346157184507852</c:v>
                </c:pt>
                <c:pt idx="76">
                  <c:v>20.4795760382226</c:v>
                </c:pt>
                <c:pt idx="77">
                  <c:v>20.612131312263223</c:v>
                </c:pt>
                <c:pt idx="78">
                  <c:v>20.743839561725856</c:v>
                </c:pt>
                <c:pt idx="79">
                  <c:v>20.874716819426883</c:v>
                </c:pt>
                <c:pt idx="80">
                  <c:v>21.00477861868352</c:v>
                </c:pt>
                <c:pt idx="81">
                  <c:v>21.134040014832596</c:v>
                </c:pt>
                <c:pt idx="82">
                  <c:v>21.262515605571839</c:v>
                </c:pt>
                <c:pt idx="83">
                  <c:v>21.3902195502016</c:v>
                </c:pt>
                <c:pt idx="84">
                  <c:v>21.517165587838644</c:v>
                </c:pt>
                <c:pt idx="85">
                  <c:v>21.643367054668467</c:v>
                </c:pt>
                <c:pt idx="86">
                  <c:v>21.768836900297391</c:v>
                </c:pt>
                <c:pt idx="87">
                  <c:v>21.893587703261201</c:v>
                </c:pt>
                <c:pt idx="88">
                  <c:v>22.017631685742924</c:v>
                </c:pt>
                <c:pt idx="89">
                  <c:v>22.140980727548442</c:v>
                </c:pt>
                <c:pt idx="90">
                  <c:v>22.263646379385214</c:v>
                </c:pt>
                <c:pt idx="91">
                  <c:v>22.385639875486092</c:v>
                </c:pt>
                <c:pt idx="92">
                  <c:v>22.506972145617322</c:v>
                </c:pt>
                <c:pt idx="93">
                  <c:v>22.627653826506954</c:v>
                </c:pt>
                <c:pt idx="94">
                  <c:v>22.74769527272764</c:v>
                </c:pt>
                <c:pt idx="95">
                  <c:v>22.867106567065196</c:v>
                </c:pt>
                <c:pt idx="96">
                  <c:v>22.985897530402355</c:v>
                </c:pt>
                <c:pt idx="97">
                  <c:v>23.104077731145164</c:v>
                </c:pt>
                <c:pt idx="98">
                  <c:v>23.221656494217605</c:v>
                </c:pt>
                <c:pt idx="99">
                  <c:v>23.338642909648357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0B-40E9-B339-A8C86E0A6BDC}"/>
            </c:ext>
          </c:extLst>
        </c:ser>
        <c:ser>
          <c:idx val="4"/>
          <c:order val="4"/>
          <c:tx>
            <c:strRef>
              <c:f>Foglio1!$I$135:$J$135</c:f>
              <c:strCache>
                <c:ptCount val="2"/>
                <c:pt idx="0">
                  <c:v>95%</c:v>
                </c:pt>
                <c:pt idx="1">
                  <c:v>1.64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Foglio1!$K$130:$DF$130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Foglio1!$K$135:$DF$135</c:f>
              <c:numCache>
                <c:formatCode>General</c:formatCode>
                <c:ptCount val="100"/>
                <c:pt idx="0">
                  <c:v>1.6614855938122748</c:v>
                </c:pt>
                <c:pt idx="1">
                  <c:v>2.3496954604568345</c:v>
                </c:pt>
                <c:pt idx="2">
                  <c:v>2.8777774645266057</c:v>
                </c:pt>
                <c:pt idx="3">
                  <c:v>3.3229711876245496</c:v>
                </c:pt>
                <c:pt idx="4">
                  <c:v>3.7151947314008504</c:v>
                </c:pt>
                <c:pt idx="5">
                  <c:v>4.0697919198251844</c:v>
                </c:pt>
                <c:pt idx="6">
                  <c:v>4.3958776881437558</c:v>
                </c:pt>
                <c:pt idx="7">
                  <c:v>4.6993909209136691</c:v>
                </c:pt>
                <c:pt idx="8">
                  <c:v>4.9844567814368244</c:v>
                </c:pt>
                <c:pt idx="9">
                  <c:v>5.2540787760041505</c:v>
                </c:pt>
                <c:pt idx="10">
                  <c:v>5.5105243092561524</c:v>
                </c:pt>
                <c:pt idx="11">
                  <c:v>5.7555549290532113</c:v>
                </c:pt>
                <c:pt idx="12">
                  <c:v>5.9905715019348902</c:v>
                </c:pt>
                <c:pt idx="13">
                  <c:v>6.2167098451061857</c:v>
                </c:pt>
                <c:pt idx="14">
                  <c:v>6.4349060347984803</c:v>
                </c:pt>
                <c:pt idx="15">
                  <c:v>6.6459423752490991</c:v>
                </c:pt>
                <c:pt idx="16">
                  <c:v>6.8504805987300896</c:v>
                </c:pt>
                <c:pt idx="17">
                  <c:v>7.0490863813705023</c:v>
                </c:pt>
                <c:pt idx="18">
                  <c:v>7.2422477995763739</c:v>
                </c:pt>
                <c:pt idx="19">
                  <c:v>7.4303894628017009</c:v>
                </c:pt>
                <c:pt idx="20">
                  <c:v>7.6138834997234008</c:v>
                </c:pt>
                <c:pt idx="21">
                  <c:v>7.7930582139366837</c:v>
                </c:pt>
                <c:pt idx="22">
                  <c:v>7.9682049863348592</c:v>
                </c:pt>
                <c:pt idx="23">
                  <c:v>8.1395838396503688</c:v>
                </c:pt>
                <c:pt idx="24">
                  <c:v>8.3074279690613739</c:v>
                </c:pt>
                <c:pt idx="25">
                  <c:v>8.4719474644020831</c:v>
                </c:pt>
                <c:pt idx="26">
                  <c:v>8.6333323935798187</c:v>
                </c:pt>
                <c:pt idx="27">
                  <c:v>8.7917553762875116</c:v>
                </c:pt>
                <c:pt idx="28">
                  <c:v>8.9473737473588351</c:v>
                </c:pt>
                <c:pt idx="29">
                  <c:v>9.1003313870084863</c:v>
                </c:pt>
                <c:pt idx="30">
                  <c:v>9.25076027858346</c:v>
                </c:pt>
                <c:pt idx="31">
                  <c:v>9.3987818418273381</c:v>
                </c:pt>
                <c:pt idx="32">
                  <c:v>9.5445080799750492</c:v>
                </c:pt>
                <c:pt idx="33">
                  <c:v>9.6880425714978529</c:v>
                </c:pt>
                <c:pt idx="34">
                  <c:v>9.8294813314640592</c:v>
                </c:pt>
                <c:pt idx="35">
                  <c:v>9.9689135628736487</c:v>
                </c:pt>
                <c:pt idx="36">
                  <c:v>10.10642231467159</c:v>
                </c:pt>
                <c:pt idx="37">
                  <c:v>10.242085060227611</c:v>
                </c:pt>
                <c:pt idx="38">
                  <c:v>10.375974207725431</c:v>
                </c:pt>
                <c:pt idx="39">
                  <c:v>10.508157552008301</c:v>
                </c:pt>
                <c:pt idx="40">
                  <c:v>10.638698675884886</c:v>
                </c:pt>
                <c:pt idx="41">
                  <c:v>10.76765730763756</c:v>
                </c:pt>
                <c:pt idx="42">
                  <c:v>10.895089640437396</c:v>
                </c:pt>
                <c:pt idx="43">
                  <c:v>11.021048618512305</c:v>
                </c:pt>
                <c:pt idx="44">
                  <c:v>11.145584194202552</c:v>
                </c:pt>
                <c:pt idx="45">
                  <c:v>11.268743559443681</c:v>
                </c:pt>
                <c:pt idx="46">
                  <c:v>11.390571354719182</c:v>
                </c:pt>
                <c:pt idx="47">
                  <c:v>11.511109858106423</c:v>
                </c:pt>
                <c:pt idx="48">
                  <c:v>11.630399156685924</c:v>
                </c:pt>
                <c:pt idx="49">
                  <c:v>11.748477302284172</c:v>
                </c:pt>
                <c:pt idx="50">
                  <c:v>11.865380453265379</c:v>
                </c:pt>
                <c:pt idx="51">
                  <c:v>11.98114300386978</c:v>
                </c:pt>
                <c:pt idx="52">
                  <c:v>12.095797702409856</c:v>
                </c:pt>
                <c:pt idx="53">
                  <c:v>12.209375759475554</c:v>
                </c:pt>
                <c:pt idx="54">
                  <c:v>12.321906947161832</c:v>
                </c:pt>
                <c:pt idx="55">
                  <c:v>12.433419690212371</c:v>
                </c:pt>
                <c:pt idx="56">
                  <c:v>12.543941149870182</c:v>
                </c:pt>
                <c:pt idx="57">
                  <c:v>12.653497301135848</c:v>
                </c:pt>
                <c:pt idx="58">
                  <c:v>12.762113004056102</c:v>
                </c:pt>
                <c:pt idx="59">
                  <c:v>12.869812069596961</c:v>
                </c:pt>
                <c:pt idx="60">
                  <c:v>12.976617320595892</c:v>
                </c:pt>
                <c:pt idx="61">
                  <c:v>13.082550648235042</c:v>
                </c:pt>
                <c:pt idx="62">
                  <c:v>13.187633064431267</c:v>
                </c:pt>
                <c:pt idx="63">
                  <c:v>13.291884750498198</c:v>
                </c:pt>
                <c:pt idx="64">
                  <c:v>13.395325102399427</c:v>
                </c:pt>
                <c:pt idx="65">
                  <c:v>13.497972772880305</c:v>
                </c:pt>
                <c:pt idx="66">
                  <c:v>13.599845710737446</c:v>
                </c:pt>
                <c:pt idx="67">
                  <c:v>13.700961197460179</c:v>
                </c:pt>
                <c:pt idx="68">
                  <c:v>13.801335881455648</c:v>
                </c:pt>
                <c:pt idx="69">
                  <c:v>13.900985810049621</c:v>
                </c:pt>
                <c:pt idx="70">
                  <c:v>13.999926459437088</c:v>
                </c:pt>
                <c:pt idx="71">
                  <c:v>14.098172762741005</c:v>
                </c:pt>
                <c:pt idx="72">
                  <c:v>14.195739136323196</c:v>
                </c:pt>
                <c:pt idx="73">
                  <c:v>14.292639504478654</c:v>
                </c:pt>
                <c:pt idx="74">
                  <c:v>14.388887322633032</c:v>
                </c:pt>
                <c:pt idx="75">
                  <c:v>14.484495599152748</c:v>
                </c:pt>
                <c:pt idx="76">
                  <c:v>14.579476915867765</c:v>
                </c:pt>
                <c:pt idx="77">
                  <c:v>14.673843447398735</c:v>
                </c:pt>
                <c:pt idx="78">
                  <c:v>14.767606979372536</c:v>
                </c:pt>
                <c:pt idx="79">
                  <c:v>14.860778925603402</c:v>
                </c:pt>
                <c:pt idx="80">
                  <c:v>14.953370344310473</c:v>
                </c:pt>
                <c:pt idx="81">
                  <c:v>15.045391953437095</c:v>
                </c:pt>
                <c:pt idx="82">
                  <c:v>15.136854145131853</c:v>
                </c:pt>
                <c:pt idx="83">
                  <c:v>15.227766999446802</c:v>
                </c:pt>
                <c:pt idx="84">
                  <c:v>15.318140297303939</c:v>
                </c:pt>
                <c:pt idx="85">
                  <c:v>15.407983532777173</c:v>
                </c:pt>
                <c:pt idx="86">
                  <c:v>15.497305924733443</c:v>
                </c:pt>
                <c:pt idx="87">
                  <c:v>15.586116427873367</c:v>
                </c:pt>
                <c:pt idx="88">
                  <c:v>15.674423743208862</c:v>
                </c:pt>
                <c:pt idx="89">
                  <c:v>15.762236328012452</c:v>
                </c:pt>
                <c:pt idx="90">
                  <c:v>15.84956240527041</c:v>
                </c:pt>
                <c:pt idx="91">
                  <c:v>15.936409972669718</c:v>
                </c:pt>
                <c:pt idx="92">
                  <c:v>16.022786811146574</c:v>
                </c:pt>
                <c:pt idx="93">
                  <c:v>16.108700493022347</c:v>
                </c:pt>
                <c:pt idx="94">
                  <c:v>16.194158389751042</c:v>
                </c:pt>
                <c:pt idx="95">
                  <c:v>16.279167679300738</c:v>
                </c:pt>
                <c:pt idx="96">
                  <c:v>16.363735353189853</c:v>
                </c:pt>
                <c:pt idx="97">
                  <c:v>16.44786822319784</c:v>
                </c:pt>
                <c:pt idx="98">
                  <c:v>16.531572927768458</c:v>
                </c:pt>
                <c:pt idx="99">
                  <c:v>16.614855938122748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0B-40E9-B339-A8C86E0A6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15535"/>
        <c:axId val="1799815951"/>
      </c:scatterChart>
      <c:valAx>
        <c:axId val="179981553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9815951"/>
        <c:crosses val="autoZero"/>
        <c:crossBetween val="midCat"/>
      </c:valAx>
      <c:valAx>
        <c:axId val="17998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981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Value at Risk (parametric method)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Foglio1!$I$139:$J$139</c:f>
              <c:strCache>
                <c:ptCount val="2"/>
                <c:pt idx="1">
                  <c:v>apple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Foglio1!$K$138:$DF$138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Foglio1!$K$139:$DF$139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1-466B-8B8F-A100C732395A}"/>
            </c:ext>
          </c:extLst>
        </c:ser>
        <c:ser>
          <c:idx val="1"/>
          <c:order val="1"/>
          <c:tx>
            <c:strRef>
              <c:f>Foglio1!$I$140:$J$140</c:f>
              <c:strCache>
                <c:ptCount val="2"/>
                <c:pt idx="1">
                  <c:v>quantile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Foglio1!$K$138:$DF$138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Foglio1!$K$140:$DF$140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C1-466B-8B8F-A100C732395A}"/>
            </c:ext>
          </c:extLst>
        </c:ser>
        <c:ser>
          <c:idx val="2"/>
          <c:order val="2"/>
          <c:tx>
            <c:strRef>
              <c:f>Foglio1!$I$141:$J$141</c:f>
              <c:strCache>
                <c:ptCount val="2"/>
                <c:pt idx="0">
                  <c:v>99.50%</c:v>
                </c:pt>
                <c:pt idx="1">
                  <c:v>2.58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Foglio1!$K$138:$DF$138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Foglio1!$K$141:$DF$141</c:f>
              <c:numCache>
                <c:formatCode>General</c:formatCode>
                <c:ptCount val="100"/>
                <c:pt idx="0">
                  <c:v>2.4105331470996449</c:v>
                </c:pt>
                <c:pt idx="1">
                  <c:v>3.4090086691782164</c:v>
                </c:pt>
                <c:pt idx="2">
                  <c:v>4.1751658841054873</c:v>
                </c:pt>
                <c:pt idx="3">
                  <c:v>4.8210662941992899</c:v>
                </c:pt>
                <c:pt idx="4">
                  <c:v>5.3901159789313056</c:v>
                </c:pt>
                <c:pt idx="5">
                  <c:v>5.9045762184594324</c:v>
                </c:pt>
                <c:pt idx="6">
                  <c:v>6.3776712343035395</c:v>
                </c:pt>
                <c:pt idx="7">
                  <c:v>6.8180173383564329</c:v>
                </c:pt>
                <c:pt idx="8">
                  <c:v>7.2315994412989344</c:v>
                </c:pt>
                <c:pt idx="9">
                  <c:v>7.6227751201685843</c:v>
                </c:pt>
                <c:pt idx="10">
                  <c:v>7.994833993644102</c:v>
                </c:pt>
                <c:pt idx="11">
                  <c:v>8.3503317682109746</c:v>
                </c:pt>
                <c:pt idx="12">
                  <c:v>8.6913008630733479</c:v>
                </c:pt>
                <c:pt idx="13">
                  <c:v>9.0193891559088222</c:v>
                </c:pt>
                <c:pt idx="14">
                  <c:v>9.3359547341978786</c:v>
                </c:pt>
                <c:pt idx="15">
                  <c:v>9.6421325883985798</c:v>
                </c:pt>
                <c:pt idx="16">
                  <c:v>9.9388827795443895</c:v>
                </c:pt>
                <c:pt idx="17">
                  <c:v>10.227026007534649</c:v>
                </c:pt>
                <c:pt idx="18">
                  <c:v>10.507270388262418</c:v>
                </c:pt>
                <c:pt idx="19">
                  <c:v>10.780231957862611</c:v>
                </c:pt>
                <c:pt idx="20">
                  <c:v>11.046450611784241</c:v>
                </c:pt>
                <c:pt idx="21">
                  <c:v>11.306402662732944</c:v>
                </c:pt>
                <c:pt idx="22">
                  <c:v>11.560510854850692</c:v>
                </c:pt>
                <c:pt idx="23">
                  <c:v>11.809152436918865</c:v>
                </c:pt>
                <c:pt idx="24">
                  <c:v>12.052665735498223</c:v>
                </c:pt>
                <c:pt idx="25">
                  <c:v>12.291355555223314</c:v>
                </c:pt>
                <c:pt idx="26">
                  <c:v>12.525497652316462</c:v>
                </c:pt>
                <c:pt idx="27">
                  <c:v>12.755342468607079</c:v>
                </c:pt>
                <c:pt idx="28">
                  <c:v>12.981118270192187</c:v>
                </c:pt>
                <c:pt idx="29">
                  <c:v>13.203033802803944</c:v>
                </c:pt>
                <c:pt idx="30">
                  <c:v>13.4212805518419</c:v>
                </c:pt>
                <c:pt idx="31">
                  <c:v>13.636034676712866</c:v>
                </c:pt>
                <c:pt idx="32">
                  <c:v>13.847458675070378</c:v>
                </c:pt>
                <c:pt idx="33">
                  <c:v>14.055702821668078</c:v>
                </c:pt>
                <c:pt idx="34">
                  <c:v>14.2609064180477</c:v>
                </c:pt>
                <c:pt idx="35">
                  <c:v>14.463198882597869</c:v>
                </c:pt>
                <c:pt idx="36">
                  <c:v>14.662700705219564</c:v>
                </c:pt>
                <c:pt idx="37">
                  <c:v>14.859524286601925</c:v>
                </c:pt>
                <c:pt idx="38">
                  <c:v>15.053774678710274</c:v>
                </c:pt>
                <c:pt idx="39">
                  <c:v>15.245550240337169</c:v>
                </c:pt>
                <c:pt idx="40">
                  <c:v>15.434943219329018</c:v>
                </c:pt>
                <c:pt idx="41">
                  <c:v>15.622040271269849</c:v>
                </c:pt>
                <c:pt idx="42">
                  <c:v>15.806922922898151</c:v>
                </c:pt>
                <c:pt idx="43">
                  <c:v>15.989667987288204</c:v>
                </c:pt>
                <c:pt idx="44">
                  <c:v>16.17034793679392</c:v>
                </c:pt>
                <c:pt idx="45">
                  <c:v>16.349031238891232</c:v>
                </c:pt>
                <c:pt idx="46">
                  <c:v>16.525782659332886</c:v>
                </c:pt>
                <c:pt idx="47">
                  <c:v>16.700663536421949</c:v>
                </c:pt>
                <c:pt idx="48">
                  <c:v>16.873732029697514</c:v>
                </c:pt>
                <c:pt idx="49">
                  <c:v>17.045043345891084</c:v>
                </c:pt>
                <c:pt idx="50">
                  <c:v>17.214649944642268</c:v>
                </c:pt>
                <c:pt idx="51">
                  <c:v>17.382601726146696</c:v>
                </c:pt>
                <c:pt idx="52">
                  <c:v>17.548946202638614</c:v>
                </c:pt>
                <c:pt idx="53">
                  <c:v>17.713728655378304</c:v>
                </c:pt>
                <c:pt idx="54">
                  <c:v>17.876992278614331</c:v>
                </c:pt>
                <c:pt idx="55">
                  <c:v>18.038778311817644</c:v>
                </c:pt>
                <c:pt idx="56">
                  <c:v>18.199126161334469</c:v>
                </c:pt>
                <c:pt idx="57">
                  <c:v>18.358073512474963</c:v>
                </c:pt>
                <c:pt idx="58">
                  <c:v>18.515656432940769</c:v>
                </c:pt>
                <c:pt idx="59">
                  <c:v>18.671909468395757</c:v>
                </c:pt>
                <c:pt idx="60">
                  <c:v>18.826865730897246</c:v>
                </c:pt>
                <c:pt idx="61">
                  <c:v>18.980556980829075</c:v>
                </c:pt>
                <c:pt idx="62">
                  <c:v>19.133013702910617</c:v>
                </c:pt>
                <c:pt idx="63">
                  <c:v>19.28426517679716</c:v>
                </c:pt>
                <c:pt idx="64">
                  <c:v>19.434339542734598</c:v>
                </c:pt>
                <c:pt idx="65">
                  <c:v>19.583263862685499</c:v>
                </c:pt>
                <c:pt idx="66">
                  <c:v>19.7310641773025</c:v>
                </c:pt>
                <c:pt idx="67">
                  <c:v>19.877765559088779</c:v>
                </c:pt>
                <c:pt idx="68">
                  <c:v>20.023392162052915</c:v>
                </c:pt>
                <c:pt idx="69">
                  <c:v>20.167967268136575</c:v>
                </c:pt>
                <c:pt idx="70">
                  <c:v>20.311513330667765</c:v>
                </c:pt>
                <c:pt idx="71">
                  <c:v>20.454052015069298</c:v>
                </c:pt>
                <c:pt idx="72">
                  <c:v>20.595604237031417</c:v>
                </c:pt>
                <c:pt idx="73">
                  <c:v>20.736190198339056</c:v>
                </c:pt>
                <c:pt idx="74">
                  <c:v>20.875829420527438</c:v>
                </c:pt>
                <c:pt idx="75">
                  <c:v>21.014540776524836</c:v>
                </c:pt>
                <c:pt idx="76">
                  <c:v>21.152342520427638</c:v>
                </c:pt>
                <c:pt idx="77">
                  <c:v>21.28925231554075</c:v>
                </c:pt>
                <c:pt idx="78">
                  <c:v>21.425287260805241</c:v>
                </c:pt>
                <c:pt idx="79">
                  <c:v>21.560463915725222</c:v>
                </c:pt>
                <c:pt idx="80">
                  <c:v>21.694798323896801</c:v>
                </c:pt>
                <c:pt idx="81">
                  <c:v>21.828306035233741</c:v>
                </c:pt>
                <c:pt idx="82">
                  <c:v>21.96100212697699</c:v>
                </c:pt>
                <c:pt idx="83">
                  <c:v>22.092901223568482</c:v>
                </c:pt>
                <c:pt idx="84">
                  <c:v>22.224017515463309</c:v>
                </c:pt>
                <c:pt idx="85">
                  <c:v>22.354364776948731</c:v>
                </c:pt>
                <c:pt idx="86">
                  <c:v>22.483956383033487</c:v>
                </c:pt>
                <c:pt idx="87">
                  <c:v>22.612805325465889</c:v>
                </c:pt>
                <c:pt idx="88">
                  <c:v>22.740924227935071</c:v>
                </c:pt>
                <c:pt idx="89">
                  <c:v>22.868325360505754</c:v>
                </c:pt>
                <c:pt idx="90">
                  <c:v>22.995020653333118</c:v>
                </c:pt>
                <c:pt idx="91">
                  <c:v>23.121021709701385</c:v>
                </c:pt>
                <c:pt idx="92">
                  <c:v>23.246339818426232</c:v>
                </c:pt>
                <c:pt idx="93">
                  <c:v>23.370985965658683</c:v>
                </c:pt>
                <c:pt idx="94">
                  <c:v>23.494970846125369</c:v>
                </c:pt>
                <c:pt idx="95">
                  <c:v>23.618304873837729</c:v>
                </c:pt>
                <c:pt idx="96">
                  <c:v>23.740998192300452</c:v>
                </c:pt>
                <c:pt idx="97">
                  <c:v>23.863060684247518</c:v>
                </c:pt>
                <c:pt idx="98">
                  <c:v>23.984501980932304</c:v>
                </c:pt>
                <c:pt idx="99">
                  <c:v>24.105331470996447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C1-466B-8B8F-A100C732395A}"/>
            </c:ext>
          </c:extLst>
        </c:ser>
        <c:ser>
          <c:idx val="3"/>
          <c:order val="3"/>
          <c:tx>
            <c:strRef>
              <c:f>Foglio1!$I$142:$J$142</c:f>
              <c:strCache>
                <c:ptCount val="2"/>
                <c:pt idx="0">
                  <c:v>99%</c:v>
                </c:pt>
                <c:pt idx="1">
                  <c:v>2.33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Foglio1!$K$138:$DF$138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Foglio1!$K$142:$DF$142</c:f>
              <c:numCache>
                <c:formatCode>General</c:formatCode>
                <c:ptCount val="100"/>
                <c:pt idx="0">
                  <c:v>2.1725028024612443</c:v>
                </c:pt>
                <c:pt idx="1">
                  <c:v>3.0723829275342487</c:v>
                </c:pt>
                <c:pt idx="2">
                  <c:v>3.7628852334486469</c:v>
                </c:pt>
                <c:pt idx="3">
                  <c:v>4.3450056049224886</c:v>
                </c:pt>
                <c:pt idx="4">
                  <c:v>4.857863947612139</c:v>
                </c:pt>
                <c:pt idx="5">
                  <c:v>5.3215233307965262</c:v>
                </c:pt>
                <c:pt idx="6">
                  <c:v>5.7479021379033339</c:v>
                </c:pt>
                <c:pt idx="7">
                  <c:v>6.1447658550684974</c:v>
                </c:pt>
                <c:pt idx="8">
                  <c:v>6.5175084073837315</c:v>
                </c:pt>
                <c:pt idx="9">
                  <c:v>6.8700570788763908</c:v>
                </c:pt>
                <c:pt idx="10">
                  <c:v>7.2053766517595417</c:v>
                </c:pt>
                <c:pt idx="11">
                  <c:v>7.5257704668972938</c:v>
                </c:pt>
                <c:pt idx="12">
                  <c:v>7.833070250363229</c:v>
                </c:pt>
                <c:pt idx="13">
                  <c:v>8.1287611586162036</c:v>
                </c:pt>
                <c:pt idx="14">
                  <c:v>8.4140671735213406</c:v>
                </c:pt>
                <c:pt idx="15">
                  <c:v>8.6900112098449771</c:v>
                </c:pt>
                <c:pt idx="16">
                  <c:v>8.9574585264980886</c:v>
                </c:pt>
                <c:pt idx="17">
                  <c:v>9.2171487826027452</c:v>
                </c:pt>
                <c:pt idx="18">
                  <c:v>9.4697201704874701</c:v>
                </c:pt>
                <c:pt idx="19">
                  <c:v>9.715727895224278</c:v>
                </c:pt>
                <c:pt idx="20">
                  <c:v>9.9556585397823465</c:v>
                </c:pt>
                <c:pt idx="21">
                  <c:v>10.189941382924788</c:v>
                </c:pt>
                <c:pt idx="22">
                  <c:v>10.418957424528861</c:v>
                </c:pt>
                <c:pt idx="23">
                  <c:v>10.643046661593052</c:v>
                </c:pt>
                <c:pt idx="24">
                  <c:v>10.862514012306221</c:v>
                </c:pt>
                <c:pt idx="25">
                  <c:v>11.077634183084895</c:v>
                </c:pt>
                <c:pt idx="26">
                  <c:v>11.288655700345942</c:v>
                </c:pt>
                <c:pt idx="27">
                  <c:v>11.495804275806668</c:v>
                </c:pt>
                <c:pt idx="28">
                  <c:v>11.699285635215375</c:v>
                </c:pt>
                <c:pt idx="29">
                  <c:v>11.899287911512133</c:v>
                </c:pt>
                <c:pt idx="30">
                  <c:v>12.095983681692065</c:v>
                </c:pt>
                <c:pt idx="31">
                  <c:v>12.289531710136995</c:v>
                </c:pt>
                <c:pt idx="32">
                  <c:v>12.480078448518048</c:v>
                </c:pt>
                <c:pt idx="33">
                  <c:v>12.667759332568117</c:v>
                </c:pt>
                <c:pt idx="34">
                  <c:v>12.852699908368226</c:v>
                </c:pt>
                <c:pt idx="35">
                  <c:v>13.035016814767463</c:v>
                </c:pt>
                <c:pt idx="36">
                  <c:v>13.214818643779131</c:v>
                </c:pt>
                <c:pt idx="37">
                  <c:v>13.392206696981438</c:v>
                </c:pt>
                <c:pt idx="38">
                  <c:v>13.56727565288538</c:v>
                </c:pt>
                <c:pt idx="39">
                  <c:v>13.740114157752782</c:v>
                </c:pt>
                <c:pt idx="40">
                  <c:v>13.91080535033038</c:v>
                </c:pt>
                <c:pt idx="41">
                  <c:v>14.079427329315717</c:v>
                </c:pt>
                <c:pt idx="42">
                  <c:v>14.24605357101342</c:v>
                </c:pt>
                <c:pt idx="43">
                  <c:v>14.410753303519083</c:v>
                </c:pt>
                <c:pt idx="44">
                  <c:v>14.57359184283642</c:v>
                </c:pt>
                <c:pt idx="45">
                  <c:v>14.734630895556567</c:v>
                </c:pt>
                <c:pt idx="46">
                  <c:v>14.893928832077588</c:v>
                </c:pt>
                <c:pt idx="47">
                  <c:v>15.051540933794588</c:v>
                </c:pt>
                <c:pt idx="48">
                  <c:v>15.20751961722871</c:v>
                </c:pt>
                <c:pt idx="49">
                  <c:v>15.361914637671243</c:v>
                </c:pt>
                <c:pt idx="50">
                  <c:v>15.514773274585741</c:v>
                </c:pt>
                <c:pt idx="51">
                  <c:v>15.666140500726458</c:v>
                </c:pt>
                <c:pt idx="52">
                  <c:v>15.816059136687743</c:v>
                </c:pt>
                <c:pt idx="53">
                  <c:v>15.964569992389579</c:v>
                </c:pt>
                <c:pt idx="54">
                  <c:v>16.111711996824166</c:v>
                </c:pt>
                <c:pt idx="55">
                  <c:v>16.257522317232407</c:v>
                </c:pt>
                <c:pt idx="56">
                  <c:v>16.402036468744107</c:v>
                </c:pt>
                <c:pt idx="57">
                  <c:v>16.545288415398314</c:v>
                </c:pt>
                <c:pt idx="58">
                  <c:v>16.687310663357817</c:v>
                </c:pt>
                <c:pt idx="59">
                  <c:v>16.828134347042681</c:v>
                </c:pt>
                <c:pt idx="60">
                  <c:v>16.967789308829229</c:v>
                </c:pt>
                <c:pt idx="61">
                  <c:v>17.10630417289256</c:v>
                </c:pt>
                <c:pt idx="62">
                  <c:v>17.243706413710001</c:v>
                </c:pt>
                <c:pt idx="63">
                  <c:v>17.380022419689954</c:v>
                </c:pt>
                <c:pt idx="64">
                  <c:v>17.515277552343477</c:v>
                </c:pt>
                <c:pt idx="65">
                  <c:v>17.649496201374397</c:v>
                </c:pt>
                <c:pt idx="66">
                  <c:v>17.78270183602681</c:v>
                </c:pt>
                <c:pt idx="67">
                  <c:v>17.914917052996177</c:v>
                </c:pt>
                <c:pt idx="68">
                  <c:v>18.046163621180963</c:v>
                </c:pt>
                <c:pt idx="69">
                  <c:v>18.176462523525778</c:v>
                </c:pt>
                <c:pt idx="70">
                  <c:v>18.305833996183814</c:v>
                </c:pt>
                <c:pt idx="71">
                  <c:v>18.43429756520549</c:v>
                </c:pt>
                <c:pt idx="72">
                  <c:v>18.561872080941701</c:v>
                </c:pt>
                <c:pt idx="73">
                  <c:v>18.688575750333278</c:v>
                </c:pt>
                <c:pt idx="74">
                  <c:v>18.814426167243237</c:v>
                </c:pt>
                <c:pt idx="75">
                  <c:v>18.93944034097494</c:v>
                </c:pt>
                <c:pt idx="76">
                  <c:v>19.063634723107</c:v>
                </c:pt>
                <c:pt idx="77">
                  <c:v>19.187025232764796</c:v>
                </c:pt>
                <c:pt idx="78">
                  <c:v>19.309627280438502</c:v>
                </c:pt>
                <c:pt idx="79">
                  <c:v>19.431455790448556</c:v>
                </c:pt>
                <c:pt idx="80">
                  <c:v>19.552525222151196</c:v>
                </c:pt>
                <c:pt idx="81">
                  <c:v>19.672849589969438</c:v>
                </c:pt>
                <c:pt idx="82">
                  <c:v>19.792442482328013</c:v>
                </c:pt>
                <c:pt idx="83">
                  <c:v>19.911317079564693</c:v>
                </c:pt>
                <c:pt idx="84">
                  <c:v>20.029486170884827</c:v>
                </c:pt>
                <c:pt idx="85">
                  <c:v>20.146962170420842</c:v>
                </c:pt>
                <c:pt idx="86">
                  <c:v>20.263757132453758</c:v>
                </c:pt>
                <c:pt idx="87">
                  <c:v>20.379882765849576</c:v>
                </c:pt>
                <c:pt idx="88">
                  <c:v>20.495350447759471</c:v>
                </c:pt>
                <c:pt idx="89">
                  <c:v>20.610171236629167</c:v>
                </c:pt>
                <c:pt idx="90">
                  <c:v>20.724355884559557</c:v>
                </c:pt>
                <c:pt idx="91">
                  <c:v>20.837914849057722</c:v>
                </c:pt>
                <c:pt idx="92">
                  <c:v>20.950858304214705</c:v>
                </c:pt>
                <c:pt idx="93">
                  <c:v>21.063196151343799</c:v>
                </c:pt>
                <c:pt idx="94">
                  <c:v>21.17493802911088</c:v>
                </c:pt>
                <c:pt idx="95">
                  <c:v>21.286093323186105</c:v>
                </c:pt>
                <c:pt idx="96">
                  <c:v>21.396671175444322</c:v>
                </c:pt>
                <c:pt idx="97">
                  <c:v>21.50668049273974</c:v>
                </c:pt>
                <c:pt idx="98">
                  <c:v>21.616129955278627</c:v>
                </c:pt>
                <c:pt idx="99">
                  <c:v>21.725028024612442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C1-466B-8B8F-A100C732395A}"/>
            </c:ext>
          </c:extLst>
        </c:ser>
        <c:ser>
          <c:idx val="4"/>
          <c:order val="4"/>
          <c:tx>
            <c:strRef>
              <c:f>Foglio1!$I$143:$J$143</c:f>
              <c:strCache>
                <c:ptCount val="2"/>
                <c:pt idx="0">
                  <c:v>95%</c:v>
                </c:pt>
                <c:pt idx="1">
                  <c:v>1.64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Foglio1!$K$138:$DF$138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Foglio1!$K$143:$DF$143</c:f>
              <c:numCache>
                <c:formatCode>General</c:formatCode>
                <c:ptCount val="100"/>
                <c:pt idx="0">
                  <c:v>1.5222888333348183</c:v>
                </c:pt>
                <c:pt idx="1">
                  <c:v>2.1528415139512163</c:v>
                </c:pt>
                <c:pt idx="2">
                  <c:v>2.6366816031306559</c:v>
                </c:pt>
                <c:pt idx="3">
                  <c:v>3.0445776666696367</c:v>
                </c:pt>
                <c:pt idx="4">
                  <c:v>3.4039413127255016</c:v>
                </c:pt>
                <c:pt idx="5">
                  <c:v>3.7288308828070078</c:v>
                </c:pt>
                <c:pt idx="6">
                  <c:v>4.0275976766145822</c:v>
                </c:pt>
                <c:pt idx="7">
                  <c:v>4.3056830279024325</c:v>
                </c:pt>
                <c:pt idx="8">
                  <c:v>4.5668665000044548</c:v>
                </c:pt>
                <c:pt idx="9">
                  <c:v>4.8138999699784817</c:v>
                </c:pt>
                <c:pt idx="10">
                  <c:v>5.0488608827194579</c:v>
                </c:pt>
                <c:pt idx="11">
                  <c:v>5.2733632062613118</c:v>
                </c:pt>
                <c:pt idx="12">
                  <c:v>5.4886904446549423</c:v>
                </c:pt>
                <c:pt idx="13">
                  <c:v>5.6958832580507082</c:v>
                </c:pt>
                <c:pt idx="14">
                  <c:v>5.8957992996232695</c:v>
                </c:pt>
                <c:pt idx="15">
                  <c:v>6.0891553333392734</c:v>
                </c:pt>
                <c:pt idx="16">
                  <c:v>6.2765576525377345</c:v>
                </c:pt>
                <c:pt idx="17">
                  <c:v>6.4585245418536479</c:v>
                </c:pt>
                <c:pt idx="18">
                  <c:v>6.6355031873869041</c:v>
                </c:pt>
                <c:pt idx="19">
                  <c:v>6.8078826254510032</c:v>
                </c:pt>
                <c:pt idx="20">
                  <c:v>6.9760038083428189</c:v>
                </c:pt>
                <c:pt idx="21">
                  <c:v>7.1401675348768538</c:v>
                </c:pt>
                <c:pt idx="22">
                  <c:v>7.3006407744940631</c:v>
                </c:pt>
                <c:pt idx="23">
                  <c:v>7.4576617656140156</c:v>
                </c:pt>
                <c:pt idx="24">
                  <c:v>7.611444166674092</c:v>
                </c:pt>
                <c:pt idx="25">
                  <c:v>7.7621804664986316</c:v>
                </c:pt>
                <c:pt idx="26">
                  <c:v>7.9100448093919677</c:v>
                </c:pt>
                <c:pt idx="27">
                  <c:v>8.0551953532291645</c:v>
                </c:pt>
                <c:pt idx="28">
                  <c:v>8.1977762515685058</c:v>
                </c:pt>
                <c:pt idx="29">
                  <c:v>8.3379193305570229</c:v>
                </c:pt>
                <c:pt idx="30">
                  <c:v>8.4757455161756905</c:v>
                </c:pt>
                <c:pt idx="31">
                  <c:v>8.611366055804865</c:v>
                </c:pt>
                <c:pt idx="32">
                  <c:v>8.7448835692171514</c:v>
                </c:pt>
                <c:pt idx="33">
                  <c:v>8.8763929572355007</c:v>
                </c:pt>
                <c:pt idx="34">
                  <c:v>9.0059821909304194</c:v>
                </c:pt>
                <c:pt idx="35">
                  <c:v>9.1337330000089096</c:v>
                </c:pt>
                <c:pt idx="36">
                  <c:v>9.2597214757004238</c:v>
                </c:pt>
                <c:pt idx="37">
                  <c:v>9.3840186007724586</c:v>
                </c:pt>
                <c:pt idx="38">
                  <c:v>9.506690717160172</c:v>
                </c:pt>
                <c:pt idx="39">
                  <c:v>9.6277999399569634</c:v>
                </c:pt>
                <c:pt idx="40">
                  <c:v>9.7474045250995491</c:v>
                </c:pt>
                <c:pt idx="41">
                  <c:v>9.8655591969247762</c:v>
                </c:pt>
                <c:pt idx="42">
                  <c:v>9.9823154408244861</c:v>
                </c:pt>
                <c:pt idx="43">
                  <c:v>10.097721765438916</c:v>
                </c:pt>
                <c:pt idx="44">
                  <c:v>10.211823938176504</c:v>
                </c:pt>
                <c:pt idx="45">
                  <c:v>10.324665197303522</c:v>
                </c:pt>
                <c:pt idx="46">
                  <c:v>10.436286443390985</c:v>
                </c:pt>
                <c:pt idx="47">
                  <c:v>10.546726412522624</c:v>
                </c:pt>
                <c:pt idx="48">
                  <c:v>10.656021833343727</c:v>
                </c:pt>
                <c:pt idx="49">
                  <c:v>10.764207569756081</c:v>
                </c:pt>
                <c:pt idx="50">
                  <c:v>10.871316750830601</c:v>
                </c:pt>
                <c:pt idx="51">
                  <c:v>10.977380889309885</c:v>
                </c:pt>
                <c:pt idx="52">
                  <c:v>11.082429989902112</c:v>
                </c:pt>
                <c:pt idx="53">
                  <c:v>11.186492648421027</c:v>
                </c:pt>
                <c:pt idx="54">
                  <c:v>11.289596142700301</c:v>
                </c:pt>
                <c:pt idx="55">
                  <c:v>11.391766516101416</c:v>
                </c:pt>
                <c:pt idx="56">
                  <c:v>11.493028654339346</c:v>
                </c:pt>
                <c:pt idx="57">
                  <c:v>11.593406356268254</c:v>
                </c:pt>
                <c:pt idx="58">
                  <c:v>11.692922399197602</c:v>
                </c:pt>
                <c:pt idx="59">
                  <c:v>11.791598599246539</c:v>
                </c:pt>
                <c:pt idx="60">
                  <c:v>11.889455867189582</c:v>
                </c:pt>
                <c:pt idx="61">
                  <c:v>11.986514260198613</c:v>
                </c:pt>
                <c:pt idx="62">
                  <c:v>12.082793029843746</c:v>
                </c:pt>
                <c:pt idx="63">
                  <c:v>12.178310666678547</c:v>
                </c:pt>
                <c:pt idx="64">
                  <c:v>12.273084941701997</c:v>
                </c:pt>
                <c:pt idx="65">
                  <c:v>12.367132944960535</c:v>
                </c:pt>
                <c:pt idx="66">
                  <c:v>12.460471121527632</c:v>
                </c:pt>
                <c:pt idx="67">
                  <c:v>12.553115305075469</c:v>
                </c:pt>
                <c:pt idx="68">
                  <c:v>12.645080749232719</c:v>
                </c:pt>
                <c:pt idx="69">
                  <c:v>12.73638215690436</c:v>
                </c:pt>
                <c:pt idx="70">
                  <c:v>12.827033707713085</c:v>
                </c:pt>
                <c:pt idx="71">
                  <c:v>12.917049083707296</c:v>
                </c:pt>
                <c:pt idx="72">
                  <c:v>13.00644149346774</c:v>
                </c:pt>
                <c:pt idx="73">
                  <c:v>13.095223694732949</c:v>
                </c:pt>
                <c:pt idx="74">
                  <c:v>13.183408015653281</c:v>
                </c:pt>
                <c:pt idx="75">
                  <c:v>13.271006374773808</c:v>
                </c:pt>
                <c:pt idx="76">
                  <c:v>13.358030299837734</c:v>
                </c:pt>
                <c:pt idx="77">
                  <c:v>13.444490945494323</c:v>
                </c:pt>
                <c:pt idx="78">
                  <c:v>13.530399109988393</c:v>
                </c:pt>
                <c:pt idx="79">
                  <c:v>13.615765250902006</c:v>
                </c:pt>
                <c:pt idx="80">
                  <c:v>13.700599500013363</c:v>
                </c:pt>
                <c:pt idx="81">
                  <c:v>13.784911677332662</c:v>
                </c:pt>
                <c:pt idx="82">
                  <c:v>13.868711304369926</c:v>
                </c:pt>
                <c:pt idx="83">
                  <c:v>13.952007616685638</c:v>
                </c:pt>
                <c:pt idx="84">
                  <c:v>14.034809575770879</c:v>
                </c:pt>
                <c:pt idx="85">
                  <c:v>14.11712588030035</c:v>
                </c:pt>
                <c:pt idx="86">
                  <c:v>14.198964976798194</c:v>
                </c:pt>
                <c:pt idx="87">
                  <c:v>14.280335069753708</c:v>
                </c:pt>
                <c:pt idx="88">
                  <c:v>14.361244131221135</c:v>
                </c:pt>
                <c:pt idx="89">
                  <c:v>14.441699909935442</c:v>
                </c:pt>
                <c:pt idx="90">
                  <c:v>14.521709939973505</c:v>
                </c:pt>
                <c:pt idx="91">
                  <c:v>14.601281548988126</c:v>
                </c:pt>
                <c:pt idx="92">
                  <c:v>14.680421866040398</c:v>
                </c:pt>
                <c:pt idx="93">
                  <c:v>14.759137829054003</c:v>
                </c:pt>
                <c:pt idx="94">
                  <c:v>14.837436191913641</c:v>
                </c:pt>
                <c:pt idx="95">
                  <c:v>14.915323531228031</c:v>
                </c:pt>
                <c:pt idx="96">
                  <c:v>14.992806252776713</c:v>
                </c:pt>
                <c:pt idx="97">
                  <c:v>15.069890597658514</c:v>
                </c:pt>
                <c:pt idx="98">
                  <c:v>15.146582648158374</c:v>
                </c:pt>
                <c:pt idx="99">
                  <c:v>15.222888333348184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C1-466B-8B8F-A100C7323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43215"/>
        <c:axId val="1880438223"/>
      </c:scatterChart>
      <c:valAx>
        <c:axId val="18804432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438223"/>
        <c:crosses val="autoZero"/>
        <c:crossBetween val="midCat"/>
      </c:valAx>
      <c:valAx>
        <c:axId val="188043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44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Value at Risk (historical method) Portfolio&amp;Add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Foglio1!$I$147:$J$147</c:f>
              <c:strCache>
                <c:ptCount val="2"/>
                <c:pt idx="1">
                  <c:v>portfolio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Foglio1!$K$146:$DF$146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Foglio1!$K$147:$DF$147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03-4F41-B25D-20F1C42D0B98}"/>
            </c:ext>
          </c:extLst>
        </c:ser>
        <c:ser>
          <c:idx val="1"/>
          <c:order val="1"/>
          <c:tx>
            <c:strRef>
              <c:f>Foglio1!$I$148:$J$148</c:f>
              <c:strCache>
                <c:ptCount val="2"/>
                <c:pt idx="1">
                  <c:v>quantile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Foglio1!$K$146:$DF$146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Foglio1!$K$148:$DF$148</c:f>
              <c:numCache>
                <c:formatCode>General</c:formatCode>
                <c:ptCount val="1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03-4F41-B25D-20F1C42D0B98}"/>
            </c:ext>
          </c:extLst>
        </c:ser>
        <c:ser>
          <c:idx val="2"/>
          <c:order val="2"/>
          <c:tx>
            <c:strRef>
              <c:f>Foglio1!$I$149:$J$149</c:f>
              <c:strCache>
                <c:ptCount val="2"/>
                <c:pt idx="0">
                  <c:v>portfolio99.5%</c:v>
                </c:pt>
                <c:pt idx="1">
                  <c:v>2.58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Foglio1!$K$146:$DF$146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Foglio1!$K$149:$DF$149</c:f>
              <c:numCache>
                <c:formatCode>General</c:formatCode>
                <c:ptCount val="100"/>
                <c:pt idx="0">
                  <c:v>4.62996509127544</c:v>
                </c:pt>
                <c:pt idx="1">
                  <c:v>6.5477594253957117</c:v>
                </c:pt>
                <c:pt idx="2">
                  <c:v>8.0193347753593347</c:v>
                </c:pt>
                <c:pt idx="3">
                  <c:v>9.25993018255088</c:v>
                </c:pt>
                <c:pt idx="4">
                  <c:v>10.352916677542902</c:v>
                </c:pt>
                <c:pt idx="5">
                  <c:v>11.341052000523371</c:v>
                </c:pt>
                <c:pt idx="6">
                  <c:v>12.249736210425283</c:v>
                </c:pt>
                <c:pt idx="7">
                  <c:v>13.095518850791423</c:v>
                </c:pt>
                <c:pt idx="8">
                  <c:v>13.889895273826319</c:v>
                </c:pt>
                <c:pt idx="9">
                  <c:v>14.641235175499775</c:v>
                </c:pt>
                <c:pt idx="10">
                  <c:v>15.355857000204226</c:v>
                </c:pt>
                <c:pt idx="11">
                  <c:v>16.038669550718669</c:v>
                </c:pt>
                <c:pt idx="12">
                  <c:v>16.693576540201907</c:v>
                </c:pt>
                <c:pt idx="13">
                  <c:v>17.323743084276234</c:v>
                </c:pt>
                <c:pt idx="14">
                  <c:v>17.931777692031481</c:v>
                </c:pt>
                <c:pt idx="15">
                  <c:v>18.51986036510176</c:v>
                </c:pt>
                <c:pt idx="16">
                  <c:v>19.089835114251152</c:v>
                </c:pt>
                <c:pt idx="17">
                  <c:v>19.643278276187136</c:v>
                </c:pt>
                <c:pt idx="18">
                  <c:v>20.181549944990714</c:v>
                </c:pt>
                <c:pt idx="19">
                  <c:v>20.705833355085804</c:v>
                </c:pt>
                <c:pt idx="20">
                  <c:v>21.217165495772829</c:v>
                </c:pt>
                <c:pt idx="21">
                  <c:v>21.716461231550646</c:v>
                </c:pt>
                <c:pt idx="22">
                  <c:v>22.204532536576206</c:v>
                </c:pt>
                <c:pt idx="23">
                  <c:v>22.682104001046742</c:v>
                </c:pt>
                <c:pt idx="24">
                  <c:v>23.149825456377197</c:v>
                </c:pt>
                <c:pt idx="25">
                  <c:v>23.608282347666865</c:v>
                </c:pt>
                <c:pt idx="26">
                  <c:v>24.058004326078009</c:v>
                </c:pt>
                <c:pt idx="27">
                  <c:v>24.499472420850566</c:v>
                </c:pt>
                <c:pt idx="28">
                  <c:v>24.933125067797786</c:v>
                </c:pt>
                <c:pt idx="29">
                  <c:v>25.35936320953024</c:v>
                </c:pt>
                <c:pt idx="30">
                  <c:v>25.778554636350442</c:v>
                </c:pt>
                <c:pt idx="31">
                  <c:v>26.191037701582847</c:v>
                </c:pt>
                <c:pt idx="32">
                  <c:v>26.597124518115926</c:v>
                </c:pt>
                <c:pt idx="33">
                  <c:v>26.997103722040123</c:v>
                </c:pt>
                <c:pt idx="34">
                  <c:v>27.391242872951597</c:v>
                </c:pt>
                <c:pt idx="35">
                  <c:v>27.779790547652638</c:v>
                </c:pt>
                <c:pt idx="36">
                  <c:v>28.162978173799019</c:v>
                </c:pt>
                <c:pt idx="37">
                  <c:v>28.541021641915854</c:v>
                </c:pt>
                <c:pt idx="38">
                  <c:v>28.914122727669579</c:v>
                </c:pt>
                <c:pt idx="39">
                  <c:v>29.282470350999549</c:v>
                </c:pt>
                <c:pt idx="40">
                  <c:v>29.64624169441376</c:v>
                </c:pt>
                <c:pt idx="41">
                  <c:v>30.005603199236408</c:v>
                </c:pt>
                <c:pt idx="42">
                  <c:v>30.360711455702994</c:v>
                </c:pt>
                <c:pt idx="43">
                  <c:v>30.711714000408453</c:v>
                </c:pt>
                <c:pt idx="44">
                  <c:v>31.058750032628708</c:v>
                </c:pt>
                <c:pt idx="45">
                  <c:v>31.401951059380735</c:v>
                </c:pt>
                <c:pt idx="46">
                  <c:v>31.741441477698707</c:v>
                </c:pt>
                <c:pt idx="47">
                  <c:v>32.077339101437339</c:v>
                </c:pt>
                <c:pt idx="48">
                  <c:v>32.409755638928075</c:v>
                </c:pt>
                <c:pt idx="49">
                  <c:v>32.738797126978561</c:v>
                </c:pt>
                <c:pt idx="50">
                  <c:v>33.06456432599542</c:v>
                </c:pt>
                <c:pt idx="51">
                  <c:v>33.387153080403813</c:v>
                </c:pt>
                <c:pt idx="52">
                  <c:v>33.706654648017903</c:v>
                </c:pt>
                <c:pt idx="53">
                  <c:v>34.023156001570115</c:v>
                </c:pt>
                <c:pt idx="54">
                  <c:v>34.336740105222653</c:v>
                </c:pt>
                <c:pt idx="55">
                  <c:v>34.647486168552469</c:v>
                </c:pt>
                <c:pt idx="56">
                  <c:v>34.955469880212796</c:v>
                </c:pt>
                <c:pt idx="57">
                  <c:v>35.260763623224236</c:v>
                </c:pt>
                <c:pt idx="58">
                  <c:v>35.563436673630434</c:v>
                </c:pt>
                <c:pt idx="59">
                  <c:v>35.863555384062963</c:v>
                </c:pt>
                <c:pt idx="60">
                  <c:v>36.161183353593124</c:v>
                </c:pt>
                <c:pt idx="61">
                  <c:v>36.456381585102626</c:v>
                </c:pt>
                <c:pt idx="62">
                  <c:v>36.749208631275849</c:v>
                </c:pt>
                <c:pt idx="63">
                  <c:v>37.03972073020352</c:v>
                </c:pt>
                <c:pt idx="64">
                  <c:v>37.327971931487212</c:v>
                </c:pt>
                <c:pt idx="65">
                  <c:v>37.614014213645511</c:v>
                </c:pt>
                <c:pt idx="66">
                  <c:v>37.897897593544108</c:v>
                </c:pt>
                <c:pt idx="67">
                  <c:v>38.179670228502303</c:v>
                </c:pt>
                <c:pt idx="68">
                  <c:v>38.45937851166623</c:v>
                </c:pt>
                <c:pt idx="69">
                  <c:v>38.737067161183532</c:v>
                </c:pt>
                <c:pt idx="70">
                  <c:v>39.012779303665006</c:v>
                </c:pt>
                <c:pt idx="71">
                  <c:v>39.286556552374272</c:v>
                </c:pt>
                <c:pt idx="72">
                  <c:v>39.558439080546783</c:v>
                </c:pt>
                <c:pt idx="73">
                  <c:v>39.828465690204034</c:v>
                </c:pt>
                <c:pt idx="74">
                  <c:v>40.096673876796686</c:v>
                </c:pt>
                <c:pt idx="75">
                  <c:v>40.363099889981427</c:v>
                </c:pt>
                <c:pt idx="76">
                  <c:v>40.627778790810702</c:v>
                </c:pt>
                <c:pt idx="77">
                  <c:v>40.890744505590469</c:v>
                </c:pt>
                <c:pt idx="78">
                  <c:v>41.15202987664042</c:v>
                </c:pt>
                <c:pt idx="79">
                  <c:v>41.411666710171609</c:v>
                </c:pt>
                <c:pt idx="80">
                  <c:v>41.669685821478957</c:v>
                </c:pt>
                <c:pt idx="81">
                  <c:v>41.926117077630671</c:v>
                </c:pt>
                <c:pt idx="82">
                  <c:v>42.180989437821665</c:v>
                </c:pt>
                <c:pt idx="83">
                  <c:v>42.434330991545657</c:v>
                </c:pt>
                <c:pt idx="84">
                  <c:v>42.686168994728035</c:v>
                </c:pt>
                <c:pt idx="85">
                  <c:v>42.936529903951374</c:v>
                </c:pt>
                <c:pt idx="86">
                  <c:v>43.185439408894979</c:v>
                </c:pt>
                <c:pt idx="87">
                  <c:v>43.432922463101292</c:v>
                </c:pt>
                <c:pt idx="88">
                  <c:v>43.679003313173226</c:v>
                </c:pt>
                <c:pt idx="89">
                  <c:v>43.923705526499326</c:v>
                </c:pt>
                <c:pt idx="90">
                  <c:v>44.167052017596284</c:v>
                </c:pt>
                <c:pt idx="91">
                  <c:v>44.409065073152412</c:v>
                </c:pt>
                <c:pt idx="92">
                  <c:v>44.649766375849211</c:v>
                </c:pt>
                <c:pt idx="93">
                  <c:v>44.889177027033412</c:v>
                </c:pt>
                <c:pt idx="94">
                  <c:v>45.127317568306367</c:v>
                </c:pt>
                <c:pt idx="95">
                  <c:v>45.364208002093484</c:v>
                </c:pt>
                <c:pt idx="96">
                  <c:v>45.599867811251727</c:v>
                </c:pt>
                <c:pt idx="97">
                  <c:v>45.834315977769982</c:v>
                </c:pt>
                <c:pt idx="98">
                  <c:v>46.067571000612674</c:v>
                </c:pt>
                <c:pt idx="99">
                  <c:v>46.299650912754394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03-4F41-B25D-20F1C42D0B98}"/>
            </c:ext>
          </c:extLst>
        </c:ser>
        <c:ser>
          <c:idx val="3"/>
          <c:order val="3"/>
          <c:tx>
            <c:strRef>
              <c:f>Foglio1!$I$150:$J$150</c:f>
              <c:strCache>
                <c:ptCount val="2"/>
                <c:pt idx="0">
                  <c:v>portfolio99%</c:v>
                </c:pt>
                <c:pt idx="1">
                  <c:v>2.33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Foglio1!$K$146:$DF$146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Foglio1!$K$150:$DF$150</c:f>
              <c:numCache>
                <c:formatCode>General</c:formatCode>
                <c:ptCount val="100"/>
                <c:pt idx="0">
                  <c:v>4.1816240287306679</c:v>
                </c:pt>
                <c:pt idx="1">
                  <c:v>5.9137094141761315</c:v>
                </c:pt>
                <c:pt idx="2">
                  <c:v>7.2427852759123752</c:v>
                </c:pt>
                <c:pt idx="3">
                  <c:v>8.3632480574613357</c:v>
                </c:pt>
                <c:pt idx="4">
                  <c:v>9.3503955845883073</c:v>
                </c:pt>
                <c:pt idx="5">
                  <c:v>10.242845166551438</c:v>
                </c:pt>
                <c:pt idx="6">
                  <c:v>11.063537256393358</c:v>
                </c:pt>
                <c:pt idx="7">
                  <c:v>11.827418828352263</c:v>
                </c:pt>
                <c:pt idx="8">
                  <c:v>12.544872086192003</c:v>
                </c:pt>
                <c:pt idx="9">
                  <c:v>13.223456249278287</c:v>
                </c:pt>
                <c:pt idx="10">
                  <c:v>13.868877917633954</c:v>
                </c:pt>
                <c:pt idx="11">
                  <c:v>14.48557055182475</c:v>
                </c:pt>
                <c:pt idx="12">
                  <c:v>15.077059850300722</c:v>
                </c:pt>
                <c:pt idx="13">
                  <c:v>15.646204435811512</c:v>
                </c:pt>
                <c:pt idx="14">
                  <c:v>16.195360223374642</c:v>
                </c:pt>
                <c:pt idx="15">
                  <c:v>16.726496114922671</c:v>
                </c:pt>
                <c:pt idx="16">
                  <c:v>17.2412775570774</c:v>
                </c:pt>
                <c:pt idx="17">
                  <c:v>17.741128242528394</c:v>
                </c:pt>
                <c:pt idx="18">
                  <c:v>18.227276561118405</c:v>
                </c:pt>
                <c:pt idx="19">
                  <c:v>18.700791169176615</c:v>
                </c:pt>
                <c:pt idx="20">
                  <c:v>19.162608639504477</c:v>
                </c:pt>
                <c:pt idx="21">
                  <c:v>19.613555246014666</c:v>
                </c:pt>
                <c:pt idx="22">
                  <c:v>20.054364335628467</c:v>
                </c:pt>
                <c:pt idx="23">
                  <c:v>20.485690333102877</c:v>
                </c:pt>
                <c:pt idx="24">
                  <c:v>20.908120143653338</c:v>
                </c:pt>
                <c:pt idx="25">
                  <c:v>21.322182521006148</c:v>
                </c:pt>
                <c:pt idx="26">
                  <c:v>21.728355827737126</c:v>
                </c:pt>
                <c:pt idx="27">
                  <c:v>22.127074512786717</c:v>
                </c:pt>
                <c:pt idx="28">
                  <c:v>22.518734556188392</c:v>
                </c:pt>
                <c:pt idx="29">
                  <c:v>22.903698075414177</c:v>
                </c:pt>
                <c:pt idx="30">
                  <c:v>23.282297245920315</c:v>
                </c:pt>
                <c:pt idx="31">
                  <c:v>23.654837656704526</c:v>
                </c:pt>
                <c:pt idx="32">
                  <c:v>24.021601197312055</c:v>
                </c:pt>
                <c:pt idx="33">
                  <c:v>24.382848553857727</c:v>
                </c:pt>
                <c:pt idx="34">
                  <c:v>24.738821376897072</c:v>
                </c:pt>
                <c:pt idx="35">
                  <c:v>25.089744172384005</c:v>
                </c:pt>
                <c:pt idx="36">
                  <c:v>25.43582595775759</c:v>
                </c:pt>
                <c:pt idx="37">
                  <c:v>25.777261717858874</c:v>
                </c:pt>
                <c:pt idx="38">
                  <c:v>26.114233689477668</c:v>
                </c:pt>
                <c:pt idx="39">
                  <c:v>26.446912498556575</c:v>
                </c:pt>
                <c:pt idx="40">
                  <c:v>26.775458170196931</c:v>
                </c:pt>
                <c:pt idx="41">
                  <c:v>27.10002102843508</c:v>
                </c:pt>
                <c:pt idx="42">
                  <c:v>27.420742500145412</c:v>
                </c:pt>
                <c:pt idx="43">
                  <c:v>27.737755835267908</c:v>
                </c:pt>
                <c:pt idx="44">
                  <c:v>28.051186753764924</c:v>
                </c:pt>
                <c:pt idx="45">
                  <c:v>28.361154028217083</c:v>
                </c:pt>
                <c:pt idx="46">
                  <c:v>28.66777000971495</c:v>
                </c:pt>
                <c:pt idx="47">
                  <c:v>28.971141103649501</c:v>
                </c:pt>
                <c:pt idx="48">
                  <c:v>29.271368201114672</c:v>
                </c:pt>
                <c:pt idx="49">
                  <c:v>29.568547070880658</c:v>
                </c:pt>
                <c:pt idx="50">
                  <c:v>29.862768716255072</c:v>
                </c:pt>
                <c:pt idx="51">
                  <c:v>30.154119700601445</c:v>
                </c:pt>
                <c:pt idx="52">
                  <c:v>30.442682444815173</c:v>
                </c:pt>
                <c:pt idx="53">
                  <c:v>30.728535499654321</c:v>
                </c:pt>
                <c:pt idx="54">
                  <c:v>31.011753795475251</c:v>
                </c:pt>
                <c:pt idx="55">
                  <c:v>31.292408871623024</c:v>
                </c:pt>
                <c:pt idx="56">
                  <c:v>31.570569087466399</c:v>
                </c:pt>
                <c:pt idx="57">
                  <c:v>31.846299816841306</c:v>
                </c:pt>
                <c:pt idx="58">
                  <c:v>32.119663627469762</c:v>
                </c:pt>
                <c:pt idx="59">
                  <c:v>32.390720446749285</c:v>
                </c:pt>
                <c:pt idx="60">
                  <c:v>32.659527715157175</c:v>
                </c:pt>
                <c:pt idx="61">
                  <c:v>32.92614052838227</c:v>
                </c:pt>
                <c:pt idx="62">
                  <c:v>33.19061176918008</c:v>
                </c:pt>
                <c:pt idx="63">
                  <c:v>33.452992229845343</c:v>
                </c:pt>
                <c:pt idx="64">
                  <c:v>33.71333072610522</c:v>
                </c:pt>
                <c:pt idx="65">
                  <c:v>33.971674203156496</c:v>
                </c:pt>
                <c:pt idx="66">
                  <c:v>34.228067834499015</c:v>
                </c:pt>
                <c:pt idx="67">
                  <c:v>34.482555114154799</c:v>
                </c:pt>
                <c:pt idx="68">
                  <c:v>34.735177942805777</c:v>
                </c:pt>
                <c:pt idx="69">
                  <c:v>34.985976708333283</c:v>
                </c:pt>
                <c:pt idx="70">
                  <c:v>35.234990361197724</c:v>
                </c:pt>
                <c:pt idx="71">
                  <c:v>35.482256485056787</c:v>
                </c:pt>
                <c:pt idx="72">
                  <c:v>35.727811362984603</c:v>
                </c:pt>
                <c:pt idx="73">
                  <c:v>35.971690039622409</c:v>
                </c:pt>
                <c:pt idx="74">
                  <c:v>36.213926379561876</c:v>
                </c:pt>
                <c:pt idx="75">
                  <c:v>36.45455312223681</c:v>
                </c:pt>
                <c:pt idx="76">
                  <c:v>36.693601933574783</c:v>
                </c:pt>
                <c:pt idx="77">
                  <c:v>36.931103454639711</c:v>
                </c:pt>
                <c:pt idx="78">
                  <c:v>37.167087347476638</c:v>
                </c:pt>
                <c:pt idx="79">
                  <c:v>37.401582338353229</c:v>
                </c:pt>
                <c:pt idx="80">
                  <c:v>37.63461625857601</c:v>
                </c:pt>
                <c:pt idx="81">
                  <c:v>37.866216083045998</c:v>
                </c:pt>
                <c:pt idx="82">
                  <c:v>38.09640796670454</c:v>
                </c:pt>
                <c:pt idx="83">
                  <c:v>38.325217279008953</c:v>
                </c:pt>
                <c:pt idx="84">
                  <c:v>38.55266863656658</c:v>
                </c:pt>
                <c:pt idx="85">
                  <c:v>38.778785934045978</c:v>
                </c:pt>
                <c:pt idx="86">
                  <c:v>39.003592373475293</c:v>
                </c:pt>
                <c:pt idx="87">
                  <c:v>39.227110492029333</c:v>
                </c:pt>
                <c:pt idx="88">
                  <c:v>39.44936218839964</c:v>
                </c:pt>
                <c:pt idx="89">
                  <c:v>39.670368747834864</c:v>
                </c:pt>
                <c:pt idx="90">
                  <c:v>39.890150865932441</c:v>
                </c:pt>
                <c:pt idx="91">
                  <c:v>40.108728671256934</c:v>
                </c:pt>
                <c:pt idx="92">
                  <c:v>40.326121746854923</c:v>
                </c:pt>
                <c:pt idx="93">
                  <c:v>40.54234915073156</c:v>
                </c:pt>
                <c:pt idx="94">
                  <c:v>40.757429435349344</c:v>
                </c:pt>
                <c:pt idx="95">
                  <c:v>40.971380666205754</c:v>
                </c:pt>
                <c:pt idx="96">
                  <c:v>41.184220439542088</c:v>
                </c:pt>
                <c:pt idx="97">
                  <c:v>41.39596589923292</c:v>
                </c:pt>
                <c:pt idx="98">
                  <c:v>41.606633752901857</c:v>
                </c:pt>
                <c:pt idx="99">
                  <c:v>41.816240287306677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03-4F41-B25D-20F1C42D0B98}"/>
            </c:ext>
          </c:extLst>
        </c:ser>
        <c:ser>
          <c:idx val="4"/>
          <c:order val="4"/>
          <c:tx>
            <c:strRef>
              <c:f>Foglio1!$I$151:$J$151</c:f>
              <c:strCache>
                <c:ptCount val="2"/>
                <c:pt idx="0">
                  <c:v>portfolio95%</c:v>
                </c:pt>
                <c:pt idx="1">
                  <c:v>1.64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Foglio1!$K$146:$DF$146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Foglio1!$K$151:$DF$151</c:f>
              <c:numCache>
                <c:formatCode>General</c:formatCode>
                <c:ptCount val="100"/>
                <c:pt idx="0">
                  <c:v>2.9569162199743988</c:v>
                </c:pt>
                <c:pt idx="1">
                  <c:v>4.1817110210887813</c:v>
                </c:pt>
                <c:pt idx="2">
                  <c:v>5.1215291267201692</c:v>
                </c:pt>
                <c:pt idx="3">
                  <c:v>5.9138324399487976</c:v>
                </c:pt>
                <c:pt idx="4">
                  <c:v>6.6118656716344777</c:v>
                </c:pt>
                <c:pt idx="5">
                  <c:v>7.2429359510964968</c:v>
                </c:pt>
                <c:pt idx="6">
                  <c:v>7.8232649657054187</c:v>
                </c:pt>
                <c:pt idx="7">
                  <c:v>8.3634220421775627</c:v>
                </c:pt>
                <c:pt idx="8">
                  <c:v>8.8707486599231977</c:v>
                </c:pt>
                <c:pt idx="9">
                  <c:v>9.3505901054145717</c:v>
                </c:pt>
                <c:pt idx="10">
                  <c:v>9.8069816381710719</c:v>
                </c:pt>
                <c:pt idx="11">
                  <c:v>10.243058253440338</c:v>
                </c:pt>
                <c:pt idx="12">
                  <c:v>10.66131304836885</c:v>
                </c:pt>
                <c:pt idx="13">
                  <c:v>11.063767416538891</c:v>
                </c:pt>
                <c:pt idx="14">
                  <c:v>11.452087276091435</c:v>
                </c:pt>
                <c:pt idx="15">
                  <c:v>11.827664879897595</c:v>
                </c:pt>
                <c:pt idx="16">
                  <c:v>12.191677901056552</c:v>
                </c:pt>
                <c:pt idx="17">
                  <c:v>12.545133063266341</c:v>
                </c:pt>
                <c:pt idx="18">
                  <c:v>12.888898987384689</c:v>
                </c:pt>
                <c:pt idx="19">
                  <c:v>13.223731343268955</c:v>
                </c:pt>
                <c:pt idx="20">
                  <c:v>13.550292401675376</c:v>
                </c:pt>
                <c:pt idx="21">
                  <c:v>13.869166438645445</c:v>
                </c:pt>
                <c:pt idx="22">
                  <c:v>14.180872019547907</c:v>
                </c:pt>
                <c:pt idx="23">
                  <c:v>14.485871902192994</c:v>
                </c:pt>
                <c:pt idx="24">
                  <c:v>14.784581099871993</c:v>
                </c:pt>
                <c:pt idx="25">
                  <c:v>15.077373505708474</c:v>
                </c:pt>
                <c:pt idx="26">
                  <c:v>15.364587380160508</c:v>
                </c:pt>
                <c:pt idx="27">
                  <c:v>15.646529931410837</c:v>
                </c:pt>
                <c:pt idx="28">
                  <c:v>15.923481165451319</c:v>
                </c:pt>
                <c:pt idx="29">
                  <c:v>16.195697143328861</c:v>
                </c:pt>
                <c:pt idx="30">
                  <c:v>16.463412753447514</c:v>
                </c:pt>
                <c:pt idx="31">
                  <c:v>16.726844084355125</c:v>
                </c:pt>
                <c:pt idx="32">
                  <c:v>16.986190466207358</c:v>
                </c:pt>
                <c:pt idx="33">
                  <c:v>17.241636235758527</c:v>
                </c:pt>
                <c:pt idx="34">
                  <c:v>17.493352269309877</c:v>
                </c:pt>
                <c:pt idx="35">
                  <c:v>17.741497319846395</c:v>
                </c:pt>
                <c:pt idx="36">
                  <c:v>17.986219188091322</c:v>
                </c:pt>
                <c:pt idx="37">
                  <c:v>18.227655752016279</c:v>
                </c:pt>
                <c:pt idx="38">
                  <c:v>18.46593587517188</c:v>
                </c:pt>
                <c:pt idx="39">
                  <c:v>18.701180210829143</c:v>
                </c:pt>
                <c:pt idx="40">
                  <c:v>18.933501916176393</c:v>
                </c:pt>
                <c:pt idx="41">
                  <c:v>19.163007288570416</c:v>
                </c:pt>
                <c:pt idx="42">
                  <c:v>19.389796333993569</c:v>
                </c:pt>
                <c:pt idx="43">
                  <c:v>19.613963276342144</c:v>
                </c:pt>
                <c:pt idx="44">
                  <c:v>19.835597014903435</c:v>
                </c:pt>
                <c:pt idx="45">
                  <c:v>20.054781536321798</c:v>
                </c:pt>
                <c:pt idx="46">
                  <c:v>20.271596286467954</c:v>
                </c:pt>
                <c:pt idx="47">
                  <c:v>20.486116506880677</c:v>
                </c:pt>
                <c:pt idx="48">
                  <c:v>20.698413539820791</c:v>
                </c:pt>
                <c:pt idx="49">
                  <c:v>20.908555105443906</c:v>
                </c:pt>
                <c:pt idx="50">
                  <c:v>21.116605554144634</c:v>
                </c:pt>
                <c:pt idx="51">
                  <c:v>21.3226260967377</c:v>
                </c:pt>
                <c:pt idx="52">
                  <c:v>21.526675014809587</c:v>
                </c:pt>
                <c:pt idx="53">
                  <c:v>21.728807853289492</c:v>
                </c:pt>
                <c:pt idx="54">
                  <c:v>21.929077597042763</c:v>
                </c:pt>
                <c:pt idx="55">
                  <c:v>22.127534833077782</c:v>
                </c:pt>
                <c:pt idx="56">
                  <c:v>22.324227899773337</c:v>
                </c:pt>
                <c:pt idx="57">
                  <c:v>22.519203024373795</c:v>
                </c:pt>
                <c:pt idx="58">
                  <c:v>22.71250444986007</c:v>
                </c:pt>
                <c:pt idx="59">
                  <c:v>22.904174552182869</c:v>
                </c:pt>
                <c:pt idx="60">
                  <c:v>23.094253948738178</c:v>
                </c:pt>
                <c:pt idx="61">
                  <c:v>23.282781598871658</c:v>
                </c:pt>
                <c:pt idx="62">
                  <c:v>23.469794897116259</c:v>
                </c:pt>
                <c:pt idx="63">
                  <c:v>23.65532975979519</c:v>
                </c:pt>
                <c:pt idx="64">
                  <c:v>23.839420705558254</c:v>
                </c:pt>
                <c:pt idx="65">
                  <c:v>24.02210093036301</c:v>
                </c:pt>
                <c:pt idx="66">
                  <c:v>24.203402377362053</c:v>
                </c:pt>
                <c:pt idx="67">
                  <c:v>24.383355802113105</c:v>
                </c:pt>
                <c:pt idx="68">
                  <c:v>24.561990833488853</c:v>
                </c:pt>
                <c:pt idx="69">
                  <c:v>24.739336030628188</c:v>
                </c:pt>
                <c:pt idx="70">
                  <c:v>24.91541893623878</c:v>
                </c:pt>
                <c:pt idx="71">
                  <c:v>25.090266126532683</c:v>
                </c:pt>
                <c:pt idx="72">
                  <c:v>25.263903258051418</c:v>
                </c:pt>
                <c:pt idx="73">
                  <c:v>25.436355111613945</c:v>
                </c:pt>
                <c:pt idx="74">
                  <c:v>25.60764563360085</c:v>
                </c:pt>
                <c:pt idx="75">
                  <c:v>25.777797974769378</c:v>
                </c:pt>
                <c:pt idx="76">
                  <c:v>25.946834526777479</c:v>
                </c:pt>
                <c:pt idx="77">
                  <c:v>26.114776956579959</c:v>
                </c:pt>
                <c:pt idx="78">
                  <c:v>26.281646238846363</c:v>
                </c:pt>
                <c:pt idx="79">
                  <c:v>26.447462686537911</c:v>
                </c:pt>
                <c:pt idx="80">
                  <c:v>26.61224597976959</c:v>
                </c:pt>
                <c:pt idx="81">
                  <c:v>26.776015193073643</c:v>
                </c:pt>
                <c:pt idx="82">
                  <c:v>26.938788821171194</c:v>
                </c:pt>
                <c:pt idx="83">
                  <c:v>27.100584803350753</c:v>
                </c:pt>
                <c:pt idx="84">
                  <c:v>27.2614205465444</c:v>
                </c:pt>
                <c:pt idx="85">
                  <c:v>27.421312947185829</c:v>
                </c:pt>
                <c:pt idx="86">
                  <c:v>27.580278411927768</c:v>
                </c:pt>
                <c:pt idx="87">
                  <c:v>27.73833287729089</c:v>
                </c:pt>
                <c:pt idx="88">
                  <c:v>27.895491828310607</c:v>
                </c:pt>
                <c:pt idx="89">
                  <c:v>28.051770316243712</c:v>
                </c:pt>
                <c:pt idx="90">
                  <c:v>28.207182975391916</c:v>
                </c:pt>
                <c:pt idx="91">
                  <c:v>28.361744039095814</c:v>
                </c:pt>
                <c:pt idx="92">
                  <c:v>28.51546735494852</c:v>
                </c:pt>
                <c:pt idx="93">
                  <c:v>28.668366399275051</c:v>
                </c:pt>
                <c:pt idx="94">
                  <c:v>28.820454290920367</c:v>
                </c:pt>
                <c:pt idx="95">
                  <c:v>28.971743804385987</c:v>
                </c:pt>
                <c:pt idx="96">
                  <c:v>29.122247382352302</c:v>
                </c:pt>
                <c:pt idx="97">
                  <c:v>29.271977147621463</c:v>
                </c:pt>
                <c:pt idx="98">
                  <c:v>29.420944914513214</c:v>
                </c:pt>
                <c:pt idx="99">
                  <c:v>29.569162199743985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03-4F41-B25D-20F1C42D0B98}"/>
            </c:ext>
          </c:extLst>
        </c:ser>
        <c:ser>
          <c:idx val="5"/>
          <c:order val="5"/>
          <c:tx>
            <c:strRef>
              <c:f>Foglio1!$I$154:$J$154</c:f>
              <c:strCache>
                <c:ptCount val="2"/>
                <c:pt idx="0">
                  <c:v>add99.5%</c:v>
                </c:pt>
                <c:pt idx="1">
                  <c:v>2.58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Foglio1!$K$154:$DF$154</c:f>
              <c:numCache>
                <c:formatCode>General</c:formatCode>
                <c:ptCount val="100"/>
                <c:pt idx="0">
                  <c:v>4.9905418468438985</c:v>
                </c:pt>
                <c:pt idx="1">
                  <c:v>7.0576919633971151</c:v>
                </c:pt>
                <c:pt idx="2">
                  <c:v>8.643872036032251</c:v>
                </c:pt>
                <c:pt idx="3">
                  <c:v>9.9810836936877969</c:v>
                </c:pt>
                <c:pt idx="4">
                  <c:v>11.159190814100302</c:v>
                </c:pt>
                <c:pt idx="5">
                  <c:v>12.224281064774345</c:v>
                </c:pt>
                <c:pt idx="6">
                  <c:v>13.203732634209949</c:v>
                </c:pt>
                <c:pt idx="7">
                  <c:v>14.11538392679423</c:v>
                </c:pt>
                <c:pt idx="8">
                  <c:v>14.971625540531695</c:v>
                </c:pt>
                <c:pt idx="9">
                  <c:v>15.781478994409905</c:v>
                </c:pt>
                <c:pt idx="10">
                  <c:v>16.551754806548495</c:v>
                </c:pt>
                <c:pt idx="11">
                  <c:v>17.287744072064502</c:v>
                </c:pt>
                <c:pt idx="12">
                  <c:v>17.993654521144432</c:v>
                </c:pt>
                <c:pt idx="13">
                  <c:v>18.672897765247939</c:v>
                </c:pt>
                <c:pt idx="14">
                  <c:v>19.328285461377625</c:v>
                </c:pt>
                <c:pt idx="15">
                  <c:v>19.962167387375594</c:v>
                </c:pt>
                <c:pt idx="16">
                  <c:v>20.576531163602429</c:v>
                </c:pt>
                <c:pt idx="17">
                  <c:v>21.173075890191342</c:v>
                </c:pt>
                <c:pt idx="18">
                  <c:v>21.753267583903394</c:v>
                </c:pt>
                <c:pt idx="19">
                  <c:v>22.318381628200605</c:v>
                </c:pt>
                <c:pt idx="20">
                  <c:v>22.869535772006877</c:v>
                </c:pt>
                <c:pt idx="21">
                  <c:v>23.407716128494947</c:v>
                </c:pt>
                <c:pt idx="22">
                  <c:v>23.933797907505244</c:v>
                </c:pt>
                <c:pt idx="23">
                  <c:v>24.448562129548691</c:v>
                </c:pt>
                <c:pt idx="24">
                  <c:v>24.952709234219494</c:v>
                </c:pt>
                <c:pt idx="25">
                  <c:v>25.446870260458411</c:v>
                </c:pt>
                <c:pt idx="26">
                  <c:v>25.931616108096755</c:v>
                </c:pt>
                <c:pt idx="27">
                  <c:v>26.407465268419898</c:v>
                </c:pt>
                <c:pt idx="28">
                  <c:v>26.874890322155792</c:v>
                </c:pt>
                <c:pt idx="29">
                  <c:v>27.334323436898956</c:v>
                </c:pt>
                <c:pt idx="30">
                  <c:v>27.786161046069378</c:v>
                </c:pt>
                <c:pt idx="31">
                  <c:v>28.230767853588461</c:v>
                </c:pt>
                <c:pt idx="32">
                  <c:v>28.668480279364367</c:v>
                </c:pt>
                <c:pt idx="33">
                  <c:v>29.099609438159195</c:v>
                </c:pt>
                <c:pt idx="34">
                  <c:v>29.524443726825808</c:v>
                </c:pt>
                <c:pt idx="35">
                  <c:v>29.943251081063391</c:v>
                </c:pt>
                <c:pt idx="36">
                  <c:v>30.35628095186734</c:v>
                </c:pt>
                <c:pt idx="37">
                  <c:v>30.76376604308718</c:v>
                </c:pt>
                <c:pt idx="38">
                  <c:v>31.165923844463592</c:v>
                </c:pt>
                <c:pt idx="39">
                  <c:v>31.562957988819811</c:v>
                </c:pt>
                <c:pt idx="40">
                  <c:v>31.955059457449057</c:v>
                </c:pt>
                <c:pt idx="41">
                  <c:v>32.342407653948783</c:v>
                </c:pt>
                <c:pt idx="42">
                  <c:v>32.725171363635432</c:v>
                </c:pt>
                <c:pt idx="43">
                  <c:v>33.103509613096989</c:v>
                </c:pt>
                <c:pt idx="44">
                  <c:v>33.477572442300911</c:v>
                </c:pt>
                <c:pt idx="45">
                  <c:v>33.84750159989072</c:v>
                </c:pt>
                <c:pt idx="46">
                  <c:v>34.213431170809294</c:v>
                </c:pt>
                <c:pt idx="47">
                  <c:v>34.575488144129004</c:v>
                </c:pt>
                <c:pt idx="48">
                  <c:v>34.933792927907291</c:v>
                </c:pt>
                <c:pt idx="49">
                  <c:v>35.288459816985579</c:v>
                </c:pt>
                <c:pt idx="50">
                  <c:v>35.63959741888376</c:v>
                </c:pt>
                <c:pt idx="51">
                  <c:v>35.987309042288864</c:v>
                </c:pt>
                <c:pt idx="52">
                  <c:v>36.331693052076531</c:v>
                </c:pt>
                <c:pt idx="53">
                  <c:v>36.67284319432305</c:v>
                </c:pt>
                <c:pt idx="54">
                  <c:v>37.010848894351312</c:v>
                </c:pt>
                <c:pt idx="55">
                  <c:v>37.345795530495877</c:v>
                </c:pt>
                <c:pt idx="56">
                  <c:v>37.677764685961748</c:v>
                </c:pt>
                <c:pt idx="57">
                  <c:v>38.006834380882168</c:v>
                </c:pt>
                <c:pt idx="58">
                  <c:v>38.333079286445361</c:v>
                </c:pt>
                <c:pt idx="59">
                  <c:v>38.65657092275525</c:v>
                </c:pt>
                <c:pt idx="60">
                  <c:v>38.977377841911149</c:v>
                </c:pt>
                <c:pt idx="61">
                  <c:v>39.295565797634303</c:v>
                </c:pt>
                <c:pt idx="62">
                  <c:v>39.611197902629847</c:v>
                </c:pt>
                <c:pt idx="63">
                  <c:v>39.924334774751188</c:v>
                </c:pt>
                <c:pt idx="64">
                  <c:v>40.235034672925373</c:v>
                </c:pt>
                <c:pt idx="65">
                  <c:v>40.543353623702707</c:v>
                </c:pt>
                <c:pt idx="66">
                  <c:v>40.849345539209168</c:v>
                </c:pt>
                <c:pt idx="67">
                  <c:v>41.153062327204857</c:v>
                </c:pt>
                <c:pt idx="68">
                  <c:v>41.454553993884765</c:v>
                </c:pt>
                <c:pt idx="69">
                  <c:v>41.75386873999831</c:v>
                </c:pt>
                <c:pt idx="70">
                  <c:v>42.051053050810843</c:v>
                </c:pt>
                <c:pt idx="71">
                  <c:v>42.346151780382684</c:v>
                </c:pt>
                <c:pt idx="72">
                  <c:v>42.639208230598129</c:v>
                </c:pt>
                <c:pt idx="73">
                  <c:v>42.930264225338846</c:v>
                </c:pt>
                <c:pt idx="74">
                  <c:v>43.21936018016126</c:v>
                </c:pt>
                <c:pt idx="75">
                  <c:v>43.506535167806788</c:v>
                </c:pt>
                <c:pt idx="76">
                  <c:v>43.791826979845325</c:v>
                </c:pt>
                <c:pt idx="77">
                  <c:v>44.075272184727446</c:v>
                </c:pt>
                <c:pt idx="78">
                  <c:v>44.356906182497767</c:v>
                </c:pt>
                <c:pt idx="79">
                  <c:v>44.63676325640121</c:v>
                </c:pt>
                <c:pt idx="80">
                  <c:v>44.914876621595084</c:v>
                </c:pt>
                <c:pt idx="81">
                  <c:v>45.191278471163102</c:v>
                </c:pt>
                <c:pt idx="82">
                  <c:v>45.466000019611457</c:v>
                </c:pt>
                <c:pt idx="83">
                  <c:v>45.739071544013754</c:v>
                </c:pt>
                <c:pt idx="84">
                  <c:v>46.010522422957877</c:v>
                </c:pt>
                <c:pt idx="85">
                  <c:v>46.280381173436865</c:v>
                </c:pt>
                <c:pt idx="86">
                  <c:v>46.548675485814954</c:v>
                </c:pt>
                <c:pt idx="87">
                  <c:v>46.815432256989894</c:v>
                </c:pt>
                <c:pt idx="88">
                  <c:v>47.080677621864254</c:v>
                </c:pt>
                <c:pt idx="89">
                  <c:v>47.34443698322972</c:v>
                </c:pt>
                <c:pt idx="90">
                  <c:v>47.606735040161176</c:v>
                </c:pt>
                <c:pt idx="91">
                  <c:v>47.867595815010489</c:v>
                </c:pt>
                <c:pt idx="92">
                  <c:v>48.127042679083345</c:v>
                </c:pt>
                <c:pt idx="93">
                  <c:v>48.385098377076915</c:v>
                </c:pt>
                <c:pt idx="94">
                  <c:v>48.641785050350592</c:v>
                </c:pt>
                <c:pt idx="95">
                  <c:v>48.897124259097382</c:v>
                </c:pt>
                <c:pt idx="96">
                  <c:v>49.151137003478468</c:v>
                </c:pt>
                <c:pt idx="97">
                  <c:v>49.403843743779802</c:v>
                </c:pt>
                <c:pt idx="98">
                  <c:v>49.655264419645484</c:v>
                </c:pt>
                <c:pt idx="99">
                  <c:v>49.905418468438988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03-4F41-B25D-20F1C42D0B98}"/>
            </c:ext>
          </c:extLst>
        </c:ser>
        <c:ser>
          <c:idx val="6"/>
          <c:order val="6"/>
          <c:tx>
            <c:strRef>
              <c:f>Foglio1!$I$155:$J$155</c:f>
              <c:strCache>
                <c:ptCount val="2"/>
                <c:pt idx="0">
                  <c:v>add99%</c:v>
                </c:pt>
                <c:pt idx="1">
                  <c:v>2.33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Foglio1!$K$155:$DF$155</c:f>
              <c:numCache>
                <c:formatCode>General</c:formatCode>
                <c:ptCount val="100"/>
                <c:pt idx="0">
                  <c:v>4.5063670934260802</c:v>
                </c:pt>
                <c:pt idx="1">
                  <c:v>6.3729654605549868</c:v>
                </c:pt>
                <c:pt idx="2">
                  <c:v>7.8052567633704557</c:v>
                </c:pt>
                <c:pt idx="3">
                  <c:v>9.0127341868521604</c:v>
                </c:pt>
                <c:pt idx="4">
                  <c:v>10.07654315246886</c:v>
                </c:pt>
                <c:pt idx="5">
                  <c:v>11.038299972562825</c:v>
                </c:pt>
                <c:pt idx="6">
                  <c:v>11.922726645570378</c:v>
                </c:pt>
                <c:pt idx="7">
                  <c:v>12.745930921109974</c:v>
                </c:pt>
                <c:pt idx="8">
                  <c:v>13.519101280278239</c:v>
                </c:pt>
                <c:pt idx="9">
                  <c:v>14.250383988059205</c:v>
                </c:pt>
                <c:pt idx="10">
                  <c:v>14.945928816498743</c:v>
                </c:pt>
                <c:pt idx="11">
                  <c:v>15.610513526740911</c:v>
                </c:pt>
                <c:pt idx="12">
                  <c:v>16.247937621411353</c:v>
                </c:pt>
                <c:pt idx="13">
                  <c:v>16.861281722632711</c:v>
                </c:pt>
                <c:pt idx="14">
                  <c:v>17.45308470473633</c:v>
                </c:pt>
                <c:pt idx="15">
                  <c:v>18.025468373704321</c:v>
                </c:pt>
                <c:pt idx="16">
                  <c:v>18.580227514003376</c:v>
                </c:pt>
                <c:pt idx="17">
                  <c:v>19.118896381664957</c:v>
                </c:pt>
                <c:pt idx="18">
                  <c:v>19.642798762741396</c:v>
                </c:pt>
                <c:pt idx="19">
                  <c:v>20.15308630493772</c:v>
                </c:pt>
                <c:pt idx="20">
                  <c:v>20.650768314883145</c:v>
                </c:pt>
                <c:pt idx="21">
                  <c:v>21.136735234555388</c:v>
                </c:pt>
                <c:pt idx="22">
                  <c:v>21.611777362271908</c:v>
                </c:pt>
                <c:pt idx="23">
                  <c:v>22.07659994512565</c:v>
                </c:pt>
                <c:pt idx="24">
                  <c:v>22.531835467130399</c:v>
                </c:pt>
                <c:pt idx="25">
                  <c:v>22.978053744791978</c:v>
                </c:pt>
                <c:pt idx="26">
                  <c:v>23.415770290111368</c:v>
                </c:pt>
                <c:pt idx="27">
                  <c:v>23.845453291140757</c:v>
                </c:pt>
                <c:pt idx="28">
                  <c:v>24.267529479547129</c:v>
                </c:pt>
                <c:pt idx="29">
                  <c:v>24.682389094684545</c:v>
                </c:pt>
                <c:pt idx="30">
                  <c:v>25.090390108607632</c:v>
                </c:pt>
                <c:pt idx="31">
                  <c:v>25.491861842219947</c:v>
                </c:pt>
                <c:pt idx="32">
                  <c:v>25.887108076483603</c:v>
                </c:pt>
                <c:pt idx="33">
                  <c:v>26.276409742281309</c:v>
                </c:pt>
                <c:pt idx="34">
                  <c:v>26.66002725664341</c:v>
                </c:pt>
                <c:pt idx="35">
                  <c:v>27.038202560556478</c:v>
                </c:pt>
                <c:pt idx="36">
                  <c:v>27.411160903661052</c:v>
                </c:pt>
                <c:pt idx="37">
                  <c:v>27.77911241323433</c:v>
                </c:pt>
                <c:pt idx="38">
                  <c:v>28.142253478494275</c:v>
                </c:pt>
                <c:pt idx="39">
                  <c:v>28.500767976118411</c:v>
                </c:pt>
                <c:pt idx="40">
                  <c:v>28.854828358686348</c:v>
                </c:pt>
                <c:pt idx="41">
                  <c:v>29.204596624332332</c:v>
                </c:pt>
                <c:pt idx="42">
                  <c:v>29.550225183079007</c:v>
                </c:pt>
                <c:pt idx="43">
                  <c:v>29.891857632997485</c:v>
                </c:pt>
                <c:pt idx="44">
                  <c:v>30.229629457406581</c:v>
                </c:pt>
                <c:pt idx="45">
                  <c:v>30.563668652712767</c:v>
                </c:pt>
                <c:pt idx="46">
                  <c:v>30.894096295142383</c:v>
                </c:pt>
                <c:pt idx="47">
                  <c:v>31.221027053481823</c:v>
                </c:pt>
                <c:pt idx="48">
                  <c:v>31.544569653982563</c:v>
                </c:pt>
                <c:pt idx="49">
                  <c:v>31.864827302774934</c:v>
                </c:pt>
                <c:pt idx="50">
                  <c:v>32.181898070443019</c:v>
                </c:pt>
                <c:pt idx="51">
                  <c:v>32.495875242822706</c:v>
                </c:pt>
                <c:pt idx="52">
                  <c:v>32.806847641579509</c:v>
                </c:pt>
                <c:pt idx="53">
                  <c:v>33.114899917688476</c:v>
                </c:pt>
                <c:pt idx="54">
                  <c:v>33.420112820564171</c:v>
                </c:pt>
                <c:pt idx="55">
                  <c:v>33.722563445265422</c:v>
                </c:pt>
                <c:pt idx="56">
                  <c:v>34.022325459919173</c:v>
                </c:pt>
                <c:pt idx="57">
                  <c:v>34.319469315264449</c:v>
                </c:pt>
                <c:pt idx="58">
                  <c:v>34.614062438004751</c:v>
                </c:pt>
                <c:pt idx="59">
                  <c:v>34.90616940947266</c:v>
                </c:pt>
                <c:pt idx="60">
                  <c:v>35.195852130947451</c:v>
                </c:pt>
                <c:pt idx="61">
                  <c:v>35.483169976824669</c:v>
                </c:pt>
                <c:pt idx="62">
                  <c:v>35.768179936711135</c:v>
                </c:pt>
                <c:pt idx="63">
                  <c:v>36.050936747408642</c:v>
                </c:pt>
                <c:pt idx="64">
                  <c:v>36.331493015652022</c:v>
                </c:pt>
                <c:pt idx="65">
                  <c:v>36.609899332381197</c:v>
                </c:pt>
                <c:pt idx="66">
                  <c:v>36.886204379249961</c:v>
                </c:pt>
                <c:pt idx="67">
                  <c:v>37.160455028006751</c:v>
                </c:pt>
                <c:pt idx="68">
                  <c:v>37.432696433321837</c:v>
                </c:pt>
                <c:pt idx="69">
                  <c:v>37.702972119581489</c:v>
                </c:pt>
                <c:pt idx="70">
                  <c:v>37.971324062121568</c:v>
                </c:pt>
                <c:pt idx="71">
                  <c:v>38.237792763329914</c:v>
                </c:pt>
                <c:pt idx="72">
                  <c:v>38.5024173240081</c:v>
                </c:pt>
                <c:pt idx="73">
                  <c:v>38.76523551034861</c:v>
                </c:pt>
                <c:pt idx="74">
                  <c:v>39.026283816852285</c:v>
                </c:pt>
                <c:pt idx="75">
                  <c:v>39.285597525482792</c:v>
                </c:pt>
                <c:pt idx="76">
                  <c:v>39.543210761329604</c:v>
                </c:pt>
                <c:pt idx="77">
                  <c:v>39.799156545028019</c:v>
                </c:pt>
                <c:pt idx="78">
                  <c:v>40.053466842164354</c:v>
                </c:pt>
                <c:pt idx="79">
                  <c:v>40.306172609875439</c:v>
                </c:pt>
                <c:pt idx="80">
                  <c:v>40.55730384083472</c:v>
                </c:pt>
                <c:pt idx="81">
                  <c:v>40.806889604802038</c:v>
                </c:pt>
                <c:pt idx="82">
                  <c:v>41.054958087899848</c:v>
                </c:pt>
                <c:pt idx="83">
                  <c:v>41.301536629766289</c:v>
                </c:pt>
                <c:pt idx="84">
                  <c:v>41.54665175872347</c:v>
                </c:pt>
                <c:pt idx="85">
                  <c:v>41.790329225089309</c:v>
                </c:pt>
                <c:pt idx="86">
                  <c:v>42.032594032751149</c:v>
                </c:pt>
                <c:pt idx="87">
                  <c:v>42.273470469110777</c:v>
                </c:pt>
                <c:pt idx="88">
                  <c:v>42.512982133502391</c:v>
                </c:pt>
                <c:pt idx="89">
                  <c:v>42.751151964177609</c:v>
                </c:pt>
                <c:pt idx="90">
                  <c:v>42.988002263944772</c:v>
                </c:pt>
                <c:pt idx="91">
                  <c:v>43.223554724543817</c:v>
                </c:pt>
                <c:pt idx="92">
                  <c:v>43.457830449832031</c:v>
                </c:pt>
                <c:pt idx="93">
                  <c:v>43.690849977850753</c:v>
                </c:pt>
                <c:pt idx="94">
                  <c:v>43.922633301838516</c:v>
                </c:pt>
                <c:pt idx="95">
                  <c:v>44.153199890251301</c:v>
                </c:pt>
                <c:pt idx="96">
                  <c:v>44.38256870584668</c:v>
                </c:pt>
                <c:pt idx="97">
                  <c:v>44.610758223884901</c:v>
                </c:pt>
                <c:pt idx="98">
                  <c:v>44.837786449496235</c:v>
                </c:pt>
                <c:pt idx="99">
                  <c:v>45.063670934260799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03-4F41-B25D-20F1C42D0B98}"/>
            </c:ext>
          </c:extLst>
        </c:ser>
        <c:ser>
          <c:idx val="7"/>
          <c:order val="7"/>
          <c:tx>
            <c:strRef>
              <c:f>Foglio1!$I$156:$J$156</c:f>
              <c:strCache>
                <c:ptCount val="2"/>
                <c:pt idx="0">
                  <c:v>add95%</c:v>
                </c:pt>
                <c:pt idx="1">
                  <c:v>1.64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Foglio1!$K$156:$DF$156</c:f>
              <c:numCache>
                <c:formatCode>General</c:formatCode>
                <c:ptCount val="100"/>
                <c:pt idx="0">
                  <c:v>3.1837744271470934</c:v>
                </c:pt>
                <c:pt idx="1">
                  <c:v>4.5025369744080503</c:v>
                </c:pt>
                <c:pt idx="2">
                  <c:v>5.5144590676572616</c:v>
                </c:pt>
                <c:pt idx="3">
                  <c:v>6.3675488542941867</c:v>
                </c:pt>
                <c:pt idx="4">
                  <c:v>7.1191360441263516</c:v>
                </c:pt>
                <c:pt idx="5">
                  <c:v>7.7986228026321918</c:v>
                </c:pt>
                <c:pt idx="6">
                  <c:v>8.4234753647583389</c:v>
                </c:pt>
                <c:pt idx="7">
                  <c:v>9.0050739488161007</c:v>
                </c:pt>
                <c:pt idx="8">
                  <c:v>9.5513232814412792</c:v>
                </c:pt>
                <c:pt idx="9">
                  <c:v>10.067978745982632</c:v>
                </c:pt>
                <c:pt idx="10">
                  <c:v>10.559385191975611</c:v>
                </c:pt>
                <c:pt idx="11">
                  <c:v>11.028918135314523</c:v>
                </c:pt>
                <c:pt idx="12">
                  <c:v>11.479261946589833</c:v>
                </c:pt>
                <c:pt idx="13">
                  <c:v>11.912593103156894</c:v>
                </c:pt>
                <c:pt idx="14">
                  <c:v>12.330705334421751</c:v>
                </c:pt>
                <c:pt idx="15">
                  <c:v>12.735097708588373</c:v>
                </c:pt>
                <c:pt idx="16">
                  <c:v>13.127038251267823</c:v>
                </c:pt>
                <c:pt idx="17">
                  <c:v>13.507610923224149</c:v>
                </c:pt>
                <c:pt idx="18">
                  <c:v>13.877750986963278</c:v>
                </c:pt>
                <c:pt idx="19">
                  <c:v>14.238272088252703</c:v>
                </c:pt>
                <c:pt idx="20">
                  <c:v>14.589887308066221</c:v>
                </c:pt>
                <c:pt idx="21">
                  <c:v>14.933225748813538</c:v>
                </c:pt>
                <c:pt idx="22">
                  <c:v>15.268845760828922</c:v>
                </c:pt>
                <c:pt idx="23">
                  <c:v>15.597245605264384</c:v>
                </c:pt>
                <c:pt idx="24">
                  <c:v>15.918872135735466</c:v>
                </c:pt>
                <c:pt idx="25">
                  <c:v>16.234127930900716</c:v>
                </c:pt>
                <c:pt idx="26">
                  <c:v>16.543377202971786</c:v>
                </c:pt>
                <c:pt idx="27">
                  <c:v>16.846950729516678</c:v>
                </c:pt>
                <c:pt idx="28">
                  <c:v>17.145149998927341</c:v>
                </c:pt>
                <c:pt idx="29">
                  <c:v>17.438250717565509</c:v>
                </c:pt>
                <c:pt idx="30">
                  <c:v>17.726505794759149</c:v>
                </c:pt>
                <c:pt idx="31">
                  <c:v>18.010147897632201</c:v>
                </c:pt>
                <c:pt idx="32">
                  <c:v>18.289391649192201</c:v>
                </c:pt>
                <c:pt idx="33">
                  <c:v>18.564435528733355</c:v>
                </c:pt>
                <c:pt idx="34">
                  <c:v>18.835463522394477</c:v>
                </c:pt>
                <c:pt idx="35">
                  <c:v>19.102646562882558</c:v>
                </c:pt>
                <c:pt idx="36">
                  <c:v>19.366143790372014</c:v>
                </c:pt>
                <c:pt idx="37">
                  <c:v>19.626103661000069</c:v>
                </c:pt>
                <c:pt idx="38">
                  <c:v>19.882664924885603</c:v>
                </c:pt>
                <c:pt idx="39">
                  <c:v>20.135957491965264</c:v>
                </c:pt>
                <c:pt idx="40">
                  <c:v>20.386103200984437</c:v>
                </c:pt>
                <c:pt idx="41">
                  <c:v>20.633216504562334</c:v>
                </c:pt>
                <c:pt idx="42">
                  <c:v>20.877405081261884</c:v>
                </c:pt>
                <c:pt idx="43">
                  <c:v>21.118770383951222</c:v>
                </c:pt>
                <c:pt idx="44">
                  <c:v>21.357408132379057</c:v>
                </c:pt>
                <c:pt idx="45">
                  <c:v>21.593408756747202</c:v>
                </c:pt>
                <c:pt idx="46">
                  <c:v>21.826857798110169</c:v>
                </c:pt>
                <c:pt idx="47">
                  <c:v>22.057836270629046</c:v>
                </c:pt>
                <c:pt idx="48">
                  <c:v>22.286420990029651</c:v>
                </c:pt>
                <c:pt idx="49">
                  <c:v>22.512684872040253</c:v>
                </c:pt>
                <c:pt idx="50">
                  <c:v>22.736697204095982</c:v>
                </c:pt>
                <c:pt idx="51">
                  <c:v>22.958523893179667</c:v>
                </c:pt>
                <c:pt idx="52">
                  <c:v>23.178227692311967</c:v>
                </c:pt>
                <c:pt idx="53">
                  <c:v>23.395868407896579</c:v>
                </c:pt>
                <c:pt idx="54">
                  <c:v>23.611503089862133</c:v>
                </c:pt>
                <c:pt idx="55">
                  <c:v>23.825186206313788</c:v>
                </c:pt>
                <c:pt idx="56">
                  <c:v>24.036969804209527</c:v>
                </c:pt>
                <c:pt idx="57">
                  <c:v>24.246903657404104</c:v>
                </c:pt>
                <c:pt idx="58">
                  <c:v>24.455035403253703</c:v>
                </c:pt>
                <c:pt idx="59">
                  <c:v>24.661410668843502</c:v>
                </c:pt>
                <c:pt idx="60">
                  <c:v>24.866073187785474</c:v>
                </c:pt>
                <c:pt idx="61">
                  <c:v>25.069064908433653</c:v>
                </c:pt>
                <c:pt idx="62">
                  <c:v>25.270426094275013</c:v>
                </c:pt>
                <c:pt idx="63">
                  <c:v>25.470195417176747</c:v>
                </c:pt>
                <c:pt idx="64">
                  <c:v>25.668410044101424</c:v>
                </c:pt>
                <c:pt idx="65">
                  <c:v>25.865105717840841</c:v>
                </c:pt>
                <c:pt idx="66">
                  <c:v>26.06031683226508</c:v>
                </c:pt>
                <c:pt idx="67">
                  <c:v>26.254076502535646</c:v>
                </c:pt>
                <c:pt idx="68">
                  <c:v>26.446416630688368</c:v>
                </c:pt>
                <c:pt idx="69">
                  <c:v>26.637367966953981</c:v>
                </c:pt>
                <c:pt idx="70">
                  <c:v>26.826960167150173</c:v>
                </c:pt>
                <c:pt idx="71">
                  <c:v>27.015221846448298</c:v>
                </c:pt>
                <c:pt idx="72">
                  <c:v>27.202180629790938</c:v>
                </c:pt>
                <c:pt idx="73">
                  <c:v>27.387863199211601</c:v>
                </c:pt>
                <c:pt idx="74">
                  <c:v>27.572295338286313</c:v>
                </c:pt>
                <c:pt idx="75">
                  <c:v>27.755501973926556</c:v>
                </c:pt>
                <c:pt idx="76">
                  <c:v>27.937507215705502</c:v>
                </c:pt>
                <c:pt idx="77">
                  <c:v>28.118334392893058</c:v>
                </c:pt>
                <c:pt idx="78">
                  <c:v>28.298006089360928</c:v>
                </c:pt>
                <c:pt idx="79">
                  <c:v>28.476544176505406</c:v>
                </c:pt>
                <c:pt idx="80">
                  <c:v>28.653969844323836</c:v>
                </c:pt>
                <c:pt idx="81">
                  <c:v>28.830303630769755</c:v>
                </c:pt>
                <c:pt idx="82">
                  <c:v>29.005565449501781</c:v>
                </c:pt>
                <c:pt idx="83">
                  <c:v>29.179774616132441</c:v>
                </c:pt>
                <c:pt idx="84">
                  <c:v>29.35294987307482</c:v>
                </c:pt>
                <c:pt idx="85">
                  <c:v>29.525109413077523</c:v>
                </c:pt>
                <c:pt idx="86">
                  <c:v>29.696270901531637</c:v>
                </c:pt>
                <c:pt idx="87">
                  <c:v>29.866451497627075</c:v>
                </c:pt>
                <c:pt idx="88">
                  <c:v>30.035667874429997</c:v>
                </c:pt>
                <c:pt idx="89">
                  <c:v>30.203936237947893</c:v>
                </c:pt>
                <c:pt idx="90">
                  <c:v>30.371272345243916</c:v>
                </c:pt>
                <c:pt idx="91">
                  <c:v>30.537691521657845</c:v>
                </c:pt>
                <c:pt idx="92">
                  <c:v>30.703208677186971</c:v>
                </c:pt>
                <c:pt idx="93">
                  <c:v>30.867838322076352</c:v>
                </c:pt>
                <c:pt idx="94">
                  <c:v>31.031594581664685</c:v>
                </c:pt>
                <c:pt idx="95">
                  <c:v>31.194491210528767</c:v>
                </c:pt>
                <c:pt idx="96">
                  <c:v>31.356541605966566</c:v>
                </c:pt>
                <c:pt idx="97">
                  <c:v>31.517758820856354</c:v>
                </c:pt>
                <c:pt idx="98">
                  <c:v>31.67815557592683</c:v>
                </c:pt>
                <c:pt idx="99">
                  <c:v>31.837744271470932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03-4F41-B25D-20F1C42D0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984847"/>
        <c:axId val="1733985679"/>
      </c:scatterChart>
      <c:valAx>
        <c:axId val="173398484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985679"/>
        <c:crosses val="autoZero"/>
        <c:crossBetween val="midCat"/>
      </c:valAx>
      <c:valAx>
        <c:axId val="173398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398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1229533808273965"/>
          <c:y val="9.5335710041592414E-2"/>
          <c:w val="0.70649086752718948"/>
          <c:h val="0.13239013226794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 (EWMA method) Portfolio&amp;Add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Foglio2!$E$160</c:f>
              <c:strCache>
                <c:ptCount val="1"/>
                <c:pt idx="0">
                  <c:v>Portfolio0.995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Foglio2!$F$159:$DA$159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Foglio2!$F$160:$DA$160</c:f>
              <c:numCache>
                <c:formatCode>General</c:formatCode>
                <c:ptCount val="100"/>
                <c:pt idx="0">
                  <c:v>2.3111236484900299</c:v>
                </c:pt>
                <c:pt idx="1">
                  <c:v>3.2684224080157906</c:v>
                </c:pt>
                <c:pt idx="2">
                  <c:v>4.002983581758687</c:v>
                </c:pt>
                <c:pt idx="3">
                  <c:v>4.6222472969800599</c:v>
                </c:pt>
                <c:pt idx="4">
                  <c:v>5.167829582431037</c:v>
                </c:pt>
                <c:pt idx="5">
                  <c:v>5.6610736712799632</c:v>
                </c:pt>
                <c:pt idx="6">
                  <c:v>6.1146584230248786</c:v>
                </c:pt>
                <c:pt idx="7">
                  <c:v>6.5368448160315813</c:v>
                </c:pt>
                <c:pt idx="8">
                  <c:v>6.9333709454700907</c:v>
                </c:pt>
                <c:pt idx="9">
                  <c:v>7.3084146835068617</c:v>
                </c:pt>
                <c:pt idx="10">
                  <c:v>7.6651299861586528</c:v>
                </c:pt>
                <c:pt idx="11">
                  <c:v>8.0059671635173739</c:v>
                </c:pt>
                <c:pt idx="12">
                  <c:v>8.3328748185682162</c:v>
                </c:pt>
                <c:pt idx="13">
                  <c:v>8.6474328711206638</c:v>
                </c:pt>
                <c:pt idx="14">
                  <c:v>8.9509434016280114</c:v>
                </c:pt>
                <c:pt idx="15">
                  <c:v>9.2444945939601197</c:v>
                </c:pt>
                <c:pt idx="16">
                  <c:v>9.5290069165872566</c:v>
                </c:pt>
                <c:pt idx="17">
                  <c:v>9.8052672240473697</c:v>
                </c:pt>
                <c:pt idx="18">
                  <c:v>10.073954429795061</c:v>
                </c:pt>
                <c:pt idx="19">
                  <c:v>10.335659164862074</c:v>
                </c:pt>
                <c:pt idx="20">
                  <c:v>10.590899059608077</c:v>
                </c:pt>
                <c:pt idx="21">
                  <c:v>10.840130783778262</c:v>
                </c:pt>
                <c:pt idx="22">
                  <c:v>11.08375964770199</c:v>
                </c:pt>
                <c:pt idx="23">
                  <c:v>11.322147342559926</c:v>
                </c:pt>
                <c:pt idx="24">
                  <c:v>11.555618242450151</c:v>
                </c:pt>
                <c:pt idx="25">
                  <c:v>11.784464581976414</c:v>
                </c:pt>
                <c:pt idx="26">
                  <c:v>12.00895074527606</c:v>
                </c:pt>
                <c:pt idx="27">
                  <c:v>12.229316846049757</c:v>
                </c:pt>
                <c:pt idx="28">
                  <c:v>12.445781736784804</c:v>
                </c:pt>
                <c:pt idx="29">
                  <c:v>12.6585455546163</c:v>
                </c:pt>
                <c:pt idx="30">
                  <c:v>12.867791888156487</c:v>
                </c:pt>
                <c:pt idx="31">
                  <c:v>13.073689632063163</c:v>
                </c:pt>
                <c:pt idx="32">
                  <c:v>13.276394582646514</c:v>
                </c:pt>
                <c:pt idx="33">
                  <c:v>13.476050817384728</c:v>
                </c:pt>
                <c:pt idx="34">
                  <c:v>13.672791893075292</c:v>
                </c:pt>
                <c:pt idx="35">
                  <c:v>13.866741890940181</c:v>
                </c:pt>
                <c:pt idx="36">
                  <c:v>14.058016331921269</c:v>
                </c:pt>
                <c:pt idx="37">
                  <c:v>14.246722981344693</c:v>
                </c:pt>
                <c:pt idx="38">
                  <c:v>14.432962558871443</c:v>
                </c:pt>
                <c:pt idx="39">
                  <c:v>14.616829367013723</c:v>
                </c:pt>
                <c:pt idx="40">
                  <c:v>14.798411849350748</c:v>
                </c:pt>
                <c:pt idx="41">
                  <c:v>14.977793087822199</c:v>
                </c:pt>
                <c:pt idx="42">
                  <c:v>15.155051247033919</c:v>
                </c:pt>
                <c:pt idx="43">
                  <c:v>15.330259972317306</c:v>
                </c:pt>
                <c:pt idx="44">
                  <c:v>15.503488747293112</c:v>
                </c:pt>
                <c:pt idx="45">
                  <c:v>15.674803215863797</c:v>
                </c:pt>
                <c:pt idx="46">
                  <c:v>15.84426547286632</c:v>
                </c:pt>
                <c:pt idx="47">
                  <c:v>16.011934327034748</c:v>
                </c:pt>
                <c:pt idx="48">
                  <c:v>16.177865539430215</c:v>
                </c:pt>
                <c:pt idx="49">
                  <c:v>16.342112040078952</c:v>
                </c:pt>
                <c:pt idx="50">
                  <c:v>16.504724125204376</c:v>
                </c:pt>
                <c:pt idx="51">
                  <c:v>16.665749637136432</c:v>
                </c:pt>
                <c:pt idx="52">
                  <c:v>16.825234128722339</c:v>
                </c:pt>
                <c:pt idx="53">
                  <c:v>16.983221013839891</c:v>
                </c:pt>
                <c:pt idx="54">
                  <c:v>17.139751705422771</c:v>
                </c:pt>
                <c:pt idx="55">
                  <c:v>17.294865742241328</c:v>
                </c:pt>
                <c:pt idx="56">
                  <c:v>17.448600905538601</c:v>
                </c:pt>
                <c:pt idx="57">
                  <c:v>17.600993326496443</c:v>
                </c:pt>
                <c:pt idx="58">
                  <c:v>17.752077585397778</c:v>
                </c:pt>
                <c:pt idx="59">
                  <c:v>17.901886803256023</c:v>
                </c:pt>
                <c:pt idx="60">
                  <c:v>18.05045272659946</c:v>
                </c:pt>
                <c:pt idx="61">
                  <c:v>18.197805806025404</c:v>
                </c:pt>
                <c:pt idx="62">
                  <c:v>18.343975269074633</c:v>
                </c:pt>
                <c:pt idx="63">
                  <c:v>18.488989187920239</c:v>
                </c:pt>
                <c:pt idx="64">
                  <c:v>18.632874542314756</c:v>
                </c:pt>
                <c:pt idx="65">
                  <c:v>18.775657278195386</c:v>
                </c:pt>
                <c:pt idx="66">
                  <c:v>18.917362362307838</c:v>
                </c:pt>
                <c:pt idx="67">
                  <c:v>19.058013833174513</c:v>
                </c:pt>
                <c:pt idx="68">
                  <c:v>19.197634848701568</c:v>
                </c:pt>
                <c:pt idx="69">
                  <c:v>19.336247730691984</c:v>
                </c:pt>
                <c:pt idx="70">
                  <c:v>19.47387400650679</c:v>
                </c:pt>
                <c:pt idx="71">
                  <c:v>19.610534448094739</c:v>
                </c:pt>
                <c:pt idx="72">
                  <c:v>19.746249108590735</c:v>
                </c:pt>
                <c:pt idx="73">
                  <c:v>19.88103735666553</c:v>
                </c:pt>
                <c:pt idx="74">
                  <c:v>20.014917908793436</c:v>
                </c:pt>
                <c:pt idx="75">
                  <c:v>20.147908859590121</c:v>
                </c:pt>
                <c:pt idx="76">
                  <c:v>20.280027710359764</c:v>
                </c:pt>
                <c:pt idx="77">
                  <c:v>20.411291395979084</c:v>
                </c:pt>
                <c:pt idx="78">
                  <c:v>20.54171631023512</c:v>
                </c:pt>
                <c:pt idx="79">
                  <c:v>20.671318329724148</c:v>
                </c:pt>
                <c:pt idx="80">
                  <c:v>20.800112836410271</c:v>
                </c:pt>
                <c:pt idx="81">
                  <c:v>20.928114738934546</c:v>
                </c:pt>
                <c:pt idx="82">
                  <c:v>21.055338492758057</c:v>
                </c:pt>
                <c:pt idx="83">
                  <c:v>21.181798119216154</c:v>
                </c:pt>
                <c:pt idx="84">
                  <c:v>21.307507223554776</c:v>
                </c:pt>
                <c:pt idx="85">
                  <c:v>21.432479012014653</c:v>
                </c:pt>
                <c:pt idx="86">
                  <c:v>21.556726308024103</c:v>
                </c:pt>
                <c:pt idx="87">
                  <c:v>21.680261567556524</c:v>
                </c:pt>
                <c:pt idx="88">
                  <c:v>21.803096893704758</c:v>
                </c:pt>
                <c:pt idx="89">
                  <c:v>21.925244050520583</c:v>
                </c:pt>
                <c:pt idx="90">
                  <c:v>22.04671447616397</c:v>
                </c:pt>
                <c:pt idx="91">
                  <c:v>22.167519295403981</c:v>
                </c:pt>
                <c:pt idx="92">
                  <c:v>22.287669331509697</c:v>
                </c:pt>
                <c:pt idx="93">
                  <c:v>22.407175117567313</c:v>
                </c:pt>
                <c:pt idx="94">
                  <c:v>22.526046907256884</c:v>
                </c:pt>
                <c:pt idx="95">
                  <c:v>22.644294685119853</c:v>
                </c:pt>
                <c:pt idx="96">
                  <c:v>22.761928176346512</c:v>
                </c:pt>
                <c:pt idx="97">
                  <c:v>22.878956856110534</c:v>
                </c:pt>
                <c:pt idx="98">
                  <c:v>22.995389958475958</c:v>
                </c:pt>
                <c:pt idx="99">
                  <c:v>23.111236484900303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68-4A52-B7B5-E31DEF32B010}"/>
            </c:ext>
          </c:extLst>
        </c:ser>
        <c:ser>
          <c:idx val="1"/>
          <c:order val="1"/>
          <c:tx>
            <c:strRef>
              <c:f>Foglio2!$E$161</c:f>
              <c:strCache>
                <c:ptCount val="1"/>
                <c:pt idx="0">
                  <c:v>Portfolio0.99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Foglio2!$F$159:$DA$159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Foglio2!$F$161:$DA$161</c:f>
              <c:numCache>
                <c:formatCode>General</c:formatCode>
                <c:ptCount val="100"/>
                <c:pt idx="0">
                  <c:v>2.0871775585200663</c:v>
                </c:pt>
                <c:pt idx="1">
                  <c:v>2.9517148103398418</c:v>
                </c:pt>
                <c:pt idx="2">
                  <c:v>3.6150975757743176</c:v>
                </c:pt>
                <c:pt idx="3">
                  <c:v>4.1743551170401325</c:v>
                </c:pt>
                <c:pt idx="4">
                  <c:v>4.6670709019629131</c:v>
                </c:pt>
                <c:pt idx="5">
                  <c:v>5.1125200209621369</c:v>
                </c:pt>
                <c:pt idx="6">
                  <c:v>5.522152761879056</c:v>
                </c:pt>
                <c:pt idx="7">
                  <c:v>5.9034296206796837</c:v>
                </c:pt>
                <c:pt idx="8">
                  <c:v>6.2615326755601979</c:v>
                </c:pt>
                <c:pt idx="9">
                  <c:v>6.6002349661127866</c:v>
                </c:pt>
                <c:pt idx="10">
                  <c:v>6.922384832461109</c:v>
                </c:pt>
                <c:pt idx="11">
                  <c:v>7.2301951515486351</c:v>
                </c:pt>
                <c:pt idx="12">
                  <c:v>7.5254257082418379</c:v>
                </c:pt>
                <c:pt idx="13">
                  <c:v>7.8095033293454046</c:v>
                </c:pt>
                <c:pt idx="14">
                  <c:v>8.0836039247260718</c:v>
                </c:pt>
                <c:pt idx="15">
                  <c:v>8.348710234080265</c:v>
                </c:pt>
                <c:pt idx="16">
                  <c:v>8.6056535331970174</c:v>
                </c:pt>
                <c:pt idx="17">
                  <c:v>8.8551444310195233</c:v>
                </c:pt>
                <c:pt idx="18">
                  <c:v>9.0977960548149195</c:v>
                </c:pt>
                <c:pt idx="19">
                  <c:v>9.3341418039258262</c:v>
                </c:pt>
                <c:pt idx="20">
                  <c:v>9.5646491507313254</c:v>
                </c:pt>
                <c:pt idx="21">
                  <c:v>9.789730514032307</c:v>
                </c:pt>
                <c:pt idx="22">
                  <c:v>10.009751929901411</c:v>
                </c:pt>
                <c:pt idx="23">
                  <c:v>10.225040041924274</c:v>
                </c:pt>
                <c:pt idx="24">
                  <c:v>10.435887792600331</c:v>
                </c:pt>
                <c:pt idx="25">
                  <c:v>10.642559099226762</c:v>
                </c:pt>
                <c:pt idx="26">
                  <c:v>10.845292727322954</c:v>
                </c:pt>
                <c:pt idx="27">
                  <c:v>11.044305523758112</c:v>
                </c:pt>
                <c:pt idx="28">
                  <c:v>11.239795134383176</c:v>
                </c:pt>
                <c:pt idx="29">
                  <c:v>11.431942303199991</c:v>
                </c:pt>
                <c:pt idx="30">
                  <c:v>11.620912829226596</c:v>
                </c:pt>
                <c:pt idx="31">
                  <c:v>11.806859241359367</c:v>
                </c:pt>
                <c:pt idx="32">
                  <c:v>11.989922239366813</c:v>
                </c:pt>
                <c:pt idx="33">
                  <c:v>12.170231939731167</c:v>
                </c:pt>
                <c:pt idx="34">
                  <c:v>12.347908957699778</c:v>
                </c:pt>
                <c:pt idx="35">
                  <c:v>12.523065351120396</c:v>
                </c:pt>
                <c:pt idx="36">
                  <c:v>12.695805447045178</c:v>
                </c:pt>
                <c:pt idx="37">
                  <c:v>12.866226568423695</c:v>
                </c:pt>
                <c:pt idx="38">
                  <c:v>13.034419675259867</c:v>
                </c:pt>
                <c:pt idx="39">
                  <c:v>13.200469932225573</c:v>
                </c:pt>
                <c:pt idx="40">
                  <c:v>13.364457212785751</c:v>
                </c:pt>
                <c:pt idx="41">
                  <c:v>13.526456548304544</c:v>
                </c:pt>
                <c:pt idx="42">
                  <c:v>13.686538529298076</c:v>
                </c:pt>
                <c:pt idx="43">
                  <c:v>13.844769664922218</c:v>
                </c:pt>
                <c:pt idx="44">
                  <c:v>14.001212705888738</c:v>
                </c:pt>
                <c:pt idx="45">
                  <c:v>14.155926935256838</c:v>
                </c:pt>
                <c:pt idx="46">
                  <c:v>14.308968430921908</c:v>
                </c:pt>
                <c:pt idx="47">
                  <c:v>14.46039030309727</c:v>
                </c:pt>
                <c:pt idx="48">
                  <c:v>14.610242909640464</c:v>
                </c:pt>
                <c:pt idx="49">
                  <c:v>14.758574051699208</c:v>
                </c:pt>
                <c:pt idx="50">
                  <c:v>14.905429151831859</c:v>
                </c:pt>
                <c:pt idx="51">
                  <c:v>15.050851416483676</c:v>
                </c:pt>
                <c:pt idx="52">
                  <c:v>15.194881984466299</c:v>
                </c:pt>
                <c:pt idx="53">
                  <c:v>15.337560062886416</c:v>
                </c:pt>
                <c:pt idx="54">
                  <c:v>15.478923051796533</c:v>
                </c:pt>
                <c:pt idx="55">
                  <c:v>15.619006658690809</c:v>
                </c:pt>
                <c:pt idx="56">
                  <c:v>15.757845003839124</c:v>
                </c:pt>
                <c:pt idx="57">
                  <c:v>15.895470717339814</c:v>
                </c:pt>
                <c:pt idx="58">
                  <c:v>16.03191502867319</c:v>
                </c:pt>
                <c:pt idx="59">
                  <c:v>16.167207849452144</c:v>
                </c:pt>
                <c:pt idx="60">
                  <c:v>16.301377849990985</c:v>
                </c:pt>
                <c:pt idx="61">
                  <c:v>16.434452530247746</c:v>
                </c:pt>
                <c:pt idx="62">
                  <c:v>16.566458285637168</c:v>
                </c:pt>
                <c:pt idx="63">
                  <c:v>16.69742046816053</c:v>
                </c:pt>
                <c:pt idx="64">
                  <c:v>16.827363443253248</c:v>
                </c:pt>
                <c:pt idx="65">
                  <c:v>16.956310642711337</c:v>
                </c:pt>
                <c:pt idx="66">
                  <c:v>17.084284614022195</c:v>
                </c:pt>
                <c:pt idx="67">
                  <c:v>17.211307066394035</c:v>
                </c:pt>
                <c:pt idx="68">
                  <c:v>17.337398913749869</c:v>
                </c:pt>
                <c:pt idx="69">
                  <c:v>17.462580314927255</c:v>
                </c:pt>
                <c:pt idx="70">
                  <c:v>17.586870711302641</c:v>
                </c:pt>
                <c:pt idx="71">
                  <c:v>17.710288862039047</c:v>
                </c:pt>
                <c:pt idx="72">
                  <c:v>17.832852877138141</c:v>
                </c:pt>
                <c:pt idx="73">
                  <c:v>17.954580248461504</c:v>
                </c:pt>
                <c:pt idx="74">
                  <c:v>18.075487878871595</c:v>
                </c:pt>
                <c:pt idx="75">
                  <c:v>18.195592109629839</c:v>
                </c:pt>
                <c:pt idx="76">
                  <c:v>18.314908746177615</c:v>
                </c:pt>
                <c:pt idx="77">
                  <c:v>18.433453082415223</c:v>
                </c:pt>
                <c:pt idx="78">
                  <c:v>18.551239923584433</c:v>
                </c:pt>
                <c:pt idx="79">
                  <c:v>18.668283607851652</c:v>
                </c:pt>
                <c:pt idx="80">
                  <c:v>18.784598026680595</c:v>
                </c:pt>
                <c:pt idx="81">
                  <c:v>18.900196644076548</c:v>
                </c:pt>
                <c:pt idx="82">
                  <c:v>19.015092514777628</c:v>
                </c:pt>
                <c:pt idx="83">
                  <c:v>19.129298301462651</c:v>
                </c:pt>
                <c:pt idx="84">
                  <c:v>19.242826291039776</c:v>
                </c:pt>
                <c:pt idx="85">
                  <c:v>19.355688410075253</c:v>
                </c:pt>
                <c:pt idx="86">
                  <c:v>19.467896239417122</c:v>
                </c:pt>
                <c:pt idx="87">
                  <c:v>19.579461028064614</c:v>
                </c:pt>
                <c:pt idx="88">
                  <c:v>19.690393706330269</c:v>
                </c:pt>
                <c:pt idx="89">
                  <c:v>19.800704898338353</c:v>
                </c:pt>
                <c:pt idx="90">
                  <c:v>19.910404933900022</c:v>
                </c:pt>
                <c:pt idx="91">
                  <c:v>20.019503859802821</c:v>
                </c:pt>
                <c:pt idx="92">
                  <c:v>20.128011450549455</c:v>
                </c:pt>
                <c:pt idx="93">
                  <c:v>20.235937218578233</c:v>
                </c:pt>
                <c:pt idx="94">
                  <c:v>20.343290423995558</c:v>
                </c:pt>
                <c:pt idx="95">
                  <c:v>20.450080083848547</c:v>
                </c:pt>
                <c:pt idx="96">
                  <c:v>20.556314980964096</c:v>
                </c:pt>
                <c:pt idx="97">
                  <c:v>20.662003672378894</c:v>
                </c:pt>
                <c:pt idx="98">
                  <c:v>20.767154497383327</c:v>
                </c:pt>
                <c:pt idx="99">
                  <c:v>20.871775585200663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68-4A52-B7B5-E31DEF32B010}"/>
            </c:ext>
          </c:extLst>
        </c:ser>
        <c:ser>
          <c:idx val="2"/>
          <c:order val="2"/>
          <c:tx>
            <c:strRef>
              <c:f>Foglio2!$E$162</c:f>
              <c:strCache>
                <c:ptCount val="1"/>
                <c:pt idx="0">
                  <c:v>Portfolio0.95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Foglio2!$F$159:$DA$159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Foglio2!$F$162:$DA$162</c:f>
              <c:numCache>
                <c:formatCode>General</c:formatCode>
                <c:ptCount val="100"/>
                <c:pt idx="0">
                  <c:v>1.4690863502029647</c:v>
                </c:pt>
                <c:pt idx="1">
                  <c:v>2.0776018407542232</c:v>
                </c:pt>
                <c:pt idx="2">
                  <c:v>2.5445321992574592</c:v>
                </c:pt>
                <c:pt idx="3">
                  <c:v>2.9381727004059295</c:v>
                </c:pt>
                <c:pt idx="4">
                  <c:v>3.2849769438708911</c:v>
                </c:pt>
                <c:pt idx="5">
                  <c:v>3.5985119460849377</c:v>
                </c:pt>
                <c:pt idx="6">
                  <c:v>3.8868371371165882</c:v>
                </c:pt>
                <c:pt idx="7">
                  <c:v>4.1552036815084463</c:v>
                </c:pt>
                <c:pt idx="8">
                  <c:v>4.4072590506088947</c:v>
                </c:pt>
                <c:pt idx="9">
                  <c:v>4.6456589461051356</c:v>
                </c:pt>
                <c:pt idx="10">
                  <c:v>4.8724082082558873</c:v>
                </c:pt>
                <c:pt idx="11">
                  <c:v>5.0890643985149184</c:v>
                </c:pt>
                <c:pt idx="12">
                  <c:v>5.2968661637410364</c:v>
                </c:pt>
                <c:pt idx="13">
                  <c:v>5.4968177940456924</c:v>
                </c:pt>
                <c:pt idx="14">
                  <c:v>5.6897469684767197</c:v>
                </c:pt>
                <c:pt idx="15">
                  <c:v>5.876345400811859</c:v>
                </c:pt>
                <c:pt idx="16">
                  <c:v>6.0571981950399607</c:v>
                </c:pt>
                <c:pt idx="17">
                  <c:v>6.2328055222626686</c:v>
                </c:pt>
                <c:pt idx="18">
                  <c:v>6.4035989398697284</c:v>
                </c:pt>
                <c:pt idx="19">
                  <c:v>6.5699538877417822</c:v>
                </c:pt>
                <c:pt idx="20">
                  <c:v>6.7321994022314895</c:v>
                </c:pt>
                <c:pt idx="21">
                  <c:v>6.8906257695334681</c:v>
                </c:pt>
                <c:pt idx="22">
                  <c:v>7.0454906287718071</c:v>
                </c:pt>
                <c:pt idx="23">
                  <c:v>7.1970238921698755</c:v>
                </c:pt>
                <c:pt idx="24">
                  <c:v>7.3454317510148233</c:v>
                </c:pt>
                <c:pt idx="25">
                  <c:v>7.4908999668377207</c:v>
                </c:pt>
                <c:pt idx="26">
                  <c:v>7.6335965977723799</c:v>
                </c:pt>
                <c:pt idx="27">
                  <c:v>7.7736742742331764</c:v>
                </c:pt>
                <c:pt idx="28">
                  <c:v>7.9112721117546805</c:v>
                </c:pt>
                <c:pt idx="29">
                  <c:v>8.04651732929098</c:v>
                </c:pt>
                <c:pt idx="30">
                  <c:v>8.1795266265800919</c:v>
                </c:pt>
                <c:pt idx="31">
                  <c:v>8.3104073630168926</c:v>
                </c:pt>
                <c:pt idx="32">
                  <c:v>8.4392585719148379</c:v>
                </c:pt>
                <c:pt idx="33">
                  <c:v>8.5661718374073441</c:v>
                </c:pt>
                <c:pt idx="34">
                  <c:v>8.6912320560633631</c:v>
                </c:pt>
                <c:pt idx="35">
                  <c:v>8.8145181012177893</c:v>
                </c:pt>
                <c:pt idx="36">
                  <c:v>8.9361034047871613</c:v>
                </c:pt>
                <c:pt idx="37">
                  <c:v>9.0560564687617422</c:v>
                </c:pt>
                <c:pt idx="38">
                  <c:v>9.1744413164919223</c:v>
                </c:pt>
                <c:pt idx="39">
                  <c:v>9.2913178922102713</c:v>
                </c:pt>
                <c:pt idx="40">
                  <c:v>9.4067424158663648</c:v>
                </c:pt>
                <c:pt idx="41">
                  <c:v>9.5207676992358152</c:v>
                </c:pt>
                <c:pt idx="42">
                  <c:v>9.6334434283471424</c:v>
                </c:pt>
                <c:pt idx="43">
                  <c:v>9.7448164165117745</c:v>
                </c:pt>
                <c:pt idx="44">
                  <c:v>9.8549308316126734</c:v>
                </c:pt>
                <c:pt idx="45">
                  <c:v>9.9638284007816349</c:v>
                </c:pt>
                <c:pt idx="46">
                  <c:v>10.071548595155335</c:v>
                </c:pt>
                <c:pt idx="47">
                  <c:v>10.178128797029837</c:v>
                </c:pt>
                <c:pt idx="48">
                  <c:v>10.283604451420752</c:v>
                </c:pt>
                <c:pt idx="49">
                  <c:v>10.388009203771116</c:v>
                </c:pt>
                <c:pt idx="50">
                  <c:v>10.491375025323709</c:v>
                </c:pt>
                <c:pt idx="51">
                  <c:v>10.593732327482073</c:v>
                </c:pt>
                <c:pt idx="52">
                  <c:v>10.695110066319625</c:v>
                </c:pt>
                <c:pt idx="53">
                  <c:v>10.795535838254814</c:v>
                </c:pt>
                <c:pt idx="54">
                  <c:v>10.895035967788118</c:v>
                </c:pt>
                <c:pt idx="55">
                  <c:v>10.993635588091385</c:v>
                </c:pt>
                <c:pt idx="56">
                  <c:v>11.091358715148568</c:v>
                </c:pt>
                <c:pt idx="57">
                  <c:v>11.188228316067507</c:v>
                </c:pt>
                <c:pt idx="58">
                  <c:v>11.284266372113317</c:v>
                </c:pt>
                <c:pt idx="59">
                  <c:v>11.379493936953439</c:v>
                </c:pt>
                <c:pt idx="60">
                  <c:v>11.473931190551594</c:v>
                </c:pt>
                <c:pt idx="61">
                  <c:v>11.567597489101418</c:v>
                </c:pt>
                <c:pt idx="62">
                  <c:v>11.660511411349765</c:v>
                </c:pt>
                <c:pt idx="63">
                  <c:v>11.752690801623718</c:v>
                </c:pt>
                <c:pt idx="64">
                  <c:v>11.844152809843489</c:v>
                </c:pt>
                <c:pt idx="65">
                  <c:v>11.934913928775362</c:v>
                </c:pt>
                <c:pt idx="66">
                  <c:v>12.024990028753818</c:v>
                </c:pt>
                <c:pt idx="67">
                  <c:v>12.114396390079921</c:v>
                </c:pt>
                <c:pt idx="68">
                  <c:v>12.203147733283167</c:v>
                </c:pt>
                <c:pt idx="69">
                  <c:v>12.291258247416607</c:v>
                </c:pt>
                <c:pt idx="70">
                  <c:v>12.378741616539198</c:v>
                </c:pt>
                <c:pt idx="71">
                  <c:v>12.465611044525337</c:v>
                </c:pt>
                <c:pt idx="72">
                  <c:v>12.551879278328993</c:v>
                </c:pt>
                <c:pt idx="73">
                  <c:v>12.637558629818397</c:v>
                </c:pt>
                <c:pt idx="74">
                  <c:v>12.722660996287299</c:v>
                </c:pt>
                <c:pt idx="75">
                  <c:v>12.807197879739457</c:v>
                </c:pt>
                <c:pt idx="76">
                  <c:v>12.891180405034888</c:v>
                </c:pt>
                <c:pt idx="77">
                  <c:v>12.974619336978952</c:v>
                </c:pt>
                <c:pt idx="78">
                  <c:v>13.057525096428524</c:v>
                </c:pt>
                <c:pt idx="79">
                  <c:v>13.139907775483564</c:v>
                </c:pt>
                <c:pt idx="80">
                  <c:v>13.221777151826682</c:v>
                </c:pt>
                <c:pt idx="81">
                  <c:v>13.30314270226847</c:v>
                </c:pt>
                <c:pt idx="82">
                  <c:v>13.384013615551632</c:v>
                </c:pt>
                <c:pt idx="83">
                  <c:v>13.464398804462979</c:v>
                </c:pt>
                <c:pt idx="84">
                  <c:v>13.544306917298382</c:v>
                </c:pt>
                <c:pt idx="85">
                  <c:v>13.623746348722493</c:v>
                </c:pt>
                <c:pt idx="86">
                  <c:v>13.702725250061834</c:v>
                </c:pt>
                <c:pt idx="87">
                  <c:v>13.781251539066936</c:v>
                </c:pt>
                <c:pt idx="88">
                  <c:v>13.859332909176668</c:v>
                </c:pt>
                <c:pt idx="89">
                  <c:v>13.936976838315406</c:v>
                </c:pt>
                <c:pt idx="90">
                  <c:v>14.014190597251513</c:v>
                </c:pt>
                <c:pt idx="91">
                  <c:v>14.090981257543614</c:v>
                </c:pt>
                <c:pt idx="92">
                  <c:v>14.167355699099184</c:v>
                </c:pt>
                <c:pt idx="93">
                  <c:v>14.243320617368369</c:v>
                </c:pt>
                <c:pt idx="94">
                  <c:v>14.318882530194296</c:v>
                </c:pt>
                <c:pt idx="95">
                  <c:v>14.394047784339751</c:v>
                </c:pt>
                <c:pt idx="96">
                  <c:v>14.468822561708633</c:v>
                </c:pt>
                <c:pt idx="97">
                  <c:v>14.543212885279564</c:v>
                </c:pt>
                <c:pt idx="98">
                  <c:v>14.617224624767664</c:v>
                </c:pt>
                <c:pt idx="99">
                  <c:v>14.690863502029647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68-4A52-B7B5-E31DEF32B010}"/>
            </c:ext>
          </c:extLst>
        </c:ser>
        <c:ser>
          <c:idx val="3"/>
          <c:order val="3"/>
          <c:tx>
            <c:strRef>
              <c:f>Foglio2!$E$163</c:f>
              <c:strCache>
                <c:ptCount val="1"/>
                <c:pt idx="0">
                  <c:v>Add0.995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Foglio2!$F$159:$DA$159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Foglio2!$F$163:$DA$163</c:f>
              <c:numCache>
                <c:formatCode>General</c:formatCode>
                <c:ptCount val="100"/>
                <c:pt idx="0">
                  <c:v>2.7295177638594819</c:v>
                </c:pt>
                <c:pt idx="1">
                  <c:v>3.8601210403883623</c:v>
                </c:pt>
                <c:pt idx="2">
                  <c:v>4.7276634471664121</c:v>
                </c:pt>
                <c:pt idx="3">
                  <c:v>5.4590355277189637</c:v>
                </c:pt>
                <c:pt idx="4">
                  <c:v>6.1033872657830202</c:v>
                </c:pt>
                <c:pt idx="5">
                  <c:v>6.6859257653182773</c:v>
                </c:pt>
                <c:pt idx="6">
                  <c:v>7.2216252023053151</c:v>
                </c:pt>
                <c:pt idx="7">
                  <c:v>7.7202420807767247</c:v>
                </c:pt>
                <c:pt idx="8">
                  <c:v>8.1885532915784474</c:v>
                </c:pt>
                <c:pt idx="9">
                  <c:v>8.6314930476855913</c:v>
                </c:pt>
                <c:pt idx="10">
                  <c:v>9.0527862813317945</c:v>
                </c:pt>
                <c:pt idx="11">
                  <c:v>9.4553268943328241</c:v>
                </c:pt>
                <c:pt idx="12">
                  <c:v>9.8414162548851714</c:v>
                </c:pt>
                <c:pt idx="13">
                  <c:v>10.212920303475522</c:v>
                </c:pt>
                <c:pt idx="14">
                  <c:v>10.571376842605083</c:v>
                </c:pt>
                <c:pt idx="15">
                  <c:v>10.918071055437927</c:v>
                </c:pt>
                <c:pt idx="16">
                  <c:v>11.254090047392367</c:v>
                </c:pt>
                <c:pt idx="17">
                  <c:v>11.580363121165087</c:v>
                </c:pt>
                <c:pt idx="18">
                  <c:v>11.897692097262599</c:v>
                </c:pt>
                <c:pt idx="19">
                  <c:v>12.20677453156604</c:v>
                </c:pt>
                <c:pt idx="20">
                  <c:v>12.508221763612678</c:v>
                </c:pt>
                <c:pt idx="21">
                  <c:v>12.802573136324522</c:v>
                </c:pt>
                <c:pt idx="22">
                  <c:v>13.090307335359345</c:v>
                </c:pt>
                <c:pt idx="23">
                  <c:v>13.371851530636555</c:v>
                </c:pt>
                <c:pt idx="24">
                  <c:v>13.647588819297411</c:v>
                </c:pt>
                <c:pt idx="25">
                  <c:v>13.917864340617641</c:v>
                </c:pt>
                <c:pt idx="26">
                  <c:v>14.182990341499236</c:v>
                </c:pt>
                <c:pt idx="27">
                  <c:v>14.44325040461063</c:v>
                </c:pt>
                <c:pt idx="28">
                  <c:v>14.698903002384549</c:v>
                </c:pt>
                <c:pt idx="29">
                  <c:v>14.950184503768977</c:v>
                </c:pt>
                <c:pt idx="30">
                  <c:v>15.197311733328313</c:v>
                </c:pt>
                <c:pt idx="31">
                  <c:v>15.440484161553449</c:v>
                </c:pt>
                <c:pt idx="32">
                  <c:v>15.679885789329187</c:v>
                </c:pt>
                <c:pt idx="33">
                  <c:v>15.915686777190356</c:v>
                </c:pt>
                <c:pt idx="34">
                  <c:v>16.148044860380352</c:v>
                </c:pt>
                <c:pt idx="35">
                  <c:v>16.377106583156895</c:v>
                </c:pt>
                <c:pt idx="36">
                  <c:v>16.603008379787838</c:v>
                </c:pt>
                <c:pt idx="37">
                  <c:v>16.825877524887957</c:v>
                </c:pt>
                <c:pt idx="38">
                  <c:v>17.045832971895337</c:v>
                </c:pt>
                <c:pt idx="39">
                  <c:v>17.262986095371183</c:v>
                </c:pt>
                <c:pt idx="40">
                  <c:v>17.477441350272162</c:v>
                </c:pt>
                <c:pt idx="41">
                  <c:v>17.689296859271362</c:v>
                </c:pt>
                <c:pt idx="42">
                  <c:v>17.898644937498815</c:v>
                </c:pt>
                <c:pt idx="43">
                  <c:v>18.105572562663589</c:v>
                </c:pt>
                <c:pt idx="44">
                  <c:v>18.310161797349064</c:v>
                </c:pt>
                <c:pt idx="45">
                  <c:v>18.512490169297202</c:v>
                </c:pt>
                <c:pt idx="46">
                  <c:v>18.71263101467963</c:v>
                </c:pt>
                <c:pt idx="47">
                  <c:v>18.910653788665648</c:v>
                </c:pt>
                <c:pt idx="48">
                  <c:v>19.106624347016378</c:v>
                </c:pt>
                <c:pt idx="49">
                  <c:v>19.300605201941814</c:v>
                </c:pt>
                <c:pt idx="50">
                  <c:v>19.492655755038811</c:v>
                </c:pt>
                <c:pt idx="51">
                  <c:v>19.682832509770343</c:v>
                </c:pt>
                <c:pt idx="52">
                  <c:v>19.871189265640261</c:v>
                </c:pt>
                <c:pt idx="53">
                  <c:v>20.057777295954832</c:v>
                </c:pt>
                <c:pt idx="54">
                  <c:v>20.242645510835427</c:v>
                </c:pt>
                <c:pt idx="55">
                  <c:v>20.425840606951045</c:v>
                </c:pt>
                <c:pt idx="56">
                  <c:v>20.607407205269531</c:v>
                </c:pt>
                <c:pt idx="57">
                  <c:v>20.787387977978838</c:v>
                </c:pt>
                <c:pt idx="58">
                  <c:v>20.965823765601094</c:v>
                </c:pt>
                <c:pt idx="59">
                  <c:v>21.142753685210167</c:v>
                </c:pt>
                <c:pt idx="60">
                  <c:v>21.318215230564974</c:v>
                </c:pt>
                <c:pt idx="61">
                  <c:v>21.492244364884669</c:v>
                </c:pt>
                <c:pt idx="62">
                  <c:v>21.664875606915942</c:v>
                </c:pt>
                <c:pt idx="63">
                  <c:v>21.836142110875855</c:v>
                </c:pt>
                <c:pt idx="64">
                  <c:v>22.006075740794635</c:v>
                </c:pt>
                <c:pt idx="65">
                  <c:v>22.174707139730504</c:v>
                </c:pt>
                <c:pt idx="66">
                  <c:v>22.342065794282306</c:v>
                </c:pt>
                <c:pt idx="67">
                  <c:v>22.508180094784734</c:v>
                </c:pt>
                <c:pt idx="68">
                  <c:v>22.673077391533958</c:v>
                </c:pt>
                <c:pt idx="69">
                  <c:v>22.836784047359053</c:v>
                </c:pt>
                <c:pt idx="70">
                  <c:v>22.99932548682542</c:v>
                </c:pt>
                <c:pt idx="71">
                  <c:v>23.160726242330174</c:v>
                </c:pt>
                <c:pt idx="72">
                  <c:v>23.321009997326144</c:v>
                </c:pt>
                <c:pt idx="73">
                  <c:v>23.480199626890112</c:v>
                </c:pt>
                <c:pt idx="74">
                  <c:v>23.638317235832062</c:v>
                </c:pt>
                <c:pt idx="75">
                  <c:v>23.795384194525198</c:v>
                </c:pt>
                <c:pt idx="76">
                  <c:v>23.951421172621139</c:v>
                </c:pt>
                <c:pt idx="77">
                  <c:v>24.106448170800867</c:v>
                </c:pt>
                <c:pt idx="78">
                  <c:v>24.260484550699577</c:v>
                </c:pt>
                <c:pt idx="79">
                  <c:v>24.413549063132081</c:v>
                </c:pt>
                <c:pt idx="80">
                  <c:v>24.565659874735339</c:v>
                </c:pt>
                <c:pt idx="81">
                  <c:v>24.716834593135228</c:v>
                </c:pt>
                <c:pt idx="82">
                  <c:v>24.867090290736286</c:v>
                </c:pt>
                <c:pt idx="83">
                  <c:v>25.016443527225356</c:v>
                </c:pt>
                <c:pt idx="84">
                  <c:v>25.164910370873162</c:v>
                </c:pt>
                <c:pt idx="85">
                  <c:v>25.312506418711365</c:v>
                </c:pt>
                <c:pt idx="86">
                  <c:v>25.459246815656755</c:v>
                </c:pt>
                <c:pt idx="87">
                  <c:v>25.605146272649044</c:v>
                </c:pt>
                <c:pt idx="88">
                  <c:v>25.750219083863684</c:v>
                </c:pt>
                <c:pt idx="89">
                  <c:v>25.89447914305677</c:v>
                </c:pt>
                <c:pt idx="90">
                  <c:v>26.037939959094814</c:v>
                </c:pt>
                <c:pt idx="91">
                  <c:v>26.18061467071869</c:v>
                </c:pt>
                <c:pt idx="92">
                  <c:v>26.322516060587283</c:v>
                </c:pt>
                <c:pt idx="93">
                  <c:v>26.463656568643344</c:v>
                </c:pt>
                <c:pt idx="94">
                  <c:v>26.604048304841207</c:v>
                </c:pt>
                <c:pt idx="95">
                  <c:v>26.743703061273109</c:v>
                </c:pt>
                <c:pt idx="96">
                  <c:v>26.882632323728515</c:v>
                </c:pt>
                <c:pt idx="97">
                  <c:v>27.020847282718538</c:v>
                </c:pt>
                <c:pt idx="98">
                  <c:v>27.15835884399538</c:v>
                </c:pt>
                <c:pt idx="99">
                  <c:v>27.295177638594822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68-4A52-B7B5-E31DEF32B010}"/>
            </c:ext>
          </c:extLst>
        </c:ser>
        <c:ser>
          <c:idx val="4"/>
          <c:order val="4"/>
          <c:tx>
            <c:strRef>
              <c:f>Foglio2!$E$164</c:f>
              <c:strCache>
                <c:ptCount val="1"/>
                <c:pt idx="0">
                  <c:v>Add0.99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Foglio2!$F$159:$DA$159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Foglio2!$F$164:$DA$164</c:f>
              <c:numCache>
                <c:formatCode>General</c:formatCode>
                <c:ptCount val="100"/>
                <c:pt idx="0">
                  <c:v>2.4650296084467413</c:v>
                </c:pt>
                <c:pt idx="1">
                  <c:v>3.4860783039166221</c:v>
                </c:pt>
                <c:pt idx="2">
                  <c:v>4.2695565239913709</c:v>
                </c:pt>
                <c:pt idx="3">
                  <c:v>4.9300592168934827</c:v>
                </c:pt>
                <c:pt idx="4">
                  <c:v>5.5119737710366046</c:v>
                </c:pt>
                <c:pt idx="5">
                  <c:v>6.0380647415471262</c:v>
                </c:pt>
                <c:pt idx="6">
                  <c:v>6.5218553183610002</c:v>
                </c:pt>
                <c:pt idx="7">
                  <c:v>6.9721566078332442</c:v>
                </c:pt>
                <c:pt idx="8">
                  <c:v>7.395088825340224</c:v>
                </c:pt>
                <c:pt idx="9">
                  <c:v>7.7951080624447391</c:v>
                </c:pt>
                <c:pt idx="10">
                  <c:v>8.1755783083345257</c:v>
                </c:pt>
                <c:pt idx="11">
                  <c:v>8.5391130479827417</c:v>
                </c:pt>
                <c:pt idx="12">
                  <c:v>8.8877906487916469</c:v>
                </c:pt>
                <c:pt idx="13">
                  <c:v>9.2232962430612275</c:v>
                </c:pt>
                <c:pt idx="14">
                  <c:v>9.5470186214224189</c:v>
                </c:pt>
                <c:pt idx="15">
                  <c:v>9.8601184337869654</c:v>
                </c:pt>
                <c:pt idx="16">
                  <c:v>10.163577445900859</c:v>
                </c:pt>
                <c:pt idx="17">
                  <c:v>10.458234911749864</c:v>
                </c:pt>
                <c:pt idx="18">
                  <c:v>10.744814956054984</c:v>
                </c:pt>
                <c:pt idx="19">
                  <c:v>11.023947542073209</c:v>
                </c:pt>
                <c:pt idx="20">
                  <c:v>11.296184771014548</c:v>
                </c:pt>
                <c:pt idx="21">
                  <c:v>11.562013723889976</c:v>
                </c:pt>
                <c:pt idx="22">
                  <c:v>11.821866702088091</c:v>
                </c:pt>
                <c:pt idx="23">
                  <c:v>12.076129483094252</c:v>
                </c:pt>
                <c:pt idx="24">
                  <c:v>12.325148042233707</c:v>
                </c:pt>
                <c:pt idx="25">
                  <c:v>12.569234075053913</c:v>
                </c:pt>
                <c:pt idx="26">
                  <c:v>12.808669571974118</c:v>
                </c:pt>
                <c:pt idx="27">
                  <c:v>13.043710636722</c:v>
                </c:pt>
                <c:pt idx="28">
                  <c:v>13.274590695951938</c:v>
                </c:pt>
                <c:pt idx="29">
                  <c:v>13.501523214644074</c:v>
                </c:pt>
                <c:pt idx="30">
                  <c:v>13.72470400723061</c:v>
                </c:pt>
                <c:pt idx="31">
                  <c:v>13.944313215666488</c:v>
                </c:pt>
                <c:pt idx="32">
                  <c:v>14.160517011293415</c:v>
                </c:pt>
                <c:pt idx="33">
                  <c:v>14.373469066222295</c:v>
                </c:pt>
                <c:pt idx="34">
                  <c:v>14.583311831273729</c:v>
                </c:pt>
                <c:pt idx="35">
                  <c:v>14.790177650680448</c:v>
                </c:pt>
                <c:pt idx="36">
                  <c:v>14.994189738335528</c:v>
                </c:pt>
                <c:pt idx="37">
                  <c:v>15.195463036042227</c:v>
                </c:pt>
                <c:pt idx="38">
                  <c:v>15.394104970742688</c:v>
                </c:pt>
                <c:pt idx="39">
                  <c:v>15.590216124889478</c:v>
                </c:pt>
                <c:pt idx="40">
                  <c:v>15.783890831834935</c:v>
                </c:pt>
                <c:pt idx="41">
                  <c:v>15.975217706241189</c:v>
                </c:pt>
                <c:pt idx="42">
                  <c:v>16.164280117973739</c:v>
                </c:pt>
                <c:pt idx="43">
                  <c:v>16.351156616669051</c:v>
                </c:pt>
                <c:pt idx="44">
                  <c:v>16.53592131310981</c:v>
                </c:pt>
                <c:pt idx="45">
                  <c:v>16.718644222659876</c:v>
                </c:pt>
                <c:pt idx="46">
                  <c:v>16.899391575272688</c:v>
                </c:pt>
                <c:pt idx="47">
                  <c:v>17.078226095965483</c:v>
                </c:pt>
                <c:pt idx="48">
                  <c:v>17.255207259127189</c:v>
                </c:pt>
                <c:pt idx="49">
                  <c:v>17.430391519583107</c:v>
                </c:pt>
                <c:pt idx="50">
                  <c:v>17.603832522961412</c:v>
                </c:pt>
                <c:pt idx="51">
                  <c:v>17.775581297583294</c:v>
                </c:pt>
                <c:pt idx="52">
                  <c:v>17.945686429822405</c:v>
                </c:pt>
                <c:pt idx="53">
                  <c:v>18.114194224641381</c:v>
                </c:pt>
                <c:pt idx="54">
                  <c:v>18.281148852808741</c:v>
                </c:pt>
                <c:pt idx="55">
                  <c:v>18.446592486122455</c:v>
                </c:pt>
                <c:pt idx="56">
                  <c:v>18.610565421813181</c:v>
                </c:pt>
                <c:pt idx="57">
                  <c:v>18.773106197166936</c:v>
                </c:pt>
                <c:pt idx="58">
                  <c:v>18.934251695290907</c:v>
                </c:pt>
                <c:pt idx="59">
                  <c:v>19.094037242844838</c:v>
                </c:pt>
                <c:pt idx="60">
                  <c:v>19.252496700471468</c:v>
                </c:pt>
                <c:pt idx="61">
                  <c:v>19.409662546581895</c:v>
                </c:pt>
                <c:pt idx="62">
                  <c:v>19.565565955083002</c:v>
                </c:pt>
                <c:pt idx="63">
                  <c:v>19.720236867573931</c:v>
                </c:pt>
                <c:pt idx="64">
                  <c:v>19.873704060485078</c:v>
                </c:pt>
                <c:pt idx="65">
                  <c:v>20.025995207586071</c:v>
                </c:pt>
                <c:pt idx="66">
                  <c:v>20.177136938247198</c:v>
                </c:pt>
                <c:pt idx="67">
                  <c:v>20.327154891801719</c:v>
                </c:pt>
                <c:pt idx="68">
                  <c:v>20.476073768323303</c:v>
                </c:pt>
                <c:pt idx="69">
                  <c:v>20.623917376103325</c:v>
                </c:pt>
                <c:pt idx="70">
                  <c:v>20.770708676086517</c:v>
                </c:pt>
                <c:pt idx="71">
                  <c:v>20.916469823499728</c:v>
                </c:pt>
                <c:pt idx="72">
                  <c:v>21.061222206887564</c:v>
                </c:pt>
                <c:pt idx="73">
                  <c:v>21.204986484749597</c:v>
                </c:pt>
                <c:pt idx="74">
                  <c:v>21.347782619956867</c:v>
                </c:pt>
                <c:pt idx="75">
                  <c:v>21.489629912109969</c:v>
                </c:pt>
                <c:pt idx="76">
                  <c:v>21.630547027987305</c:v>
                </c:pt>
                <c:pt idx="77">
                  <c:v>21.770552030219392</c:v>
                </c:pt>
                <c:pt idx="78">
                  <c:v>21.909662404313956</c:v>
                </c:pt>
                <c:pt idx="79">
                  <c:v>22.047895084146418</c:v>
                </c:pt>
                <c:pt idx="80">
                  <c:v>22.185266476020672</c:v>
                </c:pt>
                <c:pt idx="81">
                  <c:v>22.321792481397321</c:v>
                </c:pt>
                <c:pt idx="82">
                  <c:v>22.457488518378121</c:v>
                </c:pt>
                <c:pt idx="83">
                  <c:v>22.592369542029097</c:v>
                </c:pt>
                <c:pt idx="84">
                  <c:v>22.72645006361801</c:v>
                </c:pt>
                <c:pt idx="85">
                  <c:v>22.859744168836237</c:v>
                </c:pt>
                <c:pt idx="86">
                  <c:v>22.992265535069862</c:v>
                </c:pt>
                <c:pt idx="87">
                  <c:v>23.124027447779952</c:v>
                </c:pt>
                <c:pt idx="88">
                  <c:v>23.255042816047435</c:v>
                </c:pt>
                <c:pt idx="89">
                  <c:v>23.385324187334213</c:v>
                </c:pt>
                <c:pt idx="90">
                  <c:v>23.514883761508109</c:v>
                </c:pt>
                <c:pt idx="91">
                  <c:v>23.643733404176182</c:v>
                </c:pt>
                <c:pt idx="92">
                  <c:v>23.771884659367586</c:v>
                </c:pt>
                <c:pt idx="93">
                  <c:v>23.899348761604259</c:v>
                </c:pt>
                <c:pt idx="94">
                  <c:v>24.026136647395354</c:v>
                </c:pt>
                <c:pt idx="95">
                  <c:v>24.152258966188505</c:v>
                </c:pt>
                <c:pt idx="96">
                  <c:v>24.277726090809082</c:v>
                </c:pt>
                <c:pt idx="97">
                  <c:v>24.402548127416352</c:v>
                </c:pt>
                <c:pt idx="98">
                  <c:v>24.526734925003581</c:v>
                </c:pt>
                <c:pt idx="99">
                  <c:v>24.650296084467413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68-4A52-B7B5-E31DEF32B010}"/>
            </c:ext>
          </c:extLst>
        </c:ser>
        <c:ser>
          <c:idx val="5"/>
          <c:order val="5"/>
          <c:tx>
            <c:strRef>
              <c:f>Foglio2!$E$165</c:f>
              <c:strCache>
                <c:ptCount val="1"/>
                <c:pt idx="0">
                  <c:v>Add0.95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Foglio2!$F$159:$DA$159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Foglio2!$F$165:$DA$165</c:f>
              <c:numCache>
                <c:formatCode>General</c:formatCode>
                <c:ptCount val="100"/>
                <c:pt idx="0">
                  <c:v>1.7350422995075776</c:v>
                </c:pt>
                <c:pt idx="1">
                  <c:v>2.453720351254618</c:v>
                </c:pt>
                <c:pt idx="2">
                  <c:v>3.0051814160282611</c:v>
                </c:pt>
                <c:pt idx="3">
                  <c:v>3.4700845990151552</c:v>
                </c:pt>
                <c:pt idx="4">
                  <c:v>3.8796725255364937</c:v>
                </c:pt>
                <c:pt idx="5">
                  <c:v>4.2499683159387498</c:v>
                </c:pt>
                <c:pt idx="6">
                  <c:v>4.5904904386746956</c:v>
                </c:pt>
                <c:pt idx="7">
                  <c:v>4.9074407025092359</c:v>
                </c:pt>
                <c:pt idx="8">
                  <c:v>5.2051268985227335</c:v>
                </c:pt>
                <c:pt idx="9">
                  <c:v>5.4866855031799862</c:v>
                </c:pt>
                <c:pt idx="10">
                  <c:v>5.7544843028620694</c:v>
                </c:pt>
                <c:pt idx="11">
                  <c:v>6.0103628320565221</c:v>
                </c:pt>
                <c:pt idx="12">
                  <c:v>6.2557839759735181</c:v>
                </c:pt>
                <c:pt idx="13">
                  <c:v>6.4919338363177728</c:v>
                </c:pt>
                <c:pt idx="14">
                  <c:v>6.7197899309582692</c:v>
                </c:pt>
                <c:pt idx="15">
                  <c:v>6.9401691980303104</c:v>
                </c:pt>
                <c:pt idx="16">
                  <c:v>7.1537626657842948</c:v>
                </c:pt>
                <c:pt idx="17">
                  <c:v>7.3611610537638521</c:v>
                </c:pt>
                <c:pt idx="18">
                  <c:v>7.5628740463219613</c:v>
                </c:pt>
                <c:pt idx="19">
                  <c:v>7.7593450510729873</c:v>
                </c:pt>
                <c:pt idx="20">
                  <c:v>7.9509626714437154</c:v>
                </c:pt>
                <c:pt idx="21">
                  <c:v>8.1380697455706255</c:v>
                </c:pt>
                <c:pt idx="22">
                  <c:v>8.3209705542594286</c:v>
                </c:pt>
                <c:pt idx="23">
                  <c:v>8.4999366318774996</c:v>
                </c:pt>
                <c:pt idx="24">
                  <c:v>8.6752114975378873</c:v>
                </c:pt>
                <c:pt idx="25">
                  <c:v>8.8470145420980337</c:v>
                </c:pt>
                <c:pt idx="26">
                  <c:v>9.0155442480847867</c:v>
                </c:pt>
                <c:pt idx="27">
                  <c:v>9.1809808773493913</c:v>
                </c:pt>
                <c:pt idx="28">
                  <c:v>9.3434887301979295</c:v>
                </c:pt>
                <c:pt idx="29">
                  <c:v>9.5032180566593478</c:v>
                </c:pt>
                <c:pt idx="30">
                  <c:v>9.6603066832009432</c:v>
                </c:pt>
                <c:pt idx="31">
                  <c:v>9.8148814050184718</c:v>
                </c:pt>
                <c:pt idx="32">
                  <c:v>9.967059183914678</c:v>
                </c:pt>
                <c:pt idx="33">
                  <c:v>10.116948183950456</c:v>
                </c:pt>
                <c:pt idx="34">
                  <c:v>10.264648670939449</c:v>
                </c:pt>
                <c:pt idx="35">
                  <c:v>10.410253797045467</c:v>
                </c:pt>
                <c:pt idx="36">
                  <c:v>10.553850287927153</c:v>
                </c:pt>
                <c:pt idx="37">
                  <c:v>10.695519046828004</c:v>
                </c:pt>
                <c:pt idx="38">
                  <c:v>10.835335687561376</c:v>
                </c:pt>
                <c:pt idx="39">
                  <c:v>10.973371006359972</c:v>
                </c:pt>
                <c:pt idx="40">
                  <c:v>11.109691400948194</c:v>
                </c:pt>
                <c:pt idx="41">
                  <c:v>11.244359243877916</c:v>
                </c:pt>
                <c:pt idx="42">
                  <c:v>11.377433216084519</c:v>
                </c:pt>
                <c:pt idx="43">
                  <c:v>11.508968605724139</c:v>
                </c:pt>
                <c:pt idx="44">
                  <c:v>11.639017576609479</c:v>
                </c:pt>
                <c:pt idx="45">
                  <c:v>11.767629409940854</c:v>
                </c:pt>
                <c:pt idx="46">
                  <c:v>11.894850722509531</c:v>
                </c:pt>
                <c:pt idx="47">
                  <c:v>12.020725664113044</c:v>
                </c:pt>
                <c:pt idx="48">
                  <c:v>12.145296096553043</c:v>
                </c:pt>
                <c:pt idx="49">
                  <c:v>12.268601756273089</c:v>
                </c:pt>
                <c:pt idx="50">
                  <c:v>12.390680402427773</c:v>
                </c:pt>
                <c:pt idx="51">
                  <c:v>12.511567951947036</c:v>
                </c:pt>
                <c:pt idx="52">
                  <c:v>12.631298602965124</c:v>
                </c:pt>
                <c:pt idx="53">
                  <c:v>12.749904947816251</c:v>
                </c:pt>
                <c:pt idx="54">
                  <c:v>12.867418076655078</c:v>
                </c:pt>
                <c:pt idx="55">
                  <c:v>12.983867672635546</c:v>
                </c:pt>
                <c:pt idx="56">
                  <c:v>13.099282099473657</c:v>
                </c:pt>
                <c:pt idx="57">
                  <c:v>13.213688482126081</c:v>
                </c:pt>
                <c:pt idx="58">
                  <c:v>13.327112781234803</c:v>
                </c:pt>
                <c:pt idx="59">
                  <c:v>13.439579861916538</c:v>
                </c:pt>
                <c:pt idx="60">
                  <c:v>13.551113557413393</c:v>
                </c:pt>
                <c:pt idx="61">
                  <c:v>13.661736728066224</c:v>
                </c:pt>
                <c:pt idx="62">
                  <c:v>13.771471316024087</c:v>
                </c:pt>
                <c:pt idx="63">
                  <c:v>13.880338396060621</c:v>
                </c:pt>
                <c:pt idx="64">
                  <c:v>13.9883582228307</c:v>
                </c:pt>
                <c:pt idx="65">
                  <c:v>14.095550274867451</c:v>
                </c:pt>
                <c:pt idx="66">
                  <c:v>14.201933295590299</c:v>
                </c:pt>
                <c:pt idx="67">
                  <c:v>14.30752533156859</c:v>
                </c:pt>
                <c:pt idx="68">
                  <c:v>14.412343768261895</c:v>
                </c:pt>
                <c:pt idx="69">
                  <c:v>14.516405363437531</c:v>
                </c:pt>
                <c:pt idx="70">
                  <c:v>14.619726278447164</c:v>
                </c:pt>
                <c:pt idx="71">
                  <c:v>14.722322107527704</c:v>
                </c:pt>
                <c:pt idx="72">
                  <c:v>14.824207905277085</c:v>
                </c:pt>
                <c:pt idx="73">
                  <c:v>14.925398212441776</c:v>
                </c:pt>
                <c:pt idx="74">
                  <c:v>15.025907080141309</c:v>
                </c:pt>
                <c:pt idx="75">
                  <c:v>15.125748092643923</c:v>
                </c:pt>
                <c:pt idx="76">
                  <c:v>15.224934388797928</c:v>
                </c:pt>
                <c:pt idx="77">
                  <c:v>15.323478682214505</c:v>
                </c:pt>
                <c:pt idx="78">
                  <c:v>15.421393280289651</c:v>
                </c:pt>
                <c:pt idx="79">
                  <c:v>15.518690102145975</c:v>
                </c:pt>
                <c:pt idx="80">
                  <c:v>15.615380695568199</c:v>
                </c:pt>
                <c:pt idx="81">
                  <c:v>15.711476253000686</c:v>
                </c:pt>
                <c:pt idx="82">
                  <c:v>15.806987626669574</c:v>
                </c:pt>
                <c:pt idx="83">
                  <c:v>15.901925342887431</c:v>
                </c:pt>
                <c:pt idx="84">
                  <c:v>15.996299615593792</c:v>
                </c:pt>
                <c:pt idx="85">
                  <c:v>16.090120359180865</c:v>
                </c:pt>
                <c:pt idx="86">
                  <c:v>16.183397200650031</c:v>
                </c:pt>
                <c:pt idx="87">
                  <c:v>16.276139491141251</c:v>
                </c:pt>
                <c:pt idx="88">
                  <c:v>16.368356316874589</c:v>
                </c:pt>
                <c:pt idx="89">
                  <c:v>16.46005650953996</c:v>
                </c:pt>
                <c:pt idx="90">
                  <c:v>16.551248656168795</c:v>
                </c:pt>
                <c:pt idx="91">
                  <c:v>16.641941108518857</c:v>
                </c:pt>
                <c:pt idx="92">
                  <c:v>16.732141992001218</c:v>
                </c:pt>
                <c:pt idx="93">
                  <c:v>16.821859214176389</c:v>
                </c:pt>
                <c:pt idx="94">
                  <c:v>16.911100472844794</c:v>
                </c:pt>
                <c:pt idx="95">
                  <c:v>16.999873263754999</c:v>
                </c:pt>
                <c:pt idx="96">
                  <c:v>17.088184887951456</c:v>
                </c:pt>
                <c:pt idx="97">
                  <c:v>17.176042458782327</c:v>
                </c:pt>
                <c:pt idx="98">
                  <c:v>17.26345290858621</c:v>
                </c:pt>
                <c:pt idx="99">
                  <c:v>17.350422995075775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68-4A52-B7B5-E31DEF32B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370991"/>
        <c:axId val="1885388879"/>
      </c:scatterChart>
      <c:valAx>
        <c:axId val="18853709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388879"/>
        <c:crosses val="autoZero"/>
        <c:crossBetween val="midCat"/>
      </c:valAx>
      <c:valAx>
        <c:axId val="188538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37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Monte Carlo simulation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chemeClr val="bg1"/>
              </a:solidFill>
              <a:latin typeface="Calibri" panose="020F0502020204030204"/>
            </a:rPr>
            <a:t>Monte Carlo simulation</a:t>
          </a:r>
        </a:p>
      </cx:txPr>
    </cx:title>
    <cx:plotArea>
      <cx:plotAreaRegion>
        <cx:series layoutId="clusteredColumn" uniqueId="{E8C0DD6A-3237-453A-9506-3EE91EE9F31A}" formatIdx="0"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9</xdr:row>
      <xdr:rowOff>15240</xdr:rowOff>
    </xdr:from>
    <xdr:to>
      <xdr:col>6</xdr:col>
      <xdr:colOff>419443</xdr:colOff>
      <xdr:row>11</xdr:row>
      <xdr:rowOff>38135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A1242624-E10C-E4F1-CC21-725324B08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729740"/>
          <a:ext cx="3962743" cy="403895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137161</xdr:colOff>
      <xdr:row>11</xdr:row>
      <xdr:rowOff>121920</xdr:rowOff>
    </xdr:from>
    <xdr:to>
      <xdr:col>6</xdr:col>
      <xdr:colOff>289560</xdr:colOff>
      <xdr:row>13</xdr:row>
      <xdr:rowOff>174214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9B2AF421-6FAC-97FA-4E36-3A852EBFB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1" y="2217420"/>
          <a:ext cx="3809999" cy="433294"/>
        </a:xfrm>
        <a:prstGeom prst="rect">
          <a:avLst/>
        </a:prstGeom>
      </xdr:spPr>
    </xdr:pic>
    <xdr:clientData/>
  </xdr:twoCellAnchor>
  <xdr:twoCellAnchor>
    <xdr:from>
      <xdr:col>2</xdr:col>
      <xdr:colOff>487680</xdr:colOff>
      <xdr:row>111</xdr:row>
      <xdr:rowOff>167640</xdr:rowOff>
    </xdr:from>
    <xdr:to>
      <xdr:col>10</xdr:col>
      <xdr:colOff>53340</xdr:colOff>
      <xdr:row>126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075AF27-169F-11E8-21FE-14615E9F9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312420</xdr:colOff>
      <xdr:row>111</xdr:row>
      <xdr:rowOff>45720</xdr:rowOff>
    </xdr:from>
    <xdr:to>
      <xdr:col>18</xdr:col>
      <xdr:colOff>434340</xdr:colOff>
      <xdr:row>126</xdr:row>
      <xdr:rowOff>83820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A59E828-3069-74A7-A42C-49BB43143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134</xdr:row>
      <xdr:rowOff>91440</xdr:rowOff>
    </xdr:from>
    <xdr:to>
      <xdr:col>8</xdr:col>
      <xdr:colOff>60960</xdr:colOff>
      <xdr:row>151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96C58BB-C4C2-9304-B461-B59F3E72B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154</xdr:row>
      <xdr:rowOff>0</xdr:rowOff>
    </xdr:from>
    <xdr:to>
      <xdr:col>7</xdr:col>
      <xdr:colOff>281940</xdr:colOff>
      <xdr:row>171</xdr:row>
      <xdr:rowOff>45720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AD32A89-D2AF-09A5-889A-141C624F8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BC2E1B5B-B2C4-563E-7211-6F028A9CE8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181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32</xdr:row>
      <xdr:rowOff>99060</xdr:rowOff>
    </xdr:from>
    <xdr:to>
      <xdr:col>8</xdr:col>
      <xdr:colOff>355526</xdr:colOff>
      <xdr:row>47</xdr:row>
      <xdr:rowOff>172456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E58E6433-5C91-F497-4490-0F4431DB5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5951220"/>
          <a:ext cx="5011346" cy="2816596"/>
        </a:xfrm>
        <a:prstGeom prst="rect">
          <a:avLst/>
        </a:prstGeom>
      </xdr:spPr>
    </xdr:pic>
    <xdr:clientData/>
  </xdr:twoCellAnchor>
  <xdr:twoCellAnchor editAs="oneCell">
    <xdr:from>
      <xdr:col>0</xdr:col>
      <xdr:colOff>220980</xdr:colOff>
      <xdr:row>52</xdr:row>
      <xdr:rowOff>106680</xdr:rowOff>
    </xdr:from>
    <xdr:to>
      <xdr:col>8</xdr:col>
      <xdr:colOff>373816</xdr:colOff>
      <xdr:row>68</xdr:row>
      <xdr:rowOff>88644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12DB9C3D-9CBA-ADF3-A69E-3EA93452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0" y="9616440"/>
          <a:ext cx="5029636" cy="290804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205741</xdr:colOff>
      <xdr:row>71</xdr:row>
      <xdr:rowOff>73692</xdr:rowOff>
    </xdr:from>
    <xdr:to>
      <xdr:col>8</xdr:col>
      <xdr:colOff>373381</xdr:colOff>
      <xdr:row>87</xdr:row>
      <xdr:rowOff>154193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FB96AF8B-C0C3-DAFF-B370-60ECDD9F0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1" y="13058172"/>
          <a:ext cx="5044440" cy="30065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</xdr:colOff>
      <xdr:row>160</xdr:row>
      <xdr:rowOff>45720</xdr:rowOff>
    </xdr:from>
    <xdr:to>
      <xdr:col>8</xdr:col>
      <xdr:colOff>451555</xdr:colOff>
      <xdr:row>177</xdr:row>
      <xdr:rowOff>39893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9FDF0954-0A7D-033C-9D57-9803CC313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" y="29306520"/>
          <a:ext cx="5206435" cy="3103133"/>
        </a:xfrm>
        <a:prstGeom prst="rect">
          <a:avLst/>
        </a:prstGeom>
      </xdr:spPr>
    </xdr:pic>
    <xdr:clientData/>
  </xdr:twoCellAnchor>
  <xdr:twoCellAnchor>
    <xdr:from>
      <xdr:col>0</xdr:col>
      <xdr:colOff>22860</xdr:colOff>
      <xdr:row>0</xdr:row>
      <xdr:rowOff>15240</xdr:rowOff>
    </xdr:from>
    <xdr:to>
      <xdr:col>8</xdr:col>
      <xdr:colOff>594360</xdr:colOff>
      <xdr:row>31</xdr:row>
      <xdr:rowOff>60960</xdr:rowOff>
    </xdr:to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D114F0F2-8178-99DA-9636-5E61DA2DE64E}"/>
            </a:ext>
          </a:extLst>
        </xdr:cNvPr>
        <xdr:cNvSpPr txBox="1"/>
      </xdr:nvSpPr>
      <xdr:spPr>
        <a:xfrm>
          <a:off x="22860" y="15240"/>
          <a:ext cx="5448300" cy="571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t-IT" sz="2000"/>
            <a:t>Report 5</a:t>
          </a:r>
        </a:p>
        <a:p>
          <a:pPr algn="ctr"/>
          <a:r>
            <a:rPr lang="it-IT" sz="2000"/>
            <a:t>Walter</a:t>
          </a:r>
          <a:r>
            <a:rPr lang="it-IT" sz="2000" baseline="0"/>
            <a:t> Martemucci (2057975)</a:t>
          </a:r>
        </a:p>
        <a:p>
          <a:pPr algn="ctr"/>
          <a:endParaRPr lang="it-IT" sz="2000" baseline="0"/>
        </a:p>
        <a:p>
          <a:pPr algn="l"/>
          <a:r>
            <a:rPr lang="it-IT" sz="1200"/>
            <a:t>1.</a:t>
          </a:r>
        </a:p>
        <a:p>
          <a:pPr algn="l"/>
          <a:r>
            <a:rPr lang="it-IT" sz="1200"/>
            <a:t>Calculate</a:t>
          </a:r>
          <a:r>
            <a:rPr lang="it-IT" sz="1200" baseline="0"/>
            <a:t> the Value ar Risk of an equibalanced portfolio of two assets (Apple and Microsoft) and check the (non) additivity of the VaR.</a:t>
          </a:r>
        </a:p>
        <a:p>
          <a:pPr algn="l"/>
          <a:r>
            <a:rPr lang="it-IT" sz="1200" baseline="0"/>
            <a:t>The portfolio is determined daily by the combination of the shares previously following the assumption of an equibalanced combination.</a:t>
          </a:r>
        </a:p>
        <a:p>
          <a:pPr algn="l"/>
          <a:r>
            <a:rPr lang="it-IT" sz="1200" baseline="0"/>
            <a:t>A six months time window has been chosen to collect the daily returns in order to calculate averages and standard deviation.</a:t>
          </a:r>
        </a:p>
        <a:p>
          <a:pPr algn="l"/>
          <a:endParaRPr lang="it-IT" sz="1200" baseline="0"/>
        </a:p>
        <a:p>
          <a:pPr algn="l"/>
          <a:endParaRPr lang="it-IT" sz="1200" baseline="0"/>
        </a:p>
        <a:p>
          <a:pPr algn="l"/>
          <a:endParaRPr lang="it-IT" sz="1200" baseline="0"/>
        </a:p>
        <a:p>
          <a:pPr algn="l"/>
          <a:endParaRPr lang="it-IT" sz="1200" baseline="0"/>
        </a:p>
        <a:p>
          <a:pPr algn="l"/>
          <a:endParaRPr lang="it-IT" sz="1200" baseline="0"/>
        </a:p>
        <a:p>
          <a:pPr algn="l"/>
          <a:endParaRPr lang="it-IT" sz="1200" baseline="0"/>
        </a:p>
        <a:p>
          <a:pPr algn="l"/>
          <a:endParaRPr lang="it-IT" sz="1200" baseline="0"/>
        </a:p>
        <a:p>
          <a:pPr algn="l"/>
          <a:endParaRPr lang="it-IT" sz="1200" baseline="0"/>
        </a:p>
        <a:p>
          <a:pPr algn="l"/>
          <a:endParaRPr lang="it-IT" sz="1200" baseline="0"/>
        </a:p>
        <a:p>
          <a:pPr algn="l"/>
          <a:endParaRPr lang="it-IT" sz="1200" baseline="0"/>
        </a:p>
        <a:p>
          <a:pPr algn="l"/>
          <a:endParaRPr lang="it-IT" sz="1200" baseline="0"/>
        </a:p>
        <a:p>
          <a:pPr algn="l"/>
          <a:endParaRPr lang="it-IT" sz="1200" baseline="0"/>
        </a:p>
        <a:p>
          <a:pPr algn="l"/>
          <a:r>
            <a:rPr lang="it-IT" sz="1200" baseline="0"/>
            <a:t>2.</a:t>
          </a:r>
        </a:p>
        <a:p>
          <a:pPr algn="l"/>
          <a:r>
            <a:rPr lang="it-IT" sz="1200" baseline="0"/>
            <a:t>Compute the parametric single and joint Normal VaR at different confidence levels (99.5%, 99%, 95%) with T=1..100 time window; the parametric method depends on sigma and value of the portfolio.</a:t>
          </a:r>
        </a:p>
        <a:p>
          <a:pPr algn="l"/>
          <a:r>
            <a:rPr lang="it-IT" sz="1200" baseline="0"/>
            <a:t>VaR of the two assets, their sum and of the whole portfolio is plotted against T with different confidence levels.</a:t>
          </a:r>
        </a:p>
        <a:p>
          <a:pPr algn="l"/>
          <a:endParaRPr lang="it-IT" sz="1200" baseline="0"/>
        </a:p>
        <a:p>
          <a:pPr algn="l"/>
          <a:endParaRPr lang="it-IT" sz="1200" baseline="0"/>
        </a:p>
        <a:p>
          <a:pPr algn="l"/>
          <a:endParaRPr lang="it-IT" sz="1200" baseline="0"/>
        </a:p>
      </xdr:txBody>
    </xdr:sp>
    <xdr:clientData/>
  </xdr:twoCellAnchor>
  <xdr:twoCellAnchor editAs="oneCell">
    <xdr:from>
      <xdr:col>0</xdr:col>
      <xdr:colOff>533400</xdr:colOff>
      <xdr:row>19</xdr:row>
      <xdr:rowOff>83820</xdr:rowOff>
    </xdr:from>
    <xdr:to>
      <xdr:col>7</xdr:col>
      <xdr:colOff>228943</xdr:colOff>
      <xdr:row>24</xdr:row>
      <xdr:rowOff>89996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FEAD0C0D-1C96-C3F1-76CA-14206A325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" y="3558540"/>
          <a:ext cx="3962743" cy="920576"/>
        </a:xfrm>
        <a:prstGeom prst="rect">
          <a:avLst/>
        </a:prstGeom>
      </xdr:spPr>
    </xdr:pic>
    <xdr:clientData/>
  </xdr:twoCellAnchor>
  <xdr:twoCellAnchor editAs="oneCell">
    <xdr:from>
      <xdr:col>2</xdr:col>
      <xdr:colOff>205740</xdr:colOff>
      <xdr:row>13</xdr:row>
      <xdr:rowOff>60960</xdr:rowOff>
    </xdr:from>
    <xdr:to>
      <xdr:col>5</xdr:col>
      <xdr:colOff>487863</xdr:colOff>
      <xdr:row>18</xdr:row>
      <xdr:rowOff>76281</xdr:rowOff>
    </xdr:to>
    <xdr:pic>
      <xdr:nvPicPr>
        <xdr:cNvPr id="16" name="Immagine 15">
          <a:extLst>
            <a:ext uri="{FF2B5EF4-FFF2-40B4-BE49-F238E27FC236}">
              <a16:creationId xmlns:a16="http://schemas.microsoft.com/office/drawing/2014/main" id="{BC148233-8282-9AE1-904A-D575B5C7E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24940" y="2438400"/>
          <a:ext cx="2110923" cy="929721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100</xdr:row>
      <xdr:rowOff>91440</xdr:rowOff>
    </xdr:from>
    <xdr:to>
      <xdr:col>8</xdr:col>
      <xdr:colOff>541020</xdr:colOff>
      <xdr:row>158</xdr:row>
      <xdr:rowOff>167640</xdr:rowOff>
    </xdr:to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66087432-4E99-ED0B-D046-41A86F64A972}"/>
            </a:ext>
          </a:extLst>
        </xdr:cNvPr>
        <xdr:cNvSpPr txBox="1"/>
      </xdr:nvSpPr>
      <xdr:spPr>
        <a:xfrm>
          <a:off x="76200" y="18379440"/>
          <a:ext cx="5341620" cy="10683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200"/>
            <a:t>3.</a:t>
          </a:r>
        </a:p>
        <a:p>
          <a:r>
            <a:rPr lang="it-IT" sz="1200"/>
            <a:t>Compute</a:t>
          </a:r>
          <a:r>
            <a:rPr lang="it-IT" sz="1200" baseline="0"/>
            <a:t> the VaR with the sigma estimated following riskmetric EWMA (with lambda=0.94). Need to compute the weighted historical returns so that the contribution scales with time.</a:t>
          </a:r>
        </a:p>
        <a:p>
          <a:endParaRPr lang="it-IT" sz="1200"/>
        </a:p>
        <a:p>
          <a:endParaRPr lang="it-IT" sz="1200"/>
        </a:p>
        <a:p>
          <a:endParaRPr lang="it-IT" sz="1200"/>
        </a:p>
        <a:p>
          <a:endParaRPr lang="it-IT" sz="1200"/>
        </a:p>
        <a:p>
          <a:endParaRPr lang="it-IT" sz="1200"/>
        </a:p>
        <a:p>
          <a:endParaRPr lang="it-IT" sz="1200"/>
        </a:p>
        <a:p>
          <a:endParaRPr lang="it-IT" sz="1200"/>
        </a:p>
        <a:p>
          <a:endParaRPr lang="it-IT" sz="1200"/>
        </a:p>
        <a:p>
          <a:endParaRPr lang="it-IT" sz="1200"/>
        </a:p>
        <a:p>
          <a:endParaRPr lang="it-IT" sz="1200"/>
        </a:p>
        <a:p>
          <a:endParaRPr lang="it-IT" sz="1200"/>
        </a:p>
        <a:p>
          <a:endParaRPr lang="it-IT" sz="1200"/>
        </a:p>
        <a:p>
          <a:endParaRPr lang="it-IT" sz="1200"/>
        </a:p>
        <a:p>
          <a:endParaRPr lang="it-IT" sz="1200"/>
        </a:p>
        <a:p>
          <a:endParaRPr lang="it-IT" sz="1200"/>
        </a:p>
        <a:p>
          <a:endParaRPr lang="it-IT" sz="1200"/>
        </a:p>
        <a:p>
          <a:endParaRPr lang="it-IT" sz="1200"/>
        </a:p>
        <a:p>
          <a:r>
            <a:rPr lang="it-IT" sz="1200"/>
            <a:t>4.</a:t>
          </a:r>
        </a:p>
        <a:p>
          <a:r>
            <a:rPr lang="it-IT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Compute the MonteCarlo VaR with N (100) simulations with T (10) at different</a:t>
          </a:r>
          <a:r>
            <a:rPr lang="it-IT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confidence</a:t>
          </a:r>
          <a:r>
            <a:rPr lang="it-IT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levels (99%,99,5%,95%),</a:t>
          </a:r>
          <a:r>
            <a:rPr lang="it-IT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</a:t>
          </a:r>
          <a:r>
            <a:rPr lang="it-IT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ifferent seeds has been used for the simulations.</a:t>
          </a: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</a:t>
          </a:r>
        </a:p>
        <a:p>
          <a:r>
            <a:rPr lang="it-IT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Computation</a:t>
          </a:r>
          <a:r>
            <a:rPr lang="it-IT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</a:t>
          </a:r>
          <a:r>
            <a:rPr lang="it-IT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historical VaR (according to the historical value of the returns)</a:t>
          </a:r>
          <a:r>
            <a:rPr lang="it-IT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considering the historicl data in order to compute the averages and sigma. Those values have been used as input for a normal distribution to compute the Value at Risk at different confidence levels.</a:t>
          </a:r>
        </a:p>
        <a:p>
          <a:endParaRPr lang="it-IT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167640</xdr:colOff>
      <xdr:row>105</xdr:row>
      <xdr:rowOff>47372</xdr:rowOff>
    </xdr:from>
    <xdr:to>
      <xdr:col>8</xdr:col>
      <xdr:colOff>342900</xdr:colOff>
      <xdr:row>121</xdr:row>
      <xdr:rowOff>100858</xdr:rowOff>
    </xdr:to>
    <xdr:pic>
      <xdr:nvPicPr>
        <xdr:cNvPr id="19" name="Immagine 18">
          <a:extLst>
            <a:ext uri="{FF2B5EF4-FFF2-40B4-BE49-F238E27FC236}">
              <a16:creationId xmlns:a16="http://schemas.microsoft.com/office/drawing/2014/main" id="{6EF804D2-C10C-411F-1566-DC63C8B9F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" y="19249772"/>
          <a:ext cx="5052060" cy="2979566"/>
        </a:xfrm>
        <a:prstGeom prst="rect">
          <a:avLst/>
        </a:prstGeom>
      </xdr:spPr>
    </xdr:pic>
    <xdr:clientData/>
  </xdr:twoCellAnchor>
  <xdr:twoCellAnchor editAs="oneCell">
    <xdr:from>
      <xdr:col>5</xdr:col>
      <xdr:colOff>327046</xdr:colOff>
      <xdr:row>126</xdr:row>
      <xdr:rowOff>22859</xdr:rowOff>
    </xdr:from>
    <xdr:to>
      <xdr:col>8</xdr:col>
      <xdr:colOff>350519</xdr:colOff>
      <xdr:row>144</xdr:row>
      <xdr:rowOff>22860</xdr:rowOff>
    </xdr:to>
    <xdr:pic>
      <xdr:nvPicPr>
        <xdr:cNvPr id="21" name="Immagine 20">
          <a:extLst>
            <a:ext uri="{FF2B5EF4-FFF2-40B4-BE49-F238E27FC236}">
              <a16:creationId xmlns:a16="http://schemas.microsoft.com/office/drawing/2014/main" id="{94C31420-A71B-CBC0-2FEF-7A6B4327A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75046" y="23065739"/>
          <a:ext cx="1852273" cy="3291841"/>
        </a:xfrm>
        <a:prstGeom prst="rect">
          <a:avLst/>
        </a:prstGeom>
      </xdr:spPr>
    </xdr:pic>
    <xdr:clientData/>
  </xdr:twoCellAnchor>
  <xdr:twoCellAnchor editAs="oneCell">
    <xdr:from>
      <xdr:col>0</xdr:col>
      <xdr:colOff>220980</xdr:colOff>
      <xdr:row>133</xdr:row>
      <xdr:rowOff>83820</xdr:rowOff>
    </xdr:from>
    <xdr:to>
      <xdr:col>5</xdr:col>
      <xdr:colOff>78701</xdr:colOff>
      <xdr:row>143</xdr:row>
      <xdr:rowOff>0</xdr:rowOff>
    </xdr:to>
    <xdr:pic>
      <xdr:nvPicPr>
        <xdr:cNvPr id="27" name="Immagine 26">
          <a:extLst>
            <a:ext uri="{FF2B5EF4-FFF2-40B4-BE49-F238E27FC236}">
              <a16:creationId xmlns:a16="http://schemas.microsoft.com/office/drawing/2014/main" id="{9BC86BCA-5934-8FBF-9B64-F1E6B98A1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0980" y="24406860"/>
          <a:ext cx="2905721" cy="1744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66FE-2CD4-4667-B8F6-9882D2AA7154}">
  <dimension ref="A1:DF156"/>
  <sheetViews>
    <sheetView topLeftCell="A49" workbookViewId="0">
      <selection activeCell="B6" sqref="B6"/>
    </sheetView>
  </sheetViews>
  <sheetFormatPr defaultRowHeight="14.4" x14ac:dyDescent="0.3"/>
  <cols>
    <col min="8" max="8" width="12.6640625" bestFit="1" customWidth="1"/>
    <col min="10" max="10" width="13.21875" customWidth="1"/>
    <col min="15" max="15" width="9.21875" bestFit="1" customWidth="1"/>
    <col min="38" max="38" width="12.88671875" bestFit="1" customWidth="1"/>
  </cols>
  <sheetData>
    <row r="1" spans="1:38" ht="15" thickBot="1" x14ac:dyDescent="0.35">
      <c r="A1" t="s">
        <v>0</v>
      </c>
      <c r="O1" t="s">
        <v>263</v>
      </c>
      <c r="P1" s="1" t="s">
        <v>8</v>
      </c>
      <c r="Q1" s="2" t="s">
        <v>9</v>
      </c>
      <c r="R1" s="2" t="s">
        <v>10</v>
      </c>
      <c r="S1" s="2" t="s">
        <v>11</v>
      </c>
      <c r="T1" s="2" t="s">
        <v>13</v>
      </c>
      <c r="U1" s="3" t="s">
        <v>14</v>
      </c>
      <c r="V1" s="2" t="s">
        <v>12</v>
      </c>
      <c r="W1" s="2" t="s">
        <v>390</v>
      </c>
      <c r="X1" s="2" t="s">
        <v>391</v>
      </c>
      <c r="Z1" t="s">
        <v>264</v>
      </c>
      <c r="AA1" s="4" t="s">
        <v>15</v>
      </c>
      <c r="AB1" s="5">
        <v>159.66999999999999</v>
      </c>
      <c r="AC1" s="5">
        <v>166.48</v>
      </c>
      <c r="AD1" s="5">
        <v>159.26</v>
      </c>
      <c r="AE1" s="5">
        <v>166.02</v>
      </c>
      <c r="AF1" s="5">
        <v>166.02</v>
      </c>
      <c r="AG1" s="5" t="s">
        <v>265</v>
      </c>
      <c r="AH1" t="s">
        <v>390</v>
      </c>
      <c r="AI1" t="s">
        <v>391</v>
      </c>
      <c r="AJ1" s="8" t="s">
        <v>395</v>
      </c>
      <c r="AK1" s="8" t="s">
        <v>396</v>
      </c>
      <c r="AL1" s="8" t="s">
        <v>397</v>
      </c>
    </row>
    <row r="2" spans="1:38" ht="15" thickBot="1" x14ac:dyDescent="0.35">
      <c r="A2">
        <v>1</v>
      </c>
      <c r="B2" t="s">
        <v>1</v>
      </c>
      <c r="P2" s="4" t="s">
        <v>15</v>
      </c>
      <c r="Q2" s="5">
        <v>282.58999999999997</v>
      </c>
      <c r="R2" s="5">
        <v>290.88</v>
      </c>
      <c r="S2" s="5">
        <v>276.73</v>
      </c>
      <c r="T2" s="5">
        <v>289.98</v>
      </c>
      <c r="U2" s="5">
        <v>289.98</v>
      </c>
      <c r="V2" s="5" t="s">
        <v>16</v>
      </c>
      <c r="W2">
        <f t="shared" ref="W2:W33" si="0">U2/U3-1</f>
        <v>2.9100716871318211E-2</v>
      </c>
      <c r="X2">
        <f>AVERAGE(W2:W127)</f>
        <v>-7.7266492625813448E-4</v>
      </c>
      <c r="AA2" s="4" t="s">
        <v>17</v>
      </c>
      <c r="AB2" s="5">
        <v>158.15</v>
      </c>
      <c r="AC2" s="5">
        <v>160.71</v>
      </c>
      <c r="AD2" s="5">
        <v>156.32</v>
      </c>
      <c r="AE2" s="5">
        <v>159.47999999999999</v>
      </c>
      <c r="AF2" s="5">
        <v>159.47999999999999</v>
      </c>
      <c r="AG2" s="5" t="s">
        <v>266</v>
      </c>
      <c r="AH2">
        <f>(AF1/AF2)-1</f>
        <v>4.1008276899924923E-2</v>
      </c>
      <c r="AI2">
        <f>AVERAGE(AH2:AH125)</f>
        <v>9.4133510951981722E-4</v>
      </c>
      <c r="AJ2">
        <f>COVAR(W2:W126,AH2:AH126)</f>
        <v>2.7614838791435367E-4</v>
      </c>
      <c r="AK2">
        <f>(W2+AH2)/2</f>
        <v>3.5054496885621567E-2</v>
      </c>
      <c r="AL2" s="9">
        <f>AVERAGE(AK2:AK126)</f>
        <v>6.6011091487729544E-5</v>
      </c>
    </row>
    <row r="3" spans="1:38" ht="15" thickBot="1" x14ac:dyDescent="0.35">
      <c r="A3">
        <v>2</v>
      </c>
      <c r="B3" t="s">
        <v>2</v>
      </c>
      <c r="P3" s="4" t="s">
        <v>17</v>
      </c>
      <c r="Q3" s="5">
        <v>283.95999999999998</v>
      </c>
      <c r="R3" s="5">
        <v>284.13</v>
      </c>
      <c r="S3" s="5">
        <v>280.14999999999998</v>
      </c>
      <c r="T3" s="5">
        <v>281.77999999999997</v>
      </c>
      <c r="U3" s="5">
        <v>281.77999999999997</v>
      </c>
      <c r="V3" s="5" t="s">
        <v>18</v>
      </c>
      <c r="W3">
        <f t="shared" si="0"/>
        <v>-9.456181671178121E-3</v>
      </c>
      <c r="X3" t="s">
        <v>392</v>
      </c>
      <c r="AA3" s="4" t="s">
        <v>19</v>
      </c>
      <c r="AB3" s="5">
        <v>156.71</v>
      </c>
      <c r="AC3" s="5">
        <v>158.22999999999999</v>
      </c>
      <c r="AD3" s="5">
        <v>153.27000000000001</v>
      </c>
      <c r="AE3" s="5">
        <v>157.96</v>
      </c>
      <c r="AF3" s="5">
        <v>157.96</v>
      </c>
      <c r="AG3" s="5" t="s">
        <v>267</v>
      </c>
      <c r="AH3">
        <f t="shared" ref="AH3:AH66" si="1">(AF2/AF3)-1</f>
        <v>9.6226892884272441E-3</v>
      </c>
      <c r="AI3" t="s">
        <v>392</v>
      </c>
      <c r="AK3">
        <f t="shared" ref="AK3:AK66" si="2">(W3+AH3)/2</f>
        <v>8.3253808624561554E-5</v>
      </c>
      <c r="AL3" t="s">
        <v>400</v>
      </c>
    </row>
    <row r="4" spans="1:38" ht="15" thickBot="1" x14ac:dyDescent="0.35">
      <c r="A4">
        <v>3</v>
      </c>
      <c r="B4" t="s">
        <v>3</v>
      </c>
      <c r="P4" s="4" t="s">
        <v>19</v>
      </c>
      <c r="Q4" s="5">
        <v>277.70999999999998</v>
      </c>
      <c r="R4" s="5">
        <v>284.94</v>
      </c>
      <c r="S4" s="5">
        <v>276.22000000000003</v>
      </c>
      <c r="T4" s="5">
        <v>284.47000000000003</v>
      </c>
      <c r="U4" s="5">
        <v>284.47000000000003</v>
      </c>
      <c r="V4" s="5" t="s">
        <v>20</v>
      </c>
      <c r="W4">
        <f t="shared" si="0"/>
        <v>2.5043240126837896E-2</v>
      </c>
      <c r="X4">
        <f>_xlfn.VAR.P(W2:W127)</f>
        <v>3.8937090258855348E-4</v>
      </c>
      <c r="AA4" s="4" t="s">
        <v>21</v>
      </c>
      <c r="AB4" s="5">
        <v>161.84</v>
      </c>
      <c r="AC4" s="5">
        <v>166.2</v>
      </c>
      <c r="AD4" s="5">
        <v>157.25</v>
      </c>
      <c r="AE4" s="5">
        <v>157.65</v>
      </c>
      <c r="AF4" s="5">
        <v>157.65</v>
      </c>
      <c r="AG4" s="5" t="s">
        <v>268</v>
      </c>
      <c r="AH4">
        <f t="shared" si="1"/>
        <v>1.9663812242309842E-3</v>
      </c>
      <c r="AI4">
        <f>_xlfn.VAR.P(AH2:AH125)</f>
        <v>3.6412306893886828E-4</v>
      </c>
      <c r="AK4">
        <f t="shared" si="2"/>
        <v>1.350481067553444E-2</v>
      </c>
      <c r="AL4">
        <f>_xlfn.VAR.P(AK2:AK126)</f>
        <v>3.2535516089998013E-4</v>
      </c>
    </row>
    <row r="5" spans="1:38" ht="15" thickBot="1" x14ac:dyDescent="0.35">
      <c r="A5">
        <v>4</v>
      </c>
      <c r="B5" t="s">
        <v>4</v>
      </c>
      <c r="P5" s="4" t="s">
        <v>21</v>
      </c>
      <c r="Q5" s="5">
        <v>288.61</v>
      </c>
      <c r="R5" s="5">
        <v>289.88</v>
      </c>
      <c r="S5" s="5">
        <v>276.5</v>
      </c>
      <c r="T5" s="5">
        <v>277.52</v>
      </c>
      <c r="U5" s="5">
        <v>277.52</v>
      </c>
      <c r="V5" s="5" t="s">
        <v>22</v>
      </c>
      <c r="W5">
        <f t="shared" si="0"/>
        <v>-4.1811966992369665E-2</v>
      </c>
      <c r="X5" t="s">
        <v>398</v>
      </c>
      <c r="AA5" s="4" t="s">
        <v>23</v>
      </c>
      <c r="AB5" s="5">
        <v>159.25</v>
      </c>
      <c r="AC5" s="5">
        <v>164.52</v>
      </c>
      <c r="AD5" s="5">
        <v>158.93</v>
      </c>
      <c r="AE5" s="5">
        <v>163.63999999999999</v>
      </c>
      <c r="AF5" s="5">
        <v>163.63999999999999</v>
      </c>
      <c r="AG5" s="5" t="s">
        <v>269</v>
      </c>
      <c r="AH5">
        <f t="shared" si="1"/>
        <v>-3.6604742116841726E-2</v>
      </c>
      <c r="AI5" t="s">
        <v>398</v>
      </c>
      <c r="AK5">
        <f t="shared" si="2"/>
        <v>-3.9208354554605696E-2</v>
      </c>
      <c r="AL5" t="s">
        <v>398</v>
      </c>
    </row>
    <row r="6" spans="1:38" ht="15" thickBot="1" x14ac:dyDescent="0.35">
      <c r="A6">
        <v>5</v>
      </c>
      <c r="B6" t="s">
        <v>5</v>
      </c>
      <c r="P6" s="4" t="s">
        <v>23</v>
      </c>
      <c r="Q6" s="5">
        <v>285.19</v>
      </c>
      <c r="R6" s="5">
        <v>290.98</v>
      </c>
      <c r="S6" s="5">
        <v>281.45999999999998</v>
      </c>
      <c r="T6" s="5">
        <v>289.63</v>
      </c>
      <c r="U6" s="5">
        <v>289.63</v>
      </c>
      <c r="V6" s="5" t="s">
        <v>24</v>
      </c>
      <c r="W6">
        <f t="shared" si="0"/>
        <v>2.2632582444742422E-2</v>
      </c>
      <c r="X6">
        <f>_xlfn.STDEV.P(W2:W127)</f>
        <v>1.9732483436925862E-2</v>
      </c>
      <c r="AA6" s="4" t="s">
        <v>25</v>
      </c>
      <c r="AB6" s="5">
        <v>155.91</v>
      </c>
      <c r="AC6" s="5">
        <v>159.79</v>
      </c>
      <c r="AD6" s="5">
        <v>155.38</v>
      </c>
      <c r="AE6" s="5">
        <v>156.57</v>
      </c>
      <c r="AF6" s="5">
        <v>156.57</v>
      </c>
      <c r="AG6" s="5" t="s">
        <v>270</v>
      </c>
      <c r="AH6">
        <f t="shared" si="1"/>
        <v>4.5155521491984318E-2</v>
      </c>
      <c r="AI6">
        <f>_xlfn.STDEV.P(AH2:AH126)</f>
        <v>1.9082009038328965E-2</v>
      </c>
      <c r="AK6">
        <f t="shared" si="2"/>
        <v>3.389405196836337E-2</v>
      </c>
      <c r="AL6">
        <f>_xlfn.STDEV.P(AK2:AK126)</f>
        <v>1.8037604078701253E-2</v>
      </c>
    </row>
    <row r="7" spans="1:38" ht="15" thickBot="1" x14ac:dyDescent="0.35">
      <c r="A7">
        <v>6</v>
      </c>
      <c r="B7" t="s">
        <v>6</v>
      </c>
      <c r="P7" s="4" t="s">
        <v>25</v>
      </c>
      <c r="Q7" s="5">
        <v>282.10000000000002</v>
      </c>
      <c r="R7" s="5">
        <v>290.97000000000003</v>
      </c>
      <c r="S7" s="5">
        <v>279.16000000000003</v>
      </c>
      <c r="T7" s="5">
        <v>283.22000000000003</v>
      </c>
      <c r="U7" s="5">
        <v>283.22000000000003</v>
      </c>
      <c r="V7" s="5" t="s">
        <v>26</v>
      </c>
      <c r="W7">
        <f t="shared" si="0"/>
        <v>4.8108948264377061E-2</v>
      </c>
      <c r="X7" t="s">
        <v>399</v>
      </c>
      <c r="AA7" s="4" t="s">
        <v>27</v>
      </c>
      <c r="AB7" s="5">
        <v>162.25</v>
      </c>
      <c r="AC7" s="5">
        <v>162.34</v>
      </c>
      <c r="AD7" s="5">
        <v>156.72</v>
      </c>
      <c r="AE7" s="5">
        <v>156.80000000000001</v>
      </c>
      <c r="AF7" s="5">
        <v>156.80000000000001</v>
      </c>
      <c r="AG7" s="5" t="s">
        <v>271</v>
      </c>
      <c r="AH7">
        <f t="shared" si="1"/>
        <v>-1.4668367346939437E-3</v>
      </c>
      <c r="AI7" t="s">
        <v>399</v>
      </c>
      <c r="AK7">
        <f t="shared" si="2"/>
        <v>2.3321055764841558E-2</v>
      </c>
      <c r="AL7" t="s">
        <v>399</v>
      </c>
    </row>
    <row r="8" spans="1:38" ht="15" thickBot="1" x14ac:dyDescent="0.35">
      <c r="A8">
        <v>7</v>
      </c>
      <c r="B8" t="s">
        <v>7</v>
      </c>
      <c r="P8" s="4" t="s">
        <v>27</v>
      </c>
      <c r="Q8" s="5">
        <v>277.5</v>
      </c>
      <c r="R8" s="5">
        <v>278.36</v>
      </c>
      <c r="S8" s="5">
        <v>270</v>
      </c>
      <c r="T8" s="5">
        <v>270.22000000000003</v>
      </c>
      <c r="U8" s="5">
        <v>270.22000000000003</v>
      </c>
      <c r="V8" s="5" t="s">
        <v>28</v>
      </c>
      <c r="W8">
        <f t="shared" si="0"/>
        <v>-3.7403818751781115E-2</v>
      </c>
      <c r="X8">
        <f>X6*SQRT(252)</f>
        <v>0.31324346354284155</v>
      </c>
      <c r="AA8" s="4" t="s">
        <v>29</v>
      </c>
      <c r="AB8" s="5">
        <v>161.12</v>
      </c>
      <c r="AC8" s="5">
        <v>163.16999999999999</v>
      </c>
      <c r="AD8" s="5">
        <v>158.46</v>
      </c>
      <c r="AE8" s="5">
        <v>162.88</v>
      </c>
      <c r="AF8" s="5">
        <v>162.88</v>
      </c>
      <c r="AG8" s="5" t="s">
        <v>272</v>
      </c>
      <c r="AH8">
        <f t="shared" si="1"/>
        <v>-3.7328094302553905E-2</v>
      </c>
      <c r="AI8">
        <f>AI6*SQRT(252)</f>
        <v>0.30291750258543138</v>
      </c>
      <c r="AK8">
        <f t="shared" si="2"/>
        <v>-3.736595652716751E-2</v>
      </c>
      <c r="AL8">
        <f>AL6*SQRT(252)</f>
        <v>0.28633808783812709</v>
      </c>
    </row>
    <row r="9" spans="1:38" ht="15" thickBot="1" x14ac:dyDescent="0.35">
      <c r="H9" t="s">
        <v>401</v>
      </c>
      <c r="I9">
        <v>100</v>
      </c>
      <c r="P9" s="4" t="s">
        <v>29</v>
      </c>
      <c r="Q9" s="5">
        <v>273.29000000000002</v>
      </c>
      <c r="R9" s="5">
        <v>281.11</v>
      </c>
      <c r="S9" s="5">
        <v>270.77</v>
      </c>
      <c r="T9" s="5">
        <v>280.72000000000003</v>
      </c>
      <c r="U9" s="5">
        <v>280.72000000000003</v>
      </c>
      <c r="V9" s="5" t="s">
        <v>30</v>
      </c>
      <c r="W9">
        <f t="shared" si="0"/>
        <v>2.4413385395759768E-2</v>
      </c>
      <c r="AA9" s="4" t="s">
        <v>31</v>
      </c>
      <c r="AB9" s="5">
        <v>166.46</v>
      </c>
      <c r="AC9" s="5">
        <v>167.87</v>
      </c>
      <c r="AD9" s="5">
        <v>161.5</v>
      </c>
      <c r="AE9" s="5">
        <v>161.79</v>
      </c>
      <c r="AF9" s="5">
        <v>161.79</v>
      </c>
      <c r="AG9" s="5" t="s">
        <v>273</v>
      </c>
      <c r="AH9">
        <f t="shared" si="1"/>
        <v>6.7371283762902578E-3</v>
      </c>
      <c r="AK9">
        <f t="shared" si="2"/>
        <v>1.5575256886025013E-2</v>
      </c>
    </row>
    <row r="10" spans="1:38" ht="15" thickBot="1" x14ac:dyDescent="0.35">
      <c r="H10" t="s">
        <v>393</v>
      </c>
      <c r="I10">
        <v>0.5</v>
      </c>
      <c r="P10" s="4" t="s">
        <v>31</v>
      </c>
      <c r="Q10" s="5">
        <v>281.68</v>
      </c>
      <c r="R10" s="5">
        <v>283.2</v>
      </c>
      <c r="S10" s="5">
        <v>273.38</v>
      </c>
      <c r="T10" s="5">
        <v>274.02999999999997</v>
      </c>
      <c r="U10" s="5">
        <v>274.02999999999997</v>
      </c>
      <c r="V10" s="5" t="s">
        <v>32</v>
      </c>
      <c r="W10">
        <f t="shared" si="0"/>
        <v>-2.4144439300594844E-2</v>
      </c>
      <c r="AA10" s="4" t="s">
        <v>33</v>
      </c>
      <c r="AB10" s="5">
        <v>168.91</v>
      </c>
      <c r="AC10" s="5">
        <v>171.53</v>
      </c>
      <c r="AD10" s="5">
        <v>165.91</v>
      </c>
      <c r="AE10" s="5">
        <v>166.42</v>
      </c>
      <c r="AF10" s="5">
        <v>166.42</v>
      </c>
      <c r="AG10" s="5" t="s">
        <v>274</v>
      </c>
      <c r="AH10">
        <f t="shared" si="1"/>
        <v>-2.7821175339502457E-2</v>
      </c>
      <c r="AK10">
        <f t="shared" si="2"/>
        <v>-2.5982807320048651E-2</v>
      </c>
    </row>
    <row r="11" spans="1:38" ht="15" thickBot="1" x14ac:dyDescent="0.35">
      <c r="H11" t="s">
        <v>394</v>
      </c>
      <c r="I11">
        <v>0.5</v>
      </c>
      <c r="K11" t="s">
        <v>432</v>
      </c>
      <c r="P11" s="4" t="s">
        <v>33</v>
      </c>
      <c r="Q11" s="5">
        <v>288.58</v>
      </c>
      <c r="R11" s="5">
        <v>293.3</v>
      </c>
      <c r="S11" s="5">
        <v>280.06</v>
      </c>
      <c r="T11" s="5">
        <v>280.81</v>
      </c>
      <c r="U11" s="5">
        <v>280.81</v>
      </c>
      <c r="V11" s="5" t="s">
        <v>34</v>
      </c>
      <c r="W11">
        <f t="shared" si="0"/>
        <v>-1.9381198491409402E-2</v>
      </c>
      <c r="AA11" s="4" t="s">
        <v>35</v>
      </c>
      <c r="AB11" s="5">
        <v>168.76</v>
      </c>
      <c r="AC11" s="5">
        <v>168.88</v>
      </c>
      <c r="AD11" s="5">
        <v>166.1</v>
      </c>
      <c r="AE11" s="5">
        <v>167.23</v>
      </c>
      <c r="AF11" s="5">
        <v>167.23</v>
      </c>
      <c r="AG11" s="5" t="s">
        <v>275</v>
      </c>
      <c r="AH11">
        <f t="shared" si="1"/>
        <v>-4.8436285355498709E-3</v>
      </c>
      <c r="AK11">
        <f t="shared" si="2"/>
        <v>-1.2112413513479636E-2</v>
      </c>
    </row>
    <row r="12" spans="1:38" ht="15" thickBot="1" x14ac:dyDescent="0.35">
      <c r="I12" t="s">
        <v>405</v>
      </c>
      <c r="J12" t="s">
        <v>431</v>
      </c>
      <c r="P12" s="4" t="s">
        <v>35</v>
      </c>
      <c r="Q12" s="5">
        <v>289.39999999999998</v>
      </c>
      <c r="R12" s="5">
        <v>289.7</v>
      </c>
      <c r="S12" s="5">
        <v>285.37</v>
      </c>
      <c r="T12" s="5">
        <v>286.36</v>
      </c>
      <c r="U12" s="5">
        <v>286.36</v>
      </c>
      <c r="V12" s="5" t="s">
        <v>36</v>
      </c>
      <c r="W12">
        <f t="shared" si="0"/>
        <v>3.7153873116018143E-3</v>
      </c>
      <c r="AA12" s="4" t="s">
        <v>37</v>
      </c>
      <c r="AB12" s="5">
        <v>165.02</v>
      </c>
      <c r="AC12" s="5">
        <v>167.82</v>
      </c>
      <c r="AD12" s="5">
        <v>163.91</v>
      </c>
      <c r="AE12" s="5">
        <v>167.4</v>
      </c>
      <c r="AF12" s="5">
        <v>167.4</v>
      </c>
      <c r="AG12" s="5" t="s">
        <v>276</v>
      </c>
      <c r="AH12">
        <f t="shared" si="1"/>
        <v>-1.0155316606930143E-3</v>
      </c>
      <c r="AK12">
        <f t="shared" si="2"/>
        <v>1.3499278254544E-3</v>
      </c>
    </row>
    <row r="13" spans="1:38" ht="15" thickBot="1" x14ac:dyDescent="0.35">
      <c r="I13" s="11">
        <v>0.995</v>
      </c>
      <c r="J13">
        <f>_xlfn.NORM.INV(0.005,X2,X6)</f>
        <v>-5.1600173994885076E-2</v>
      </c>
      <c r="K13">
        <f>J13*($I$9/2)</f>
        <v>-2.580008699744254</v>
      </c>
      <c r="P13" s="4" t="s">
        <v>37</v>
      </c>
      <c r="Q13" s="5">
        <v>279.38</v>
      </c>
      <c r="R13" s="5">
        <v>286.17</v>
      </c>
      <c r="S13" s="5">
        <v>278.41000000000003</v>
      </c>
      <c r="T13" s="5">
        <v>285.3</v>
      </c>
      <c r="U13" s="5">
        <v>285.3</v>
      </c>
      <c r="V13" s="5" t="s">
        <v>38</v>
      </c>
      <c r="W13">
        <f t="shared" si="0"/>
        <v>1.7039783259660712E-2</v>
      </c>
      <c r="AA13" s="4" t="s">
        <v>39</v>
      </c>
      <c r="AB13" s="5">
        <v>163.92</v>
      </c>
      <c r="AC13" s="5">
        <v>166.6</v>
      </c>
      <c r="AD13" s="5">
        <v>163.57</v>
      </c>
      <c r="AE13" s="5">
        <v>165.07</v>
      </c>
      <c r="AF13" s="5">
        <v>165.07</v>
      </c>
      <c r="AG13" s="5" t="s">
        <v>277</v>
      </c>
      <c r="AH13">
        <f t="shared" si="1"/>
        <v>1.4115223844429758E-2</v>
      </c>
      <c r="AK13">
        <f t="shared" si="2"/>
        <v>1.5577503552045235E-2</v>
      </c>
    </row>
    <row r="14" spans="1:38" ht="15" thickBot="1" x14ac:dyDescent="0.35">
      <c r="I14" s="12">
        <v>0.99</v>
      </c>
      <c r="J14">
        <f>_xlfn.NORM.INV(0.01,X2,X6)</f>
        <v>-4.6677285819296713E-2</v>
      </c>
      <c r="K14">
        <f t="shared" ref="K14" si="3">J14*($I$9/2)</f>
        <v>-2.3338642909648355</v>
      </c>
      <c r="P14" s="4" t="s">
        <v>39</v>
      </c>
      <c r="Q14" s="5">
        <v>278.91000000000003</v>
      </c>
      <c r="R14" s="5">
        <v>282.45999999999998</v>
      </c>
      <c r="S14" s="5">
        <v>278.33999999999997</v>
      </c>
      <c r="T14" s="5">
        <v>280.52</v>
      </c>
      <c r="U14" s="5">
        <v>280.52</v>
      </c>
      <c r="V14" s="5" t="s">
        <v>40</v>
      </c>
      <c r="W14">
        <f t="shared" si="0"/>
        <v>2.4657827966980683E-3</v>
      </c>
      <c r="AA14" s="4" t="s">
        <v>41</v>
      </c>
      <c r="AB14" s="5">
        <v>170.62</v>
      </c>
      <c r="AC14" s="5">
        <v>171.27</v>
      </c>
      <c r="AD14" s="5">
        <v>165.04</v>
      </c>
      <c r="AE14" s="5">
        <v>165.29</v>
      </c>
      <c r="AF14" s="5">
        <v>165.29</v>
      </c>
      <c r="AG14" s="5" t="s">
        <v>278</v>
      </c>
      <c r="AH14">
        <f t="shared" si="1"/>
        <v>-1.3309940105269424E-3</v>
      </c>
      <c r="AK14">
        <f t="shared" si="2"/>
        <v>5.6739439308556294E-4</v>
      </c>
    </row>
    <row r="15" spans="1:38" ht="15" thickBot="1" x14ac:dyDescent="0.35">
      <c r="B15" t="s">
        <v>263</v>
      </c>
      <c r="C15" t="s">
        <v>264</v>
      </c>
      <c r="D15" t="s">
        <v>404</v>
      </c>
      <c r="E15" t="s">
        <v>403</v>
      </c>
      <c r="F15" t="s">
        <v>405</v>
      </c>
      <c r="G15" t="s">
        <v>406</v>
      </c>
      <c r="H15" t="s">
        <v>407</v>
      </c>
      <c r="I15" s="12">
        <v>0.95</v>
      </c>
      <c r="J15">
        <f>_xlfn.NORM.INV(0.05,X2,X6)</f>
        <v>-3.3229711876245495E-2</v>
      </c>
      <c r="K15">
        <f>J15*($I$9/2)</f>
        <v>-1.6614855938122748</v>
      </c>
      <c r="P15" s="4" t="s">
        <v>41</v>
      </c>
      <c r="Q15" s="5">
        <v>288.08999999999997</v>
      </c>
      <c r="R15" s="5">
        <v>288.31</v>
      </c>
      <c r="S15" s="5">
        <v>279.32</v>
      </c>
      <c r="T15" s="5">
        <v>279.83</v>
      </c>
      <c r="U15" s="5">
        <v>279.83</v>
      </c>
      <c r="V15" s="5" t="s">
        <v>42</v>
      </c>
      <c r="W15">
        <f t="shared" si="0"/>
        <v>-2.7084347402823283E-2</v>
      </c>
      <c r="AA15" s="4" t="s">
        <v>43</v>
      </c>
      <c r="AB15" s="5">
        <v>167.39</v>
      </c>
      <c r="AC15" s="5">
        <v>171.04</v>
      </c>
      <c r="AD15" s="5">
        <v>166.77</v>
      </c>
      <c r="AE15" s="5">
        <v>170.4</v>
      </c>
      <c r="AF15" s="5">
        <v>170.4</v>
      </c>
      <c r="AG15" s="5" t="s">
        <v>279</v>
      </c>
      <c r="AH15">
        <f t="shared" si="1"/>
        <v>-2.9988262910798147E-2</v>
      </c>
      <c r="AK15">
        <f t="shared" si="2"/>
        <v>-2.8536305156810715E-2</v>
      </c>
    </row>
    <row r="16" spans="1:38" ht="15" thickBot="1" x14ac:dyDescent="0.35">
      <c r="A16" t="s">
        <v>402</v>
      </c>
      <c r="B16">
        <f>D16/(2*U3)</f>
        <v>0.1774433955568174</v>
      </c>
      <c r="C16">
        <f>D16/(2*AF2)</f>
        <v>0.31351893654376728</v>
      </c>
      <c r="D16" s="10">
        <v>100</v>
      </c>
      <c r="F16">
        <f>B16*U2</f>
        <v>51.455035843565916</v>
      </c>
      <c r="G16">
        <f>C16*AF1</f>
        <v>52.05041384499625</v>
      </c>
      <c r="H16">
        <f>_xlfn.STDEV.P(E17:E141)</f>
        <v>1.7970919255546794E-2</v>
      </c>
      <c r="I16" t="s">
        <v>406</v>
      </c>
      <c r="P16" s="4" t="s">
        <v>43</v>
      </c>
      <c r="Q16" s="5">
        <v>282.73</v>
      </c>
      <c r="R16" s="5">
        <v>288.58</v>
      </c>
      <c r="S16" s="5">
        <v>281.3</v>
      </c>
      <c r="T16" s="5">
        <v>287.62</v>
      </c>
      <c r="U16" s="5">
        <v>287.62</v>
      </c>
      <c r="V16" s="5" t="s">
        <v>44</v>
      </c>
      <c r="W16">
        <f t="shared" si="0"/>
        <v>1.9712117989080236E-2</v>
      </c>
      <c r="AA16" s="4" t="s">
        <v>45</v>
      </c>
      <c r="AB16" s="5">
        <v>168.02</v>
      </c>
      <c r="AC16" s="5">
        <v>169.87</v>
      </c>
      <c r="AD16" s="5">
        <v>166.64</v>
      </c>
      <c r="AE16" s="5">
        <v>167.66</v>
      </c>
      <c r="AF16" s="5">
        <v>167.66</v>
      </c>
      <c r="AG16" s="5" t="s">
        <v>280</v>
      </c>
      <c r="AH16">
        <f t="shared" si="1"/>
        <v>1.6342598115233198E-2</v>
      </c>
      <c r="AK16">
        <f t="shared" si="2"/>
        <v>1.8027358052156717E-2</v>
      </c>
    </row>
    <row r="17" spans="2:37" ht="15" thickBot="1" x14ac:dyDescent="0.35">
      <c r="B17">
        <f t="shared" ref="B17:B80" si="4">D17/(2*U4)</f>
        <v>0.18192682829219628</v>
      </c>
      <c r="C17">
        <f t="shared" ref="C17:C80" si="5">D17/(2*AF3)</f>
        <v>0.32763183618815572</v>
      </c>
      <c r="D17" s="10">
        <f>(B16*U2)+(C16*AF1)</f>
        <v>103.50544968856217</v>
      </c>
      <c r="E17">
        <f>(D17-D16)/D16</f>
        <v>3.5054496885621657E-2</v>
      </c>
      <c r="F17">
        <f t="shared" ref="F17:F80" si="6">B17*U3</f>
        <v>51.26334167617506</v>
      </c>
      <c r="G17">
        <f t="shared" ref="G17:G80" si="7">C17*AF2</f>
        <v>52.250725235287071</v>
      </c>
      <c r="H17" t="s">
        <v>433</v>
      </c>
      <c r="I17" s="11">
        <v>0.995</v>
      </c>
      <c r="J17">
        <f>_xlfn.NORM.INV(0.005,AI2,AI6)</f>
        <v>-4.8210662941992895E-2</v>
      </c>
      <c r="K17">
        <f>J17*($I$9/2)</f>
        <v>-2.4105331470996449</v>
      </c>
      <c r="P17" s="4" t="s">
        <v>45</v>
      </c>
      <c r="Q17" s="5">
        <v>289.24</v>
      </c>
      <c r="R17" s="5">
        <v>290.74</v>
      </c>
      <c r="S17" s="5">
        <v>280.49</v>
      </c>
      <c r="T17" s="5">
        <v>282.06</v>
      </c>
      <c r="U17" s="5">
        <v>282.06</v>
      </c>
      <c r="V17" s="5" t="s">
        <v>46</v>
      </c>
      <c r="W17">
        <f t="shared" si="0"/>
        <v>-1.1217836359812106E-2</v>
      </c>
      <c r="AA17" s="4" t="s">
        <v>47</v>
      </c>
      <c r="AB17" s="5">
        <v>168.71</v>
      </c>
      <c r="AC17" s="5">
        <v>169.03</v>
      </c>
      <c r="AD17" s="5">
        <v>165.5</v>
      </c>
      <c r="AE17" s="5">
        <v>165.75</v>
      </c>
      <c r="AF17" s="5">
        <v>165.75</v>
      </c>
      <c r="AG17" s="5" t="s">
        <v>281</v>
      </c>
      <c r="AH17">
        <f t="shared" si="1"/>
        <v>1.1523378582201982E-2</v>
      </c>
      <c r="AK17">
        <f t="shared" si="2"/>
        <v>1.5277111119493814E-4</v>
      </c>
    </row>
    <row r="18" spans="2:37" ht="15" thickBot="1" x14ac:dyDescent="0.35">
      <c r="B18">
        <f t="shared" si="4"/>
        <v>0.18649839094743104</v>
      </c>
      <c r="C18">
        <f t="shared" si="5"/>
        <v>0.32830341551367626</v>
      </c>
      <c r="D18" s="10">
        <f t="shared" ref="D18:D69" si="8">(B17*U3)+(C17*AF2)</f>
        <v>103.51406691146212</v>
      </c>
      <c r="E18">
        <f t="shared" ref="E18:E81" si="9">(D18-D17)/D17</f>
        <v>8.3253808624431287E-5</v>
      </c>
      <c r="F18">
        <f t="shared" si="6"/>
        <v>53.053197272815709</v>
      </c>
      <c r="G18">
        <f t="shared" si="7"/>
        <v>51.858807514540302</v>
      </c>
      <c r="H18">
        <f>AVERAGE(E17:E141)</f>
        <v>-9.6304826057857068E-6</v>
      </c>
      <c r="I18" s="12">
        <v>0.99</v>
      </c>
      <c r="J18">
        <f>_xlfn.NORM.INV(0.01,AI2,AI6)</f>
        <v>-4.3450056049224882E-2</v>
      </c>
      <c r="K18">
        <f>J18*($I$9/2)</f>
        <v>-2.1725028024612443</v>
      </c>
      <c r="P18" s="4" t="s">
        <v>47</v>
      </c>
      <c r="Q18" s="5">
        <v>291.79000000000002</v>
      </c>
      <c r="R18" s="5">
        <v>292.61</v>
      </c>
      <c r="S18" s="5">
        <v>285</v>
      </c>
      <c r="T18" s="5">
        <v>285.26</v>
      </c>
      <c r="U18" s="5">
        <v>285.26</v>
      </c>
      <c r="V18" s="5" t="s">
        <v>48</v>
      </c>
      <c r="W18">
        <f t="shared" si="0"/>
        <v>-3.9431592416742545E-2</v>
      </c>
      <c r="AA18" s="4" t="s">
        <v>49</v>
      </c>
      <c r="AB18" s="5">
        <v>171.78</v>
      </c>
      <c r="AC18" s="5">
        <v>171.78</v>
      </c>
      <c r="AD18" s="5">
        <v>169.2</v>
      </c>
      <c r="AE18" s="5">
        <v>170.09</v>
      </c>
      <c r="AF18" s="5">
        <v>170.09</v>
      </c>
      <c r="AG18" s="5" t="s">
        <v>282</v>
      </c>
      <c r="AH18">
        <f t="shared" si="1"/>
        <v>-2.551590334528786E-2</v>
      </c>
      <c r="AK18">
        <f t="shared" si="2"/>
        <v>-3.2473747881015202E-2</v>
      </c>
    </row>
    <row r="19" spans="2:37" ht="15" thickBot="1" x14ac:dyDescent="0.35">
      <c r="B19">
        <f t="shared" si="4"/>
        <v>0.18111384315740084</v>
      </c>
      <c r="C19">
        <f t="shared" si="5"/>
        <v>0.32055733557613059</v>
      </c>
      <c r="D19" s="10">
        <f t="shared" si="8"/>
        <v>104.91200478735601</v>
      </c>
      <c r="E19">
        <f t="shared" si="9"/>
        <v>1.3504810675534322E-2</v>
      </c>
      <c r="F19">
        <f t="shared" si="6"/>
        <v>50.262713753041879</v>
      </c>
      <c r="G19">
        <f t="shared" si="7"/>
        <v>50.535863953576985</v>
      </c>
      <c r="I19" s="12">
        <v>0.95</v>
      </c>
      <c r="J19">
        <f>_xlfn.NORM.INV(0.05,AI2,AI6)</f>
        <v>-3.0445776666696366E-2</v>
      </c>
      <c r="K19">
        <f>J19*($I$9/2)</f>
        <v>-1.5222888333348183</v>
      </c>
      <c r="P19" s="4" t="s">
        <v>49</v>
      </c>
      <c r="Q19" s="5">
        <v>300.44</v>
      </c>
      <c r="R19" s="5">
        <v>301.12</v>
      </c>
      <c r="S19" s="5">
        <v>296.27999999999997</v>
      </c>
      <c r="T19" s="5">
        <v>296.97000000000003</v>
      </c>
      <c r="U19" s="5">
        <v>296.97000000000003</v>
      </c>
      <c r="V19" s="5" t="s">
        <v>50</v>
      </c>
      <c r="W19">
        <f t="shared" si="0"/>
        <v>-1.4599993363639263E-2</v>
      </c>
      <c r="AA19" s="4" t="s">
        <v>51</v>
      </c>
      <c r="AB19" s="5">
        <v>171.16</v>
      </c>
      <c r="AC19" s="5">
        <v>173.36</v>
      </c>
      <c r="AD19" s="5">
        <v>169.85</v>
      </c>
      <c r="AE19" s="5">
        <v>172.14</v>
      </c>
      <c r="AF19" s="5">
        <v>172.14</v>
      </c>
      <c r="AG19" s="5" t="s">
        <v>283</v>
      </c>
      <c r="AH19">
        <f t="shared" si="1"/>
        <v>-1.1908911351225626E-2</v>
      </c>
      <c r="AK19">
        <f t="shared" si="2"/>
        <v>-1.3254452357432445E-2</v>
      </c>
    </row>
    <row r="20" spans="2:37" ht="15" thickBot="1" x14ac:dyDescent="0.35">
      <c r="B20">
        <f t="shared" si="4"/>
        <v>0.17795102342104874</v>
      </c>
      <c r="C20">
        <f t="shared" si="5"/>
        <v>0.32189620523286344</v>
      </c>
      <c r="D20" s="10">
        <f t="shared" si="8"/>
        <v>100.79857770661886</v>
      </c>
      <c r="E20">
        <f t="shared" si="9"/>
        <v>-3.9208354554605779E-2</v>
      </c>
      <c r="F20">
        <f t="shared" si="6"/>
        <v>51.539954913438343</v>
      </c>
      <c r="G20">
        <f t="shared" si="7"/>
        <v>52.675095024305769</v>
      </c>
      <c r="I20" t="s">
        <v>409</v>
      </c>
      <c r="P20" s="4" t="s">
        <v>51</v>
      </c>
      <c r="Q20" s="5">
        <v>296.66000000000003</v>
      </c>
      <c r="R20" s="5">
        <v>303.64999999999998</v>
      </c>
      <c r="S20" s="5">
        <v>296.35000000000002</v>
      </c>
      <c r="T20" s="5">
        <v>301.37</v>
      </c>
      <c r="U20" s="5">
        <v>301.37</v>
      </c>
      <c r="V20" s="5" t="s">
        <v>52</v>
      </c>
      <c r="W20">
        <f t="shared" si="0"/>
        <v>6.2437395659431516E-3</v>
      </c>
      <c r="AA20" s="4" t="s">
        <v>53</v>
      </c>
      <c r="AB20" s="5">
        <v>172.36</v>
      </c>
      <c r="AC20" s="5">
        <v>173.63</v>
      </c>
      <c r="AD20" s="5">
        <v>170.13</v>
      </c>
      <c r="AE20" s="5">
        <v>171.83</v>
      </c>
      <c r="AF20" s="5">
        <v>171.83</v>
      </c>
      <c r="AG20" s="5" t="s">
        <v>284</v>
      </c>
      <c r="AH20">
        <f t="shared" si="1"/>
        <v>1.8041087120990174E-3</v>
      </c>
      <c r="AK20">
        <f t="shared" si="2"/>
        <v>4.0239241390210845E-3</v>
      </c>
    </row>
    <row r="21" spans="2:37" ht="15" thickBot="1" x14ac:dyDescent="0.35">
      <c r="B21">
        <f t="shared" si="4"/>
        <v>0.19283370945478517</v>
      </c>
      <c r="C21">
        <f t="shared" si="5"/>
        <v>0.33231839903617383</v>
      </c>
      <c r="D21" s="10">
        <f t="shared" si="8"/>
        <v>104.21504993774411</v>
      </c>
      <c r="E21">
        <f t="shared" si="9"/>
        <v>3.3894051968363384E-2</v>
      </c>
      <c r="F21">
        <f t="shared" si="6"/>
        <v>54.614363191784264</v>
      </c>
      <c r="G21">
        <f t="shared" si="7"/>
        <v>52.031091737093732</v>
      </c>
      <c r="I21" s="11">
        <v>0.995</v>
      </c>
      <c r="J21">
        <f>_xlfn.NORM.INV(0.005,H18,H16)</f>
        <v>-4.6299650912754398E-2</v>
      </c>
      <c r="K21">
        <f>J21*($I$9)</f>
        <v>-4.62996509127544</v>
      </c>
      <c r="P21" s="4" t="s">
        <v>53</v>
      </c>
      <c r="Q21" s="5">
        <v>305.19</v>
      </c>
      <c r="R21" s="5">
        <v>307</v>
      </c>
      <c r="S21" s="5">
        <v>296.70999999999998</v>
      </c>
      <c r="T21" s="5">
        <v>299.5</v>
      </c>
      <c r="U21" s="5">
        <v>299.5</v>
      </c>
      <c r="V21" s="5" t="s">
        <v>54</v>
      </c>
      <c r="W21">
        <f t="shared" si="0"/>
        <v>-3.66057642820381E-2</v>
      </c>
      <c r="AA21" s="4" t="s">
        <v>55</v>
      </c>
      <c r="AB21" s="5">
        <v>177.5</v>
      </c>
      <c r="AC21" s="5">
        <v>178.3</v>
      </c>
      <c r="AD21" s="5">
        <v>174.42</v>
      </c>
      <c r="AE21" s="5">
        <v>175.06</v>
      </c>
      <c r="AF21" s="5">
        <v>175.06</v>
      </c>
      <c r="AG21" s="5" t="s">
        <v>285</v>
      </c>
      <c r="AH21">
        <f t="shared" si="1"/>
        <v>-1.8450816862789821E-2</v>
      </c>
      <c r="AK21">
        <f t="shared" si="2"/>
        <v>-2.752829057241396E-2</v>
      </c>
    </row>
    <row r="22" spans="2:37" ht="15" thickBot="1" x14ac:dyDescent="0.35">
      <c r="B22">
        <f t="shared" si="4"/>
        <v>0.18994986985052362</v>
      </c>
      <c r="C22">
        <f t="shared" si="5"/>
        <v>0.32737430908913923</v>
      </c>
      <c r="D22" s="10">
        <f t="shared" si="8"/>
        <v>106.645454928878</v>
      </c>
      <c r="E22">
        <f t="shared" si="9"/>
        <v>2.332105576484161E-2</v>
      </c>
      <c r="F22">
        <f t="shared" si="6"/>
        <v>51.328253831008496</v>
      </c>
      <c r="G22">
        <f t="shared" si="7"/>
        <v>51.332291665177031</v>
      </c>
      <c r="I22" s="12">
        <v>0.99</v>
      </c>
      <c r="J22">
        <f>_xlfn.NORM.INV(0.01,H18,H16)</f>
        <v>-4.1816240287306676E-2</v>
      </c>
      <c r="K22">
        <f>J22*($I$9)</f>
        <v>-4.1816240287306679</v>
      </c>
      <c r="P22" s="4" t="s">
        <v>55</v>
      </c>
      <c r="Q22" s="5">
        <v>313.27</v>
      </c>
      <c r="R22" s="5">
        <v>314.87</v>
      </c>
      <c r="S22" s="5">
        <v>309.87</v>
      </c>
      <c r="T22" s="5">
        <v>310.88</v>
      </c>
      <c r="U22" s="5">
        <v>310.88</v>
      </c>
      <c r="V22" s="5" t="s">
        <v>56</v>
      </c>
      <c r="W22">
        <f t="shared" si="0"/>
        <v>-1.2985363685430462E-2</v>
      </c>
      <c r="AA22" s="4" t="s">
        <v>57</v>
      </c>
      <c r="AB22" s="5">
        <v>174.57</v>
      </c>
      <c r="AC22" s="5">
        <v>178.49</v>
      </c>
      <c r="AD22" s="5">
        <v>174.44</v>
      </c>
      <c r="AE22" s="5">
        <v>178.44</v>
      </c>
      <c r="AF22" s="5">
        <v>178.44</v>
      </c>
      <c r="AG22" s="5" t="s">
        <v>286</v>
      </c>
      <c r="AH22">
        <f t="shared" si="1"/>
        <v>-1.8941941268773799E-2</v>
      </c>
      <c r="AK22">
        <f t="shared" si="2"/>
        <v>-1.596365247710213E-2</v>
      </c>
    </row>
    <row r="23" spans="2:37" ht="15" thickBot="1" x14ac:dyDescent="0.35">
      <c r="B23">
        <f t="shared" si="4"/>
        <v>0.18731625277558214</v>
      </c>
      <c r="C23">
        <f t="shared" si="5"/>
        <v>0.31726480467329732</v>
      </c>
      <c r="D23" s="10">
        <f t="shared" si="8"/>
        <v>102.66054549618553</v>
      </c>
      <c r="E23">
        <f t="shared" si="9"/>
        <v>-3.7365956527167551E-2</v>
      </c>
      <c r="F23">
        <f t="shared" si="6"/>
        <v>52.583418479161423</v>
      </c>
      <c r="G23">
        <f t="shared" si="7"/>
        <v>51.676091385186666</v>
      </c>
      <c r="I23" s="12">
        <v>0.95</v>
      </c>
      <c r="J23">
        <f>_xlfn.NORM.INV(0.05,H18,H16)</f>
        <v>-2.9569162199743988E-2</v>
      </c>
      <c r="K23">
        <f>J23*($I$9)</f>
        <v>-2.9569162199743988</v>
      </c>
      <c r="P23" s="4" t="s">
        <v>57</v>
      </c>
      <c r="Q23" s="5">
        <v>310.08999999999997</v>
      </c>
      <c r="R23" s="5">
        <v>315.11</v>
      </c>
      <c r="S23" s="5">
        <v>309.70999999999998</v>
      </c>
      <c r="T23" s="5">
        <v>314.97000000000003</v>
      </c>
      <c r="U23" s="5">
        <v>314.97000000000003</v>
      </c>
      <c r="V23" s="5" t="s">
        <v>58</v>
      </c>
      <c r="W23">
        <f t="shared" si="0"/>
        <v>1.7936784952491847E-2</v>
      </c>
      <c r="AA23" s="4" t="s">
        <v>59</v>
      </c>
      <c r="AB23" s="5">
        <v>174.03</v>
      </c>
      <c r="AC23" s="5">
        <v>174.88</v>
      </c>
      <c r="AD23" s="5">
        <v>171.94</v>
      </c>
      <c r="AE23" s="5">
        <v>174.31</v>
      </c>
      <c r="AF23" s="5">
        <v>174.31</v>
      </c>
      <c r="AG23" s="5" t="s">
        <v>287</v>
      </c>
      <c r="AH23">
        <f t="shared" si="1"/>
        <v>2.3693419769376334E-2</v>
      </c>
      <c r="AK23">
        <f t="shared" si="2"/>
        <v>2.081510236093409E-2</v>
      </c>
    </row>
    <row r="24" spans="2:37" ht="15" thickBot="1" x14ac:dyDescent="0.35">
      <c r="B24">
        <f t="shared" si="4"/>
        <v>0.18564066426471296</v>
      </c>
      <c r="C24">
        <f t="shared" si="5"/>
        <v>0.31324212794239903</v>
      </c>
      <c r="D24" s="10">
        <f t="shared" si="8"/>
        <v>104.25950986434809</v>
      </c>
      <c r="E24">
        <f t="shared" si="9"/>
        <v>1.5575256886025084E-2</v>
      </c>
      <c r="F24">
        <f t="shared" si="6"/>
        <v>50.871111228459284</v>
      </c>
      <c r="G24">
        <f t="shared" si="7"/>
        <v>50.679443879800736</v>
      </c>
      <c r="P24" s="4" t="s">
        <v>59</v>
      </c>
      <c r="Q24" s="5">
        <v>309.37</v>
      </c>
      <c r="R24" s="5">
        <v>310.13</v>
      </c>
      <c r="S24" s="5">
        <v>305.54000000000002</v>
      </c>
      <c r="T24" s="5">
        <v>309.42</v>
      </c>
      <c r="U24" s="5">
        <v>309.42</v>
      </c>
      <c r="V24" s="5" t="s">
        <v>60</v>
      </c>
      <c r="W24">
        <f t="shared" si="0"/>
        <v>3.6002724530506125E-3</v>
      </c>
      <c r="AA24" s="4" t="s">
        <v>61</v>
      </c>
      <c r="AB24" s="5">
        <v>177.84</v>
      </c>
      <c r="AC24" s="5">
        <v>178.03</v>
      </c>
      <c r="AD24" s="5">
        <v>174.4</v>
      </c>
      <c r="AE24" s="5">
        <v>174.61</v>
      </c>
      <c r="AF24" s="5">
        <v>174.61</v>
      </c>
      <c r="AG24" s="5" t="s">
        <v>288</v>
      </c>
      <c r="AH24">
        <f t="shared" si="1"/>
        <v>-1.7181146555180771E-3</v>
      </c>
      <c r="AK24">
        <f t="shared" si="2"/>
        <v>9.4107889876626771E-4</v>
      </c>
    </row>
    <row r="25" spans="2:37" ht="15" thickBot="1" x14ac:dyDescent="0.35">
      <c r="B25">
        <f t="shared" si="4"/>
        <v>0.17731274463657637</v>
      </c>
      <c r="C25">
        <f t="shared" si="5"/>
        <v>0.30362541143413274</v>
      </c>
      <c r="D25" s="10">
        <f t="shared" si="8"/>
        <v>101.55055510826003</v>
      </c>
      <c r="E25">
        <f t="shared" si="9"/>
        <v>-2.5982807320048592E-2</v>
      </c>
      <c r="F25">
        <f t="shared" si="6"/>
        <v>49.791191821397014</v>
      </c>
      <c r="G25">
        <f t="shared" si="7"/>
        <v>50.529340970868368</v>
      </c>
      <c r="J25" t="s">
        <v>442</v>
      </c>
      <c r="K25" t="s">
        <v>441</v>
      </c>
      <c r="P25" s="4" t="s">
        <v>61</v>
      </c>
      <c r="Q25" s="5">
        <v>313.89999999999998</v>
      </c>
      <c r="R25" s="5">
        <v>315.14</v>
      </c>
      <c r="S25" s="5">
        <v>307.89</v>
      </c>
      <c r="T25" s="5">
        <v>308.31</v>
      </c>
      <c r="U25" s="5">
        <v>308.31</v>
      </c>
      <c r="V25" s="5" t="s">
        <v>62</v>
      </c>
      <c r="W25">
        <f t="shared" si="0"/>
        <v>-1.7683043395144371E-2</v>
      </c>
      <c r="AA25" s="4" t="s">
        <v>63</v>
      </c>
      <c r="AB25" s="5">
        <v>178.55</v>
      </c>
      <c r="AC25" s="5">
        <v>179.61</v>
      </c>
      <c r="AD25" s="5">
        <v>176.7</v>
      </c>
      <c r="AE25" s="5">
        <v>177.77</v>
      </c>
      <c r="AF25" s="5">
        <v>177.77</v>
      </c>
      <c r="AG25" s="5" t="s">
        <v>289</v>
      </c>
      <c r="AH25">
        <f t="shared" si="1"/>
        <v>-1.7775777690273942E-2</v>
      </c>
      <c r="AK25">
        <f t="shared" si="2"/>
        <v>-1.7729410542709156E-2</v>
      </c>
    </row>
    <row r="26" spans="2:37" ht="15" thickBot="1" x14ac:dyDescent="0.35">
      <c r="B26">
        <f t="shared" si="4"/>
        <v>0.17581586539128177</v>
      </c>
      <c r="C26">
        <f t="shared" si="5"/>
        <v>0.29964316843567917</v>
      </c>
      <c r="D26" s="10">
        <f t="shared" si="8"/>
        <v>100.32053279226538</v>
      </c>
      <c r="E26">
        <f t="shared" si="9"/>
        <v>-1.2112413513479619E-2</v>
      </c>
      <c r="F26">
        <f t="shared" si="6"/>
        <v>50.346631213447452</v>
      </c>
      <c r="G26">
        <f t="shared" si="7"/>
        <v>50.109327057498625</v>
      </c>
      <c r="I26" t="s">
        <v>263</v>
      </c>
      <c r="J26">
        <v>-7.7266492625813448E-4</v>
      </c>
      <c r="K26">
        <v>1.9732483436925862E-2</v>
      </c>
      <c r="P26" s="4" t="s">
        <v>63</v>
      </c>
      <c r="Q26" s="5">
        <v>313.76</v>
      </c>
      <c r="R26" s="5">
        <v>315.95</v>
      </c>
      <c r="S26" s="5">
        <v>311.58</v>
      </c>
      <c r="T26" s="5">
        <v>313.86</v>
      </c>
      <c r="U26" s="5">
        <v>313.86</v>
      </c>
      <c r="V26" s="5" t="s">
        <v>64</v>
      </c>
      <c r="W26">
        <f t="shared" si="0"/>
        <v>-4.9142386100631263E-3</v>
      </c>
      <c r="AA26" s="4" t="s">
        <v>65</v>
      </c>
      <c r="AB26" s="5">
        <v>176.69</v>
      </c>
      <c r="AC26" s="5">
        <v>179.01</v>
      </c>
      <c r="AD26" s="5">
        <v>176.34</v>
      </c>
      <c r="AE26" s="5">
        <v>178.96</v>
      </c>
      <c r="AF26" s="5">
        <v>178.96</v>
      </c>
      <c r="AG26" s="5" t="s">
        <v>290</v>
      </c>
      <c r="AH26">
        <f t="shared" si="1"/>
        <v>-6.6495306213678607E-3</v>
      </c>
      <c r="AK26">
        <f t="shared" si="2"/>
        <v>-5.7818846157154935E-3</v>
      </c>
    </row>
    <row r="27" spans="2:37" ht="15" thickBot="1" x14ac:dyDescent="0.35">
      <c r="B27">
        <f t="shared" si="4"/>
        <v>0.17905311256050563</v>
      </c>
      <c r="C27">
        <f t="shared" si="5"/>
        <v>0.30428290504315164</v>
      </c>
      <c r="D27" s="10">
        <f t="shared" si="8"/>
        <v>100.45595827094607</v>
      </c>
      <c r="E27">
        <f t="shared" si="9"/>
        <v>1.3499278254543803E-3</v>
      </c>
      <c r="F27">
        <f t="shared" si="6"/>
        <v>51.083853013512261</v>
      </c>
      <c r="G27">
        <f t="shared" si="7"/>
        <v>50.936958304223587</v>
      </c>
      <c r="I27" t="s">
        <v>264</v>
      </c>
      <c r="J27">
        <v>9.4133510951981722E-4</v>
      </c>
      <c r="K27">
        <v>1.9082009038328965E-2</v>
      </c>
      <c r="P27" s="4" t="s">
        <v>65</v>
      </c>
      <c r="Q27" s="5">
        <v>313.91000000000003</v>
      </c>
      <c r="R27" s="5">
        <v>315.82</v>
      </c>
      <c r="S27" s="5">
        <v>309.05</v>
      </c>
      <c r="T27" s="5">
        <v>315.41000000000003</v>
      </c>
      <c r="U27" s="5">
        <v>315.41000000000003</v>
      </c>
      <c r="V27" s="5" t="s">
        <v>66</v>
      </c>
      <c r="W27">
        <f t="shared" si="0"/>
        <v>1.5159317669777961E-2</v>
      </c>
      <c r="AA27" s="4" t="s">
        <v>67</v>
      </c>
      <c r="AB27" s="5">
        <v>172.17</v>
      </c>
      <c r="AC27" s="5">
        <v>175.73</v>
      </c>
      <c r="AD27" s="5">
        <v>172</v>
      </c>
      <c r="AE27" s="5">
        <v>175.6</v>
      </c>
      <c r="AF27" s="5">
        <v>175.6</v>
      </c>
      <c r="AG27" s="5" t="s">
        <v>291</v>
      </c>
      <c r="AH27">
        <f t="shared" si="1"/>
        <v>1.9134396355353189E-2</v>
      </c>
      <c r="AK27">
        <f t="shared" si="2"/>
        <v>1.7146857012565575E-2</v>
      </c>
    </row>
    <row r="28" spans="2:37" ht="15" thickBot="1" x14ac:dyDescent="0.35">
      <c r="B28">
        <f t="shared" si="4"/>
        <v>0.18229069670467044</v>
      </c>
      <c r="C28">
        <f t="shared" si="5"/>
        <v>0.30861156548410629</v>
      </c>
      <c r="D28" s="10">
        <f t="shared" si="8"/>
        <v>102.02081131773585</v>
      </c>
      <c r="E28">
        <f t="shared" si="9"/>
        <v>1.5577503552045317E-2</v>
      </c>
      <c r="F28">
        <f t="shared" si="6"/>
        <v>51.136186239594146</v>
      </c>
      <c r="G28">
        <f t="shared" si="7"/>
        <v>50.942511114461425</v>
      </c>
      <c r="I28" t="s">
        <v>440</v>
      </c>
      <c r="J28">
        <v>-9.6304826057857068E-6</v>
      </c>
      <c r="K28">
        <v>1.7970919255546794E-2</v>
      </c>
      <c r="P28" s="4" t="s">
        <v>67</v>
      </c>
      <c r="Q28" s="5">
        <v>304.33</v>
      </c>
      <c r="R28" s="5">
        <v>310.8</v>
      </c>
      <c r="S28" s="5">
        <v>304.33</v>
      </c>
      <c r="T28" s="5">
        <v>310.7</v>
      </c>
      <c r="U28" s="5">
        <v>310.7</v>
      </c>
      <c r="V28" s="5" t="s">
        <v>68</v>
      </c>
      <c r="W28">
        <f t="shared" si="0"/>
        <v>2.3116438356164393E-2</v>
      </c>
      <c r="AA28" s="4" t="s">
        <v>69</v>
      </c>
      <c r="AB28" s="5">
        <v>173.88</v>
      </c>
      <c r="AC28" s="5">
        <v>175.28</v>
      </c>
      <c r="AD28" s="5">
        <v>172.75</v>
      </c>
      <c r="AE28" s="5">
        <v>174.72</v>
      </c>
      <c r="AF28" s="5">
        <v>174.72</v>
      </c>
      <c r="AG28" s="5" t="s">
        <v>292</v>
      </c>
      <c r="AH28">
        <f t="shared" si="1"/>
        <v>5.0366300366300187E-3</v>
      </c>
      <c r="AK28">
        <f t="shared" si="2"/>
        <v>1.4076534196397206E-2</v>
      </c>
    </row>
    <row r="29" spans="2:37" ht="15" thickBot="1" x14ac:dyDescent="0.35">
      <c r="B29">
        <f t="shared" si="4"/>
        <v>0.17745410151250882</v>
      </c>
      <c r="C29">
        <f t="shared" si="5"/>
        <v>0.29952669411401284</v>
      </c>
      <c r="D29" s="10">
        <f t="shared" si="8"/>
        <v>102.07869735405558</v>
      </c>
      <c r="E29">
        <f t="shared" si="9"/>
        <v>5.6739439308562041E-4</v>
      </c>
      <c r="F29">
        <f t="shared" si="6"/>
        <v>49.656981226245342</v>
      </c>
      <c r="G29">
        <f t="shared" si="7"/>
        <v>49.508767270105182</v>
      </c>
      <c r="I29" t="s">
        <v>443</v>
      </c>
      <c r="J29">
        <v>6.6011091487729544E-5</v>
      </c>
      <c r="K29">
        <v>1.8037604078701253E-2</v>
      </c>
      <c r="P29" s="4" t="s">
        <v>69</v>
      </c>
      <c r="Q29" s="5">
        <v>305.23</v>
      </c>
      <c r="R29" s="5">
        <v>305.5</v>
      </c>
      <c r="S29" s="5">
        <v>299.29000000000002</v>
      </c>
      <c r="T29" s="5">
        <v>303.68</v>
      </c>
      <c r="U29" s="5">
        <v>303.68</v>
      </c>
      <c r="V29" s="5" t="s">
        <v>70</v>
      </c>
      <c r="W29">
        <f t="shared" si="0"/>
        <v>-1.3811246300559077E-3</v>
      </c>
      <c r="AA29" s="4" t="s">
        <v>71</v>
      </c>
      <c r="AB29" s="5">
        <v>171.06</v>
      </c>
      <c r="AC29" s="5">
        <v>174.14</v>
      </c>
      <c r="AD29" s="5">
        <v>170.21</v>
      </c>
      <c r="AE29" s="5">
        <v>174.07</v>
      </c>
      <c r="AF29" s="5">
        <v>174.07</v>
      </c>
      <c r="AG29" s="5" t="s">
        <v>293</v>
      </c>
      <c r="AH29">
        <f t="shared" si="1"/>
        <v>3.7341299477222645E-3</v>
      </c>
      <c r="AK29">
        <f t="shared" si="2"/>
        <v>1.1765026588331784E-3</v>
      </c>
    </row>
    <row r="30" spans="2:37" ht="15" thickBot="1" x14ac:dyDescent="0.35">
      <c r="B30">
        <f t="shared" si="4"/>
        <v>0.1757883934204611</v>
      </c>
      <c r="C30">
        <f t="shared" si="5"/>
        <v>0.29573466687447963</v>
      </c>
      <c r="D30" s="10">
        <f t="shared" si="8"/>
        <v>99.165748496350517</v>
      </c>
      <c r="E30">
        <f t="shared" si="9"/>
        <v>-2.8536305156810757E-2</v>
      </c>
      <c r="F30">
        <f t="shared" si="6"/>
        <v>50.560257715593025</v>
      </c>
      <c r="G30">
        <f t="shared" si="7"/>
        <v>50.393187235411332</v>
      </c>
      <c r="P30" s="4" t="s">
        <v>71</v>
      </c>
      <c r="Q30" s="5">
        <v>299.14</v>
      </c>
      <c r="R30" s="5">
        <v>304.2</v>
      </c>
      <c r="S30" s="5">
        <v>298.32</v>
      </c>
      <c r="T30" s="5">
        <v>304.10000000000002</v>
      </c>
      <c r="U30" s="5">
        <v>304.10000000000002</v>
      </c>
      <c r="V30" s="5" t="s">
        <v>72</v>
      </c>
      <c r="W30">
        <f t="shared" si="0"/>
        <v>1.5392834485291607E-2</v>
      </c>
      <c r="AA30" s="4" t="s">
        <v>73</v>
      </c>
      <c r="AB30" s="5">
        <v>167.99</v>
      </c>
      <c r="AC30" s="5">
        <v>172.64</v>
      </c>
      <c r="AD30" s="5">
        <v>167.65</v>
      </c>
      <c r="AE30" s="5">
        <v>170.21</v>
      </c>
      <c r="AF30" s="5">
        <v>170.21</v>
      </c>
      <c r="AG30" s="5" t="s">
        <v>294</v>
      </c>
      <c r="AH30">
        <f t="shared" si="1"/>
        <v>2.2677868515363242E-2</v>
      </c>
      <c r="AK30">
        <f t="shared" si="2"/>
        <v>1.9035351500327424E-2</v>
      </c>
    </row>
    <row r="31" spans="2:37" ht="15" thickBot="1" x14ac:dyDescent="0.35">
      <c r="B31">
        <f t="shared" si="4"/>
        <v>0.17694987897182282</v>
      </c>
      <c r="C31">
        <f t="shared" si="5"/>
        <v>0.30453527888689097</v>
      </c>
      <c r="D31" s="10">
        <f t="shared" si="8"/>
        <v>100.95344495100436</v>
      </c>
      <c r="E31">
        <f t="shared" si="9"/>
        <v>1.8027358052156797E-2</v>
      </c>
      <c r="F31">
        <f t="shared" si="6"/>
        <v>49.910482862792342</v>
      </c>
      <c r="G31">
        <f t="shared" si="7"/>
        <v>51.05838485817614</v>
      </c>
      <c r="P31" s="4" t="s">
        <v>73</v>
      </c>
      <c r="Q31" s="5">
        <v>300.51</v>
      </c>
      <c r="R31" s="5">
        <v>303.23</v>
      </c>
      <c r="S31" s="5">
        <v>297.72000000000003</v>
      </c>
      <c r="T31" s="5">
        <v>299.49</v>
      </c>
      <c r="U31" s="5">
        <v>299.49</v>
      </c>
      <c r="V31" s="5" t="s">
        <v>74</v>
      </c>
      <c r="W31">
        <f t="shared" si="0"/>
        <v>-1.5029928303624263E-2</v>
      </c>
      <c r="AA31" s="4" t="s">
        <v>75</v>
      </c>
      <c r="AB31" s="5">
        <v>165.51</v>
      </c>
      <c r="AC31" s="5">
        <v>169.42</v>
      </c>
      <c r="AD31" s="5">
        <v>164.91</v>
      </c>
      <c r="AE31" s="5">
        <v>168.82</v>
      </c>
      <c r="AF31" s="5">
        <v>168.82</v>
      </c>
      <c r="AG31" s="5" t="s">
        <v>295</v>
      </c>
      <c r="AH31">
        <f t="shared" si="1"/>
        <v>8.2336216088141345E-3</v>
      </c>
      <c r="AK31">
        <f t="shared" si="2"/>
        <v>-3.398153347405064E-3</v>
      </c>
    </row>
    <row r="32" spans="2:37" ht="15" thickBot="1" x14ac:dyDescent="0.35">
      <c r="B32">
        <f t="shared" si="4"/>
        <v>0.16999843034813025</v>
      </c>
      <c r="C32">
        <f t="shared" si="5"/>
        <v>0.29681012323172584</v>
      </c>
      <c r="D32" s="10">
        <f t="shared" si="8"/>
        <v>100.96886772096849</v>
      </c>
      <c r="E32">
        <f t="shared" si="9"/>
        <v>1.527711111950426E-4</v>
      </c>
      <c r="F32">
        <f t="shared" si="6"/>
        <v>48.493752241107636</v>
      </c>
      <c r="G32">
        <f t="shared" si="7"/>
        <v>49.196277925658556</v>
      </c>
      <c r="J32" t="s">
        <v>452</v>
      </c>
      <c r="P32" s="4" t="s">
        <v>75</v>
      </c>
      <c r="Q32" s="5">
        <v>299.8</v>
      </c>
      <c r="R32" s="5">
        <v>305</v>
      </c>
      <c r="S32" s="5">
        <v>298.77</v>
      </c>
      <c r="T32" s="5">
        <v>304.06</v>
      </c>
      <c r="U32" s="5">
        <v>304.06</v>
      </c>
      <c r="V32" s="5" t="s">
        <v>76</v>
      </c>
      <c r="W32">
        <f t="shared" si="0"/>
        <v>1.6379195079555986E-2</v>
      </c>
      <c r="AA32" s="4" t="s">
        <v>77</v>
      </c>
      <c r="AB32" s="5">
        <v>163.51</v>
      </c>
      <c r="AC32" s="5">
        <v>166.35</v>
      </c>
      <c r="AD32" s="5">
        <v>163.01</v>
      </c>
      <c r="AE32" s="5">
        <v>165.38</v>
      </c>
      <c r="AF32" s="5">
        <v>165.38</v>
      </c>
      <c r="AG32" s="5" t="s">
        <v>296</v>
      </c>
      <c r="AH32">
        <f t="shared" si="1"/>
        <v>2.0800580481315833E-2</v>
      </c>
      <c r="AK32">
        <f t="shared" si="2"/>
        <v>1.858988778043591E-2</v>
      </c>
    </row>
    <row r="33" spans="2:37" ht="15" thickBot="1" x14ac:dyDescent="0.35">
      <c r="B33">
        <f t="shared" si="4"/>
        <v>0.1620765672873315</v>
      </c>
      <c r="C33">
        <f t="shared" si="5"/>
        <v>0.28375168515965549</v>
      </c>
      <c r="D33" s="10">
        <f t="shared" si="8"/>
        <v>97.690030166766192</v>
      </c>
      <c r="E33">
        <f t="shared" si="9"/>
        <v>-3.2473747881015133E-2</v>
      </c>
      <c r="F33">
        <f t="shared" si="6"/>
        <v>48.13187818731884</v>
      </c>
      <c r="G33">
        <f t="shared" si="7"/>
        <v>48.263324128805806</v>
      </c>
      <c r="I33" t="s">
        <v>405</v>
      </c>
      <c r="J33" t="s">
        <v>431</v>
      </c>
      <c r="P33" s="4" t="s">
        <v>77</v>
      </c>
      <c r="Q33" s="5">
        <v>298.89</v>
      </c>
      <c r="R33" s="5">
        <v>300.14</v>
      </c>
      <c r="S33" s="5">
        <v>294.89999999999998</v>
      </c>
      <c r="T33" s="5">
        <v>299.16000000000003</v>
      </c>
      <c r="U33" s="5">
        <v>299.16000000000003</v>
      </c>
      <c r="V33" s="5" t="s">
        <v>78</v>
      </c>
      <c r="W33">
        <f t="shared" si="0"/>
        <v>-4.2272742402555963E-3</v>
      </c>
      <c r="AA33" s="4" t="s">
        <v>79</v>
      </c>
      <c r="AB33" s="5">
        <v>160.51</v>
      </c>
      <c r="AC33" s="5">
        <v>164.48</v>
      </c>
      <c r="AD33" s="5">
        <v>159.76</v>
      </c>
      <c r="AE33" s="5">
        <v>163.98</v>
      </c>
      <c r="AF33" s="5">
        <v>163.98</v>
      </c>
      <c r="AG33" s="5" t="s">
        <v>297</v>
      </c>
      <c r="AH33">
        <f t="shared" si="1"/>
        <v>8.5376265398220408E-3</v>
      </c>
      <c r="AK33">
        <f t="shared" si="2"/>
        <v>2.1551761497832223E-3</v>
      </c>
    </row>
    <row r="34" spans="2:37" ht="15" thickBot="1" x14ac:dyDescent="0.35">
      <c r="B34">
        <f t="shared" si="4"/>
        <v>0.16092688199686919</v>
      </c>
      <c r="C34">
        <f t="shared" si="5"/>
        <v>0.2804958456501328</v>
      </c>
      <c r="D34" s="10">
        <f t="shared" si="8"/>
        <v>96.395202316124653</v>
      </c>
      <c r="E34">
        <f t="shared" si="9"/>
        <v>-1.3254452357432427E-2</v>
      </c>
      <c r="F34">
        <f t="shared" si="6"/>
        <v>48.498534427396471</v>
      </c>
      <c r="G34">
        <f t="shared" si="7"/>
        <v>48.28455487021386</v>
      </c>
      <c r="I34">
        <v>0.995</v>
      </c>
      <c r="J34">
        <v>-5.1600173994885076E-2</v>
      </c>
      <c r="K34">
        <v>-2.580008699744254</v>
      </c>
      <c r="P34" s="4" t="s">
        <v>79</v>
      </c>
      <c r="Q34" s="5">
        <v>295.37</v>
      </c>
      <c r="R34" s="5">
        <v>301</v>
      </c>
      <c r="S34" s="5">
        <v>292.73</v>
      </c>
      <c r="T34" s="5">
        <v>300.43</v>
      </c>
      <c r="U34" s="5">
        <v>300.43</v>
      </c>
      <c r="V34" s="5" t="s">
        <v>80</v>
      </c>
      <c r="W34">
        <f t="shared" ref="W34:W54" si="10">U34/U35-1</f>
        <v>1.7647855836325332E-2</v>
      </c>
      <c r="AA34" s="4" t="s">
        <v>81</v>
      </c>
      <c r="AB34" s="5">
        <v>158.61000000000001</v>
      </c>
      <c r="AC34" s="5">
        <v>161</v>
      </c>
      <c r="AD34" s="5">
        <v>157.63</v>
      </c>
      <c r="AE34" s="5">
        <v>160.62</v>
      </c>
      <c r="AF34" s="5">
        <v>160.62</v>
      </c>
      <c r="AG34" s="5" t="s">
        <v>298</v>
      </c>
      <c r="AH34">
        <f t="shared" si="1"/>
        <v>2.0918939110945001E-2</v>
      </c>
      <c r="AK34">
        <f t="shared" si="2"/>
        <v>1.9283397473635167E-2</v>
      </c>
    </row>
    <row r="35" spans="2:37" ht="15" thickBot="1" x14ac:dyDescent="0.35">
      <c r="B35">
        <f t="shared" si="4"/>
        <v>0.15565988371334652</v>
      </c>
      <c r="C35">
        <f t="shared" si="5"/>
        <v>0.27642833684910983</v>
      </c>
      <c r="D35" s="10">
        <f t="shared" si="8"/>
        <v>96.783089297610331</v>
      </c>
      <c r="E35">
        <f t="shared" si="9"/>
        <v>4.0239241390211192E-3</v>
      </c>
      <c r="F35">
        <f t="shared" si="6"/>
        <v>46.620135172147286</v>
      </c>
      <c r="G35">
        <f t="shared" si="7"/>
        <v>47.49868112078255</v>
      </c>
      <c r="I35">
        <v>0.99</v>
      </c>
      <c r="J35">
        <v>-4.6677285819296713E-2</v>
      </c>
      <c r="K35">
        <v>-2.3338642909648355</v>
      </c>
      <c r="P35" s="4" t="s">
        <v>81</v>
      </c>
      <c r="Q35" s="5">
        <v>293.29000000000002</v>
      </c>
      <c r="R35" s="5">
        <v>295.61</v>
      </c>
      <c r="S35" s="5">
        <v>289.37</v>
      </c>
      <c r="T35" s="5">
        <v>295.22000000000003</v>
      </c>
      <c r="U35" s="5">
        <v>295.22000000000003</v>
      </c>
      <c r="V35" s="5" t="s">
        <v>82</v>
      </c>
      <c r="W35">
        <f t="shared" si="10"/>
        <v>2.819389245558801E-3</v>
      </c>
      <c r="AA35" s="4" t="s">
        <v>83</v>
      </c>
      <c r="AB35" s="5">
        <v>157.05000000000001</v>
      </c>
      <c r="AC35" s="5">
        <v>160</v>
      </c>
      <c r="AD35" s="5">
        <v>154.46</v>
      </c>
      <c r="AE35" s="5">
        <v>159.59</v>
      </c>
      <c r="AF35" s="5">
        <v>159.59</v>
      </c>
      <c r="AG35" s="5" t="s">
        <v>299</v>
      </c>
      <c r="AH35">
        <f t="shared" si="1"/>
        <v>6.454038473588497E-3</v>
      </c>
      <c r="AK35">
        <f t="shared" si="2"/>
        <v>4.636713859573649E-3</v>
      </c>
    </row>
    <row r="36" spans="2:37" ht="15" thickBot="1" x14ac:dyDescent="0.35">
      <c r="B36">
        <f t="shared" si="4"/>
        <v>0.14940917594204184</v>
      </c>
      <c r="C36">
        <f t="shared" si="5"/>
        <v>0.26372678853656645</v>
      </c>
      <c r="D36" s="10">
        <f t="shared" si="8"/>
        <v>94.118816292929836</v>
      </c>
      <c r="E36">
        <f t="shared" si="9"/>
        <v>-2.7528290572413863E-2</v>
      </c>
      <c r="F36">
        <f t="shared" si="6"/>
        <v>46.448324616861967</v>
      </c>
      <c r="G36">
        <f t="shared" si="7"/>
        <v>46.168011601211326</v>
      </c>
      <c r="I36">
        <v>0.95</v>
      </c>
      <c r="J36">
        <v>-3.3229711876245495E-2</v>
      </c>
      <c r="K36">
        <v>-1.6614855938122748</v>
      </c>
      <c r="P36" s="4" t="s">
        <v>83</v>
      </c>
      <c r="Q36" s="5">
        <v>289.11</v>
      </c>
      <c r="R36" s="5">
        <v>294.57</v>
      </c>
      <c r="S36" s="5">
        <v>283.2</v>
      </c>
      <c r="T36" s="5">
        <v>294.39</v>
      </c>
      <c r="U36" s="5">
        <v>294.39</v>
      </c>
      <c r="V36" s="5" t="s">
        <v>84</v>
      </c>
      <c r="W36">
        <f t="shared" si="10"/>
        <v>2.5213303151663036E-2</v>
      </c>
      <c r="AA36" s="4" t="s">
        <v>85</v>
      </c>
      <c r="AB36" s="5">
        <v>150.9</v>
      </c>
      <c r="AC36" s="5">
        <v>155.57</v>
      </c>
      <c r="AD36" s="5">
        <v>150.38</v>
      </c>
      <c r="AE36" s="5">
        <v>155.09</v>
      </c>
      <c r="AF36" s="5">
        <v>155.09</v>
      </c>
      <c r="AG36" s="5" t="s">
        <v>300</v>
      </c>
      <c r="AH36">
        <f t="shared" si="1"/>
        <v>2.9015410406860509E-2</v>
      </c>
      <c r="AK36">
        <f t="shared" si="2"/>
        <v>2.7114356779261772E-2</v>
      </c>
    </row>
    <row r="37" spans="2:37" ht="15" thickBot="1" x14ac:dyDescent="0.35">
      <c r="B37">
        <f t="shared" si="4"/>
        <v>0.14966119872353642</v>
      </c>
      <c r="C37">
        <f t="shared" si="5"/>
        <v>0.26566558492935943</v>
      </c>
      <c r="D37" s="10">
        <f t="shared" si="8"/>
        <v>92.616336218073286</v>
      </c>
      <c r="E37">
        <f t="shared" si="9"/>
        <v>-1.596365247710213E-2</v>
      </c>
      <c r="F37">
        <f t="shared" si="6"/>
        <v>47.138787761952273</v>
      </c>
      <c r="G37">
        <f t="shared" si="7"/>
        <v>47.405366974794894</v>
      </c>
      <c r="I37" t="s">
        <v>406</v>
      </c>
      <c r="P37" s="4" t="s">
        <v>85</v>
      </c>
      <c r="Q37" s="5">
        <v>280.35000000000002</v>
      </c>
      <c r="R37" s="5">
        <v>287.82</v>
      </c>
      <c r="S37" s="5">
        <v>278.73</v>
      </c>
      <c r="T37" s="5">
        <v>287.14999999999998</v>
      </c>
      <c r="U37" s="5">
        <v>287.14999999999998</v>
      </c>
      <c r="V37" s="5" t="s">
        <v>86</v>
      </c>
      <c r="W37">
        <f t="shared" si="10"/>
        <v>3.8742584285920811E-2</v>
      </c>
      <c r="AA37" s="4" t="s">
        <v>87</v>
      </c>
      <c r="AB37" s="5">
        <v>151.44999999999999</v>
      </c>
      <c r="AC37" s="5">
        <v>154.12</v>
      </c>
      <c r="AD37" s="5">
        <v>150.1</v>
      </c>
      <c r="AE37" s="5">
        <v>150.62</v>
      </c>
      <c r="AF37" s="5">
        <v>150.62</v>
      </c>
      <c r="AG37" s="5" t="s">
        <v>301</v>
      </c>
      <c r="AH37">
        <f t="shared" si="1"/>
        <v>2.96773336874252E-2</v>
      </c>
      <c r="AK37">
        <f t="shared" si="2"/>
        <v>3.4209958986673006E-2</v>
      </c>
    </row>
    <row r="38" spans="2:37" ht="15" thickBot="1" x14ac:dyDescent="0.35">
      <c r="B38">
        <f t="shared" si="4"/>
        <v>0.15332644860164635</v>
      </c>
      <c r="C38">
        <f t="shared" si="5"/>
        <v>0.27072949641127991</v>
      </c>
      <c r="D38" s="10">
        <f t="shared" si="8"/>
        <v>94.544154736747174</v>
      </c>
      <c r="E38">
        <f t="shared" si="9"/>
        <v>2.0815102360934149E-2</v>
      </c>
      <c r="F38">
        <f t="shared" si="6"/>
        <v>47.442269726321413</v>
      </c>
      <c r="G38">
        <f t="shared" si="7"/>
        <v>47.190858519450202</v>
      </c>
      <c r="I38">
        <v>0.995</v>
      </c>
      <c r="J38">
        <v>-4.8210662941992895E-2</v>
      </c>
      <c r="K38">
        <v>-2.4105331470996449</v>
      </c>
      <c r="P38" s="4" t="s">
        <v>87</v>
      </c>
      <c r="Q38" s="5">
        <v>280.33999999999997</v>
      </c>
      <c r="R38" s="5">
        <v>285.39999999999998</v>
      </c>
      <c r="S38" s="5">
        <v>275.82</v>
      </c>
      <c r="T38" s="5">
        <v>276.44</v>
      </c>
      <c r="U38" s="5">
        <v>276.44</v>
      </c>
      <c r="V38" s="5" t="s">
        <v>88</v>
      </c>
      <c r="W38">
        <f t="shared" si="10"/>
        <v>-1.2961045452922426E-2</v>
      </c>
      <c r="AA38" s="4" t="s">
        <v>89</v>
      </c>
      <c r="AB38" s="5">
        <v>158.93</v>
      </c>
      <c r="AC38" s="5">
        <v>159.28</v>
      </c>
      <c r="AD38" s="5">
        <v>154.5</v>
      </c>
      <c r="AE38" s="5">
        <v>154.72999999999999</v>
      </c>
      <c r="AF38" s="5">
        <v>154.72999999999999</v>
      </c>
      <c r="AG38" s="5" t="s">
        <v>302</v>
      </c>
      <c r="AH38">
        <f t="shared" si="1"/>
        <v>-2.6562399017643568E-2</v>
      </c>
      <c r="AK38">
        <f t="shared" si="2"/>
        <v>-1.9761722235282997E-2</v>
      </c>
    </row>
    <row r="39" spans="2:37" ht="15" thickBot="1" x14ac:dyDescent="0.35">
      <c r="B39">
        <f t="shared" si="4"/>
        <v>0.15075691111605749</v>
      </c>
      <c r="C39">
        <f t="shared" si="5"/>
        <v>0.26616731801139565</v>
      </c>
      <c r="D39" s="10">
        <f t="shared" si="8"/>
        <v>94.633128245771616</v>
      </c>
      <c r="E39">
        <f t="shared" si="9"/>
        <v>9.4107889876622337E-4</v>
      </c>
      <c r="F39">
        <f t="shared" si="6"/>
        <v>46.479863266191686</v>
      </c>
      <c r="G39">
        <f t="shared" si="7"/>
        <v>46.475475397969795</v>
      </c>
      <c r="I39">
        <v>0.99</v>
      </c>
      <c r="J39">
        <v>-4.3450056049224882E-2</v>
      </c>
      <c r="K39">
        <v>-2.1725028024612443</v>
      </c>
      <c r="P39" s="4" t="s">
        <v>89</v>
      </c>
      <c r="Q39" s="5">
        <v>287.95999999999998</v>
      </c>
      <c r="R39" s="5">
        <v>289.51</v>
      </c>
      <c r="S39" s="5">
        <v>279.43</v>
      </c>
      <c r="T39" s="5">
        <v>280.07</v>
      </c>
      <c r="U39" s="5">
        <v>280.07</v>
      </c>
      <c r="V39" s="5" t="s">
        <v>90</v>
      </c>
      <c r="W39">
        <f t="shared" si="10"/>
        <v>-1.9328407857417962E-2</v>
      </c>
      <c r="AA39" s="4" t="s">
        <v>91</v>
      </c>
      <c r="AB39" s="5">
        <v>160.19999999999999</v>
      </c>
      <c r="AC39" s="5">
        <v>160.38999999999999</v>
      </c>
      <c r="AD39" s="5">
        <v>155.97999999999999</v>
      </c>
      <c r="AE39" s="5">
        <v>158.52000000000001</v>
      </c>
      <c r="AF39" s="5">
        <v>158.52000000000001</v>
      </c>
      <c r="AG39" s="5" t="s">
        <v>303</v>
      </c>
      <c r="AH39">
        <f t="shared" si="1"/>
        <v>-2.3908655059298622E-2</v>
      </c>
      <c r="AK39">
        <f t="shared" si="2"/>
        <v>-2.1618531458358292E-2</v>
      </c>
    </row>
    <row r="40" spans="2:37" ht="15" thickBot="1" x14ac:dyDescent="0.35">
      <c r="B40">
        <f t="shared" si="4"/>
        <v>0.1473563594435203</v>
      </c>
      <c r="C40">
        <f t="shared" si="5"/>
        <v>0.2597098196920023</v>
      </c>
      <c r="D40" s="10">
        <f t="shared" si="8"/>
        <v>92.955338664161474</v>
      </c>
      <c r="E40">
        <f t="shared" si="9"/>
        <v>-1.7729410542709274E-2</v>
      </c>
      <c r="F40">
        <f t="shared" si="6"/>
        <v>46.249266974943282</v>
      </c>
      <c r="G40">
        <f t="shared" si="7"/>
        <v>46.168614646647249</v>
      </c>
      <c r="I40">
        <v>0.95</v>
      </c>
      <c r="J40">
        <v>-3.0445776666696366E-2</v>
      </c>
      <c r="K40">
        <v>-1.5222888333348183</v>
      </c>
      <c r="P40" s="4" t="s">
        <v>91</v>
      </c>
      <c r="Q40" s="5">
        <v>283.02</v>
      </c>
      <c r="R40" s="5">
        <v>286.60000000000002</v>
      </c>
      <c r="S40" s="5">
        <v>280.58</v>
      </c>
      <c r="T40" s="5">
        <v>285.58999999999997</v>
      </c>
      <c r="U40" s="5">
        <v>285.58999999999997</v>
      </c>
      <c r="V40" s="5" t="s">
        <v>92</v>
      </c>
      <c r="W40">
        <f t="shared" si="10"/>
        <v>-1.0086655112651721E-2</v>
      </c>
      <c r="AA40" s="4" t="s">
        <v>93</v>
      </c>
      <c r="AB40" s="5">
        <v>161.47999999999999</v>
      </c>
      <c r="AC40" s="5">
        <v>163.41</v>
      </c>
      <c r="AD40" s="5">
        <v>159.41</v>
      </c>
      <c r="AE40" s="5">
        <v>162.94999999999999</v>
      </c>
      <c r="AF40" s="5">
        <v>162.94999999999999</v>
      </c>
      <c r="AG40" s="5" t="s">
        <v>304</v>
      </c>
      <c r="AH40">
        <f t="shared" si="1"/>
        <v>-2.7186253451979003E-2</v>
      </c>
      <c r="AK40">
        <f t="shared" si="2"/>
        <v>-1.8636454282315362E-2</v>
      </c>
    </row>
    <row r="41" spans="2:37" ht="15" thickBot="1" x14ac:dyDescent="0.35">
      <c r="B41">
        <f t="shared" si="4"/>
        <v>0.14872526813902565</v>
      </c>
      <c r="C41">
        <f t="shared" si="5"/>
        <v>0.26314886566512113</v>
      </c>
      <c r="D41" s="10">
        <f t="shared" si="8"/>
        <v>92.417881621590539</v>
      </c>
      <c r="E41">
        <f t="shared" si="9"/>
        <v>-5.7818846157154536E-3</v>
      </c>
      <c r="F41">
        <f t="shared" si="6"/>
        <v>46.909436823730083</v>
      </c>
      <c r="G41">
        <f t="shared" si="7"/>
        <v>47.093120999430077</v>
      </c>
      <c r="I41" t="s">
        <v>409</v>
      </c>
      <c r="P41" s="4" t="s">
        <v>93</v>
      </c>
      <c r="Q41" s="5">
        <v>283.44</v>
      </c>
      <c r="R41" s="5">
        <v>289.60000000000002</v>
      </c>
      <c r="S41" s="5">
        <v>280.77999999999997</v>
      </c>
      <c r="T41" s="5">
        <v>288.5</v>
      </c>
      <c r="U41" s="5">
        <v>288.5</v>
      </c>
      <c r="V41" s="5" t="s">
        <v>94</v>
      </c>
      <c r="W41">
        <f t="shared" si="10"/>
        <v>4.5858256298712874E-2</v>
      </c>
      <c r="AA41" s="4" t="s">
        <v>95</v>
      </c>
      <c r="AB41" s="5">
        <v>158.82</v>
      </c>
      <c r="AC41" s="5">
        <v>162.88</v>
      </c>
      <c r="AD41" s="5">
        <v>155.80000000000001</v>
      </c>
      <c r="AE41" s="5">
        <v>157.44</v>
      </c>
      <c r="AF41" s="5">
        <v>157.44</v>
      </c>
      <c r="AG41" s="5" t="s">
        <v>305</v>
      </c>
      <c r="AH41">
        <f t="shared" si="1"/>
        <v>3.4997459349593418E-2</v>
      </c>
      <c r="AK41">
        <f t="shared" si="2"/>
        <v>4.0427857824153146E-2</v>
      </c>
    </row>
    <row r="42" spans="2:37" ht="15" thickBot="1" x14ac:dyDescent="0.35">
      <c r="B42">
        <f t="shared" si="4"/>
        <v>0.15477238840746865</v>
      </c>
      <c r="C42">
        <f t="shared" si="5"/>
        <v>0.26900915127964792</v>
      </c>
      <c r="D42" s="10">
        <f t="shared" si="8"/>
        <v>94.00255782316016</v>
      </c>
      <c r="E42">
        <f t="shared" si="9"/>
        <v>1.7146857012565537E-2</v>
      </c>
      <c r="F42">
        <f t="shared" si="6"/>
        <v>48.087781078200507</v>
      </c>
      <c r="G42">
        <f t="shared" si="7"/>
        <v>47.238006964706173</v>
      </c>
      <c r="I42">
        <v>0.995</v>
      </c>
      <c r="J42">
        <v>-4.6299650912754398E-2</v>
      </c>
      <c r="K42">
        <v>-4.62996509127544</v>
      </c>
      <c r="P42" s="4" t="s">
        <v>95</v>
      </c>
      <c r="Q42" s="5">
        <v>277.8</v>
      </c>
      <c r="R42" s="5">
        <v>283.95999999999998</v>
      </c>
      <c r="S42" s="5">
        <v>270</v>
      </c>
      <c r="T42" s="5">
        <v>275.85000000000002</v>
      </c>
      <c r="U42" s="5">
        <v>275.85000000000002</v>
      </c>
      <c r="V42" s="5" t="s">
        <v>96</v>
      </c>
      <c r="W42">
        <f t="shared" si="10"/>
        <v>-1.0971281058405946E-2</v>
      </c>
      <c r="AA42" s="4" t="s">
        <v>97</v>
      </c>
      <c r="AB42" s="5">
        <v>163.36000000000001</v>
      </c>
      <c r="AC42" s="5">
        <v>165.02</v>
      </c>
      <c r="AD42" s="5">
        <v>159.04</v>
      </c>
      <c r="AE42" s="5">
        <v>159.30000000000001</v>
      </c>
      <c r="AF42" s="5">
        <v>159.30000000000001</v>
      </c>
      <c r="AG42" s="5" t="s">
        <v>306</v>
      </c>
      <c r="AH42">
        <f t="shared" si="1"/>
        <v>-1.167608286252364E-2</v>
      </c>
      <c r="AK42">
        <f t="shared" si="2"/>
        <v>-1.1323681960464793E-2</v>
      </c>
    </row>
    <row r="43" spans="2:37" ht="15" thickBot="1" x14ac:dyDescent="0.35">
      <c r="B43">
        <f t="shared" si="4"/>
        <v>0.15673427826850816</v>
      </c>
      <c r="C43">
        <f t="shared" si="5"/>
        <v>0.27381452301633447</v>
      </c>
      <c r="D43" s="10">
        <f t="shared" si="8"/>
        <v>95.32578804290668</v>
      </c>
      <c r="E43">
        <f t="shared" si="9"/>
        <v>1.4076534196397211E-2</v>
      </c>
      <c r="F43">
        <f t="shared" si="6"/>
        <v>47.597065624580559</v>
      </c>
      <c r="G43">
        <f t="shared" si="7"/>
        <v>47.840873461413956</v>
      </c>
      <c r="I43">
        <v>0.99</v>
      </c>
      <c r="J43">
        <v>-4.1816240287306676E-2</v>
      </c>
      <c r="K43">
        <v>-4.1816240287306679</v>
      </c>
      <c r="P43" s="4" t="s">
        <v>97</v>
      </c>
      <c r="Q43" s="5">
        <v>288.52999999999997</v>
      </c>
      <c r="R43" s="5">
        <v>289.69</v>
      </c>
      <c r="S43" s="5">
        <v>278.52999999999997</v>
      </c>
      <c r="T43" s="5">
        <v>278.91000000000003</v>
      </c>
      <c r="U43" s="5">
        <v>278.91000000000003</v>
      </c>
      <c r="V43" s="5" t="s">
        <v>98</v>
      </c>
      <c r="W43">
        <f t="shared" si="10"/>
        <v>-3.777685779341744E-2</v>
      </c>
      <c r="AA43" s="4" t="s">
        <v>99</v>
      </c>
      <c r="AB43" s="5">
        <v>164.49</v>
      </c>
      <c r="AC43" s="5">
        <v>165.55</v>
      </c>
      <c r="AD43" s="5">
        <v>162.1</v>
      </c>
      <c r="AE43" s="5">
        <v>163.16999999999999</v>
      </c>
      <c r="AF43" s="5">
        <v>163.16999999999999</v>
      </c>
      <c r="AG43" s="5" t="s">
        <v>307</v>
      </c>
      <c r="AH43">
        <f t="shared" si="1"/>
        <v>-2.3717595146166448E-2</v>
      </c>
      <c r="AK43">
        <f t="shared" si="2"/>
        <v>-3.0747226469791944E-2</v>
      </c>
    </row>
    <row r="44" spans="2:37" ht="15" thickBot="1" x14ac:dyDescent="0.35">
      <c r="B44">
        <f t="shared" si="4"/>
        <v>0.15933409977961621</v>
      </c>
      <c r="C44">
        <f t="shared" si="5"/>
        <v>0.28035350180951329</v>
      </c>
      <c r="D44" s="10">
        <f t="shared" si="8"/>
        <v>95.437939085994515</v>
      </c>
      <c r="E44">
        <f t="shared" si="9"/>
        <v>1.17650265883304E-3</v>
      </c>
      <c r="F44">
        <f t="shared" si="6"/>
        <v>48.453499742981293</v>
      </c>
      <c r="G44">
        <f t="shared" si="7"/>
        <v>48.801134059981976</v>
      </c>
      <c r="I44">
        <v>0.95</v>
      </c>
      <c r="J44">
        <v>-2.9569162199743988E-2</v>
      </c>
      <c r="K44">
        <v>-2.9569162199743988</v>
      </c>
      <c r="P44" s="4" t="s">
        <v>99</v>
      </c>
      <c r="Q44" s="5">
        <v>294.29000000000002</v>
      </c>
      <c r="R44" s="5">
        <v>295.66000000000003</v>
      </c>
      <c r="S44" s="5">
        <v>287.17</v>
      </c>
      <c r="T44" s="5">
        <v>289.86</v>
      </c>
      <c r="U44" s="5">
        <v>289.86</v>
      </c>
      <c r="V44" s="5" t="s">
        <v>100</v>
      </c>
      <c r="W44">
        <f t="shared" si="10"/>
        <v>-2.0478507704785098E-2</v>
      </c>
      <c r="AA44" s="4" t="s">
        <v>101</v>
      </c>
      <c r="AB44" s="5">
        <v>168.47</v>
      </c>
      <c r="AC44" s="5">
        <v>168.91</v>
      </c>
      <c r="AD44" s="5">
        <v>165.55</v>
      </c>
      <c r="AE44" s="5">
        <v>166.23</v>
      </c>
      <c r="AF44" s="5">
        <v>166.23</v>
      </c>
      <c r="AG44" s="5" t="s">
        <v>308</v>
      </c>
      <c r="AH44">
        <f t="shared" si="1"/>
        <v>-1.840822956145105E-2</v>
      </c>
      <c r="AK44">
        <f t="shared" si="2"/>
        <v>-1.9443368633118074E-2</v>
      </c>
    </row>
    <row r="45" spans="2:37" ht="15" thickBot="1" x14ac:dyDescent="0.35">
      <c r="B45">
        <f t="shared" si="4"/>
        <v>0.15992671479800577</v>
      </c>
      <c r="C45">
        <f t="shared" si="5"/>
        <v>0.28804239368251178</v>
      </c>
      <c r="D45" s="10">
        <f t="shared" si="8"/>
        <v>97.254633802963269</v>
      </c>
      <c r="E45">
        <f t="shared" si="9"/>
        <v>1.9035351500327546E-2</v>
      </c>
      <c r="F45">
        <f t="shared" si="6"/>
        <v>47.89645181485475</v>
      </c>
      <c r="G45">
        <f t="shared" si="7"/>
        <v>49.027695828700331</v>
      </c>
      <c r="P45" s="4" t="s">
        <v>101</v>
      </c>
      <c r="Q45" s="5">
        <v>302.89</v>
      </c>
      <c r="R45" s="5">
        <v>303.13</v>
      </c>
      <c r="S45" s="5">
        <v>294.05</v>
      </c>
      <c r="T45" s="5">
        <v>295.92</v>
      </c>
      <c r="U45" s="5">
        <v>295.92</v>
      </c>
      <c r="V45" s="5" t="s">
        <v>102</v>
      </c>
      <c r="W45">
        <f t="shared" si="10"/>
        <v>-1.4224324594423465E-2</v>
      </c>
      <c r="AA45" s="4" t="s">
        <v>103</v>
      </c>
      <c r="AB45" s="5">
        <v>164.39</v>
      </c>
      <c r="AC45" s="5">
        <v>167.36</v>
      </c>
      <c r="AD45" s="5">
        <v>162.94999999999999</v>
      </c>
      <c r="AE45" s="5">
        <v>166.56</v>
      </c>
      <c r="AF45" s="5">
        <v>166.56</v>
      </c>
      <c r="AG45" s="5" t="s">
        <v>309</v>
      </c>
      <c r="AH45">
        <f t="shared" si="1"/>
        <v>-1.9812680115274262E-3</v>
      </c>
      <c r="AK45">
        <f t="shared" si="2"/>
        <v>-8.1027963029754457E-3</v>
      </c>
    </row>
    <row r="46" spans="2:37" ht="15" thickBot="1" x14ac:dyDescent="0.35">
      <c r="B46">
        <f t="shared" si="4"/>
        <v>0.16199382879321278</v>
      </c>
      <c r="C46">
        <f t="shared" si="5"/>
        <v>0.29303467058760152</v>
      </c>
      <c r="D46" s="10">
        <f t="shared" si="8"/>
        <v>96.924147643555074</v>
      </c>
      <c r="E46">
        <f t="shared" si="9"/>
        <v>-3.3981533474050874E-3</v>
      </c>
      <c r="F46">
        <f t="shared" si="6"/>
        <v>49.25584358286428</v>
      </c>
      <c r="G46">
        <f t="shared" si="7"/>
        <v>49.470113088598886</v>
      </c>
      <c r="J46" t="s">
        <v>442</v>
      </c>
      <c r="K46" t="s">
        <v>441</v>
      </c>
      <c r="P46" s="4" t="s">
        <v>103</v>
      </c>
      <c r="Q46" s="5">
        <v>295.36</v>
      </c>
      <c r="R46" s="5">
        <v>301.47000000000003</v>
      </c>
      <c r="S46" s="5">
        <v>293.7</v>
      </c>
      <c r="T46" s="5">
        <v>300.19</v>
      </c>
      <c r="U46" s="5">
        <v>300.19</v>
      </c>
      <c r="V46" s="5" t="s">
        <v>104</v>
      </c>
      <c r="W46">
        <f t="shared" si="10"/>
        <v>1.7765723003899003E-2</v>
      </c>
      <c r="AA46" s="4" t="s">
        <v>105</v>
      </c>
      <c r="AB46" s="5">
        <v>164.7</v>
      </c>
      <c r="AC46" s="5">
        <v>166.6</v>
      </c>
      <c r="AD46" s="5">
        <v>161.97</v>
      </c>
      <c r="AE46" s="5">
        <v>163.19999999999999</v>
      </c>
      <c r="AF46" s="5">
        <v>163.19999999999999</v>
      </c>
      <c r="AG46" s="5" t="s">
        <v>310</v>
      </c>
      <c r="AH46">
        <f t="shared" si="1"/>
        <v>2.0588235294117796E-2</v>
      </c>
      <c r="AK46">
        <f t="shared" si="2"/>
        <v>1.91769791490084E-2</v>
      </c>
    </row>
    <row r="47" spans="2:37" ht="15" thickBot="1" x14ac:dyDescent="0.35">
      <c r="B47">
        <f t="shared" si="4"/>
        <v>0.16430775333931891</v>
      </c>
      <c r="C47">
        <f t="shared" si="5"/>
        <v>0.30103048137414068</v>
      </c>
      <c r="D47" s="10">
        <f t="shared" si="8"/>
        <v>98.725956671463166</v>
      </c>
      <c r="E47">
        <f t="shared" si="9"/>
        <v>1.8589887780435927E-2</v>
      </c>
      <c r="F47">
        <f t="shared" si="6"/>
        <v>49.154307488990646</v>
      </c>
      <c r="G47">
        <f t="shared" si="7"/>
        <v>49.784421009655382</v>
      </c>
      <c r="I47" t="s">
        <v>263</v>
      </c>
      <c r="J47">
        <v>-7.7266492625813448E-4</v>
      </c>
      <c r="K47">
        <v>1.9732483436925862E-2</v>
      </c>
      <c r="P47" s="4" t="s">
        <v>105</v>
      </c>
      <c r="Q47" s="5">
        <v>296.39999999999998</v>
      </c>
      <c r="R47" s="5">
        <v>299.97000000000003</v>
      </c>
      <c r="S47" s="5">
        <v>292.14999999999998</v>
      </c>
      <c r="T47" s="5">
        <v>294.95</v>
      </c>
      <c r="U47" s="5">
        <v>294.95</v>
      </c>
      <c r="V47" s="5" t="s">
        <v>106</v>
      </c>
      <c r="W47">
        <f t="shared" si="10"/>
        <v>-1.2851835737474615E-2</v>
      </c>
      <c r="AA47" s="4" t="s">
        <v>107</v>
      </c>
      <c r="AB47" s="5">
        <v>163.06</v>
      </c>
      <c r="AC47" s="5">
        <v>165.42</v>
      </c>
      <c r="AD47" s="5">
        <v>162.43</v>
      </c>
      <c r="AE47" s="5">
        <v>165.12</v>
      </c>
      <c r="AF47" s="5">
        <v>165.12</v>
      </c>
      <c r="AG47" s="5" t="s">
        <v>311</v>
      </c>
      <c r="AH47">
        <f t="shared" si="1"/>
        <v>-1.1627906976744318E-2</v>
      </c>
      <c r="AK47">
        <f t="shared" si="2"/>
        <v>-1.2239871357109466E-2</v>
      </c>
    </row>
    <row r="48" spans="2:37" ht="15" thickBot="1" x14ac:dyDescent="0.35">
      <c r="B48">
        <f t="shared" si="4"/>
        <v>0.16756779435445773</v>
      </c>
      <c r="C48">
        <f t="shared" si="5"/>
        <v>0.30799006505617615</v>
      </c>
      <c r="D48" s="10">
        <f t="shared" si="8"/>
        <v>98.938728498646029</v>
      </c>
      <c r="E48">
        <f t="shared" si="9"/>
        <v>2.1551761497831563E-3</v>
      </c>
      <c r="F48">
        <f t="shared" si="6"/>
        <v>50.342392457909739</v>
      </c>
      <c r="G48">
        <f t="shared" si="7"/>
        <v>50.504210867911766</v>
      </c>
      <c r="I48" t="s">
        <v>264</v>
      </c>
      <c r="J48">
        <v>9.4133510951981722E-4</v>
      </c>
      <c r="K48">
        <v>1.9082009038328965E-2</v>
      </c>
      <c r="P48" s="4" t="s">
        <v>107</v>
      </c>
      <c r="Q48" s="5">
        <v>294.31</v>
      </c>
      <c r="R48" s="5">
        <v>299.14</v>
      </c>
      <c r="S48" s="5">
        <v>293</v>
      </c>
      <c r="T48" s="5">
        <v>298.79000000000002</v>
      </c>
      <c r="U48" s="5">
        <v>298.79000000000002</v>
      </c>
      <c r="V48" s="5" t="s">
        <v>108</v>
      </c>
      <c r="W48">
        <f t="shared" si="10"/>
        <v>4.9779691231375267E-3</v>
      </c>
      <c r="AA48" s="4" t="s">
        <v>109</v>
      </c>
      <c r="AB48" s="5">
        <v>163.84</v>
      </c>
      <c r="AC48" s="5">
        <v>165.12</v>
      </c>
      <c r="AD48" s="5">
        <v>160.87</v>
      </c>
      <c r="AE48" s="5">
        <v>164.85</v>
      </c>
      <c r="AF48" s="5">
        <v>164.85</v>
      </c>
      <c r="AG48" s="5" t="s">
        <v>312</v>
      </c>
      <c r="AH48">
        <f t="shared" si="1"/>
        <v>1.6378525932667642E-3</v>
      </c>
      <c r="AK48">
        <f t="shared" si="2"/>
        <v>3.3079108582021455E-3</v>
      </c>
    </row>
    <row r="49" spans="2:37" ht="15" thickBot="1" x14ac:dyDescent="0.35">
      <c r="B49">
        <f t="shared" si="4"/>
        <v>0.17128061979996181</v>
      </c>
      <c r="C49">
        <f t="shared" si="5"/>
        <v>0.31595527077455199</v>
      </c>
      <c r="D49" s="10">
        <f t="shared" si="8"/>
        <v>100.8466033258215</v>
      </c>
      <c r="E49">
        <f t="shared" si="9"/>
        <v>1.9283397473635264E-2</v>
      </c>
      <c r="F49">
        <f t="shared" si="6"/>
        <v>50.565464577344734</v>
      </c>
      <c r="G49">
        <f t="shared" si="7"/>
        <v>50.74873559180854</v>
      </c>
      <c r="I49" t="s">
        <v>440</v>
      </c>
      <c r="J49">
        <v>-9.6304826057857068E-6</v>
      </c>
      <c r="K49">
        <v>1.7970919255546794E-2</v>
      </c>
      <c r="P49" s="4" t="s">
        <v>109</v>
      </c>
      <c r="Q49" s="5">
        <v>295.14</v>
      </c>
      <c r="R49" s="5">
        <v>297.63</v>
      </c>
      <c r="S49" s="5">
        <v>291.64999999999998</v>
      </c>
      <c r="T49" s="5">
        <v>297.31</v>
      </c>
      <c r="U49" s="5">
        <v>297.31</v>
      </c>
      <c r="V49" s="5" t="s">
        <v>110</v>
      </c>
      <c r="W49">
        <f t="shared" si="10"/>
        <v>9.233171526528583E-3</v>
      </c>
      <c r="AA49" s="4" t="s">
        <v>111</v>
      </c>
      <c r="AB49" s="5">
        <v>152.58000000000001</v>
      </c>
      <c r="AC49" s="5">
        <v>162.85</v>
      </c>
      <c r="AD49" s="5">
        <v>152</v>
      </c>
      <c r="AE49" s="5">
        <v>162.74</v>
      </c>
      <c r="AF49" s="5">
        <v>162.74</v>
      </c>
      <c r="AG49" s="5" t="s">
        <v>313</v>
      </c>
      <c r="AH49">
        <f t="shared" si="1"/>
        <v>1.2965466388103586E-2</v>
      </c>
      <c r="AK49">
        <f t="shared" si="2"/>
        <v>1.1099318957316084E-2</v>
      </c>
    </row>
    <row r="50" spans="2:37" ht="15" thickBot="1" x14ac:dyDescent="0.35">
      <c r="B50">
        <f t="shared" si="4"/>
        <v>0.1764133730962098</v>
      </c>
      <c r="C50">
        <f t="shared" si="5"/>
        <v>0.32663034421675569</v>
      </c>
      <c r="D50" s="10">
        <f t="shared" si="8"/>
        <v>101.31420016915328</v>
      </c>
      <c r="E50">
        <f t="shared" si="9"/>
        <v>4.6367138595737852E-3</v>
      </c>
      <c r="F50">
        <f t="shared" si="6"/>
        <v>51.934332905793198</v>
      </c>
      <c r="G50">
        <f t="shared" si="7"/>
        <v>52.126936633552042</v>
      </c>
      <c r="I50" t="s">
        <v>443</v>
      </c>
      <c r="J50">
        <v>6.6011091487729544E-5</v>
      </c>
      <c r="K50">
        <v>1.8037604078701253E-2</v>
      </c>
      <c r="P50" s="4" t="s">
        <v>111</v>
      </c>
      <c r="Q50" s="5">
        <v>272.51</v>
      </c>
      <c r="R50" s="5">
        <v>295.16000000000003</v>
      </c>
      <c r="S50" s="5">
        <v>271.52</v>
      </c>
      <c r="T50" s="5">
        <v>294.58999999999997</v>
      </c>
      <c r="U50" s="5">
        <v>294.58999999999997</v>
      </c>
      <c r="V50" s="5" t="s">
        <v>112</v>
      </c>
      <c r="W50">
        <f t="shared" si="10"/>
        <v>5.1093588325543227E-2</v>
      </c>
      <c r="AA50" s="4" t="s">
        <v>113</v>
      </c>
      <c r="AB50" s="5">
        <v>165.54</v>
      </c>
      <c r="AC50" s="5">
        <v>166.15</v>
      </c>
      <c r="AD50" s="5">
        <v>159.75</v>
      </c>
      <c r="AE50" s="5">
        <v>160.07</v>
      </c>
      <c r="AF50" s="5">
        <v>160.07</v>
      </c>
      <c r="AG50" s="5" t="s">
        <v>314</v>
      </c>
      <c r="AH50">
        <f t="shared" si="1"/>
        <v>1.6680202411445189E-2</v>
      </c>
      <c r="AK50">
        <f t="shared" si="2"/>
        <v>3.3886895368494208E-2</v>
      </c>
    </row>
    <row r="51" spans="2:37" ht="15" thickBot="1" x14ac:dyDescent="0.35">
      <c r="B51">
        <f t="shared" si="4"/>
        <v>0.18821673697609831</v>
      </c>
      <c r="C51">
        <f t="shared" si="5"/>
        <v>0.34544306712038653</v>
      </c>
      <c r="D51" s="10">
        <f t="shared" si="8"/>
        <v>104.06126953934523</v>
      </c>
      <c r="E51">
        <f t="shared" si="9"/>
        <v>2.7114356779261634E-2</v>
      </c>
      <c r="F51">
        <f t="shared" si="6"/>
        <v>54.046436022686628</v>
      </c>
      <c r="G51">
        <f t="shared" si="7"/>
        <v>53.574765279700749</v>
      </c>
      <c r="P51" s="4" t="s">
        <v>113</v>
      </c>
      <c r="Q51" s="5">
        <v>290.18</v>
      </c>
      <c r="R51" s="5">
        <v>291.7</v>
      </c>
      <c r="S51" s="5">
        <v>280.10000000000002</v>
      </c>
      <c r="T51" s="5">
        <v>280.27</v>
      </c>
      <c r="U51" s="5">
        <v>280.27</v>
      </c>
      <c r="V51" s="5" t="s">
        <v>114</v>
      </c>
      <c r="W51">
        <f t="shared" si="10"/>
        <v>-2.589322952870865E-2</v>
      </c>
      <c r="AA51" s="4" t="s">
        <v>115</v>
      </c>
      <c r="AB51" s="5">
        <v>164.98</v>
      </c>
      <c r="AC51" s="5">
        <v>166.69</v>
      </c>
      <c r="AD51" s="5">
        <v>162.15</v>
      </c>
      <c r="AE51" s="5">
        <v>164.32</v>
      </c>
      <c r="AF51" s="5">
        <v>164.32</v>
      </c>
      <c r="AG51" s="5" t="s">
        <v>315</v>
      </c>
      <c r="AH51">
        <f t="shared" si="1"/>
        <v>-2.5864167478091504E-2</v>
      </c>
      <c r="AK51">
        <f t="shared" si="2"/>
        <v>-2.5878698503400077E-2</v>
      </c>
    </row>
    <row r="52" spans="2:37" ht="15" thickBot="1" x14ac:dyDescent="0.35">
      <c r="B52">
        <f t="shared" si="4"/>
        <v>0.1921326834405459</v>
      </c>
      <c r="C52">
        <f t="shared" si="5"/>
        <v>0.34777096006717306</v>
      </c>
      <c r="D52" s="10">
        <f t="shared" si="8"/>
        <v>107.62120130238738</v>
      </c>
      <c r="E52">
        <f t="shared" si="9"/>
        <v>3.4209958986673186E-2</v>
      </c>
      <c r="F52">
        <f t="shared" si="6"/>
        <v>53.113159010304507</v>
      </c>
      <c r="G52">
        <f t="shared" si="7"/>
        <v>52.381262005317609</v>
      </c>
      <c r="P52" s="4" t="s">
        <v>115</v>
      </c>
      <c r="Q52" s="5">
        <v>285</v>
      </c>
      <c r="R52" s="5">
        <v>291.54000000000002</v>
      </c>
      <c r="S52" s="5">
        <v>284.5</v>
      </c>
      <c r="T52" s="5">
        <v>287.72000000000003</v>
      </c>
      <c r="U52" s="5">
        <v>287.72000000000003</v>
      </c>
      <c r="V52" s="5" t="s">
        <v>116</v>
      </c>
      <c r="W52">
        <f t="shared" si="10"/>
        <v>-7.2934393776258322E-4</v>
      </c>
      <c r="AA52" s="4" t="s">
        <v>117</v>
      </c>
      <c r="AB52" s="5">
        <v>169.82</v>
      </c>
      <c r="AC52" s="5">
        <v>170.54</v>
      </c>
      <c r="AD52" s="5">
        <v>166.19</v>
      </c>
      <c r="AE52" s="5">
        <v>167.3</v>
      </c>
      <c r="AF52" s="5">
        <v>167.3</v>
      </c>
      <c r="AG52" s="5" t="s">
        <v>316</v>
      </c>
      <c r="AH52">
        <f t="shared" si="1"/>
        <v>-1.781231320980281E-2</v>
      </c>
      <c r="AK52">
        <f t="shared" si="2"/>
        <v>-9.2708285737826968E-3</v>
      </c>
    </row>
    <row r="53" spans="2:37" ht="15" thickBot="1" x14ac:dyDescent="0.35">
      <c r="B53">
        <f t="shared" si="4"/>
        <v>0.18469557935435787</v>
      </c>
      <c r="C53">
        <f t="shared" si="5"/>
        <v>0.33274798453072835</v>
      </c>
      <c r="D53" s="10">
        <f t="shared" si="8"/>
        <v>105.49442101562212</v>
      </c>
      <c r="E53">
        <f t="shared" si="9"/>
        <v>-1.9761722235282973E-2</v>
      </c>
      <c r="F53">
        <f t="shared" si="6"/>
        <v>51.727690909775006</v>
      </c>
      <c r="G53">
        <f t="shared" si="7"/>
        <v>51.486095646439594</v>
      </c>
      <c r="P53" s="4" t="s">
        <v>117</v>
      </c>
      <c r="Q53" s="5">
        <v>293.05</v>
      </c>
      <c r="R53" s="5">
        <v>293.86</v>
      </c>
      <c r="S53" s="5">
        <v>286.31</v>
      </c>
      <c r="T53" s="5">
        <v>287.93</v>
      </c>
      <c r="U53" s="5">
        <v>287.93</v>
      </c>
      <c r="V53" s="5" t="s">
        <v>118</v>
      </c>
      <c r="W53">
        <f t="shared" si="10"/>
        <v>-9.6309290406907389E-3</v>
      </c>
      <c r="AA53" s="4" t="s">
        <v>119</v>
      </c>
      <c r="AB53" s="5">
        <v>171.03</v>
      </c>
      <c r="AC53" s="5">
        <v>171.91</v>
      </c>
      <c r="AD53" s="5">
        <v>168.47</v>
      </c>
      <c r="AE53" s="5">
        <v>168.88</v>
      </c>
      <c r="AF53" s="5">
        <v>168.88</v>
      </c>
      <c r="AG53" s="5" t="s">
        <v>317</v>
      </c>
      <c r="AH53">
        <f t="shared" si="1"/>
        <v>-9.3557555660823688E-3</v>
      </c>
      <c r="AK53">
        <f t="shared" si="2"/>
        <v>-9.4933423033865538E-3</v>
      </c>
    </row>
    <row r="54" spans="2:37" ht="15" thickBot="1" x14ac:dyDescent="0.35">
      <c r="B54">
        <f t="shared" si="4"/>
        <v>0.17888004602463536</v>
      </c>
      <c r="C54">
        <f t="shared" si="5"/>
        <v>0.31670385564963061</v>
      </c>
      <c r="D54" s="10">
        <f t="shared" si="8"/>
        <v>103.2137865562146</v>
      </c>
      <c r="E54">
        <f t="shared" si="9"/>
        <v>-2.1618531458358309E-2</v>
      </c>
      <c r="F54">
        <f t="shared" si="6"/>
        <v>51.086352344175609</v>
      </c>
      <c r="G54">
        <f t="shared" si="7"/>
        <v>50.203895197579449</v>
      </c>
      <c r="P54" s="4" t="s">
        <v>119</v>
      </c>
      <c r="Q54" s="5">
        <v>296.36</v>
      </c>
      <c r="R54" s="5">
        <v>296.8</v>
      </c>
      <c r="S54" s="5">
        <v>290</v>
      </c>
      <c r="T54" s="5">
        <v>290.73</v>
      </c>
      <c r="U54" s="5">
        <v>290.73</v>
      </c>
      <c r="V54" s="5" t="s">
        <v>120</v>
      </c>
      <c r="W54">
        <f t="shared" si="10"/>
        <v>-2.9282136894824617E-2</v>
      </c>
      <c r="AA54" s="4" t="s">
        <v>121</v>
      </c>
      <c r="AB54" s="5">
        <v>171.85</v>
      </c>
      <c r="AC54" s="5">
        <v>173.34</v>
      </c>
      <c r="AD54" s="5">
        <v>170.05</v>
      </c>
      <c r="AE54" s="5">
        <v>172.55</v>
      </c>
      <c r="AF54" s="5">
        <v>172.55</v>
      </c>
      <c r="AG54" s="5" t="s">
        <v>318</v>
      </c>
      <c r="AH54">
        <f t="shared" si="1"/>
        <v>-2.1269197334106149E-2</v>
      </c>
      <c r="AK54">
        <f t="shared" si="2"/>
        <v>-2.5275667114465383E-2</v>
      </c>
    </row>
    <row r="55" spans="2:37" ht="15" thickBot="1" x14ac:dyDescent="0.35">
      <c r="B55">
        <f t="shared" si="4"/>
        <v>0.18359660602094446</v>
      </c>
      <c r="C55">
        <f t="shared" si="5"/>
        <v>0.32167888573982173</v>
      </c>
      <c r="D55" s="10">
        <f t="shared" si="8"/>
        <v>101.29024754175506</v>
      </c>
      <c r="E55">
        <f t="shared" si="9"/>
        <v>-1.863645428231523E-2</v>
      </c>
      <c r="F55">
        <f t="shared" si="6"/>
        <v>52.967620837042475</v>
      </c>
      <c r="G55">
        <f t="shared" si="7"/>
        <v>52.417574431303947</v>
      </c>
      <c r="P55" s="4" t="s">
        <v>121</v>
      </c>
      <c r="Q55" s="5">
        <v>298.37</v>
      </c>
      <c r="R55" s="5">
        <v>300.87</v>
      </c>
      <c r="S55" s="5">
        <v>293.68</v>
      </c>
      <c r="T55" s="5">
        <v>299.5</v>
      </c>
      <c r="U55" s="5">
        <v>299.5</v>
      </c>
      <c r="V55" s="5" t="s">
        <v>122</v>
      </c>
      <c r="W55">
        <f>U55/U57-1</f>
        <v>-1.1672502918126382E-3</v>
      </c>
      <c r="AA55" s="4" t="s">
        <v>123</v>
      </c>
      <c r="AB55" s="5">
        <v>170.97</v>
      </c>
      <c r="AC55" s="5">
        <v>172.95</v>
      </c>
      <c r="AD55" s="5">
        <v>170.25</v>
      </c>
      <c r="AE55" s="5">
        <v>172.79</v>
      </c>
      <c r="AF55" s="5">
        <v>172.79</v>
      </c>
      <c r="AG55" s="5" t="s">
        <v>319</v>
      </c>
      <c r="AH55">
        <f t="shared" si="1"/>
        <v>-1.3889692690548516E-3</v>
      </c>
      <c r="AK55">
        <f t="shared" si="2"/>
        <v>-1.2781097804337449E-3</v>
      </c>
    </row>
    <row r="56" spans="2:37" ht="15" thickBot="1" x14ac:dyDescent="0.35">
      <c r="B56">
        <f t="shared" si="4"/>
        <v>0.18892330011176797</v>
      </c>
      <c r="C56">
        <f t="shared" si="5"/>
        <v>0.33077587968721411</v>
      </c>
      <c r="D56" s="10">
        <f t="shared" si="8"/>
        <v>105.38519526834642</v>
      </c>
      <c r="E56">
        <f t="shared" si="9"/>
        <v>4.0427857824153202E-2</v>
      </c>
      <c r="F56">
        <f t="shared" si="6"/>
        <v>52.114492335831201</v>
      </c>
      <c r="G56">
        <f t="shared" si="7"/>
        <v>52.077354497954992</v>
      </c>
      <c r="P56" s="4" t="s">
        <v>121</v>
      </c>
      <c r="Q56" s="7">
        <v>299.5</v>
      </c>
      <c r="R56" s="7"/>
      <c r="S56" s="7"/>
      <c r="T56" s="7"/>
      <c r="U56" s="7">
        <v>299.75</v>
      </c>
      <c r="V56" s="7"/>
      <c r="W56">
        <v>1.813E-2</v>
      </c>
      <c r="AA56" s="4" t="s">
        <v>125</v>
      </c>
      <c r="AB56" s="5">
        <v>167.37</v>
      </c>
      <c r="AC56" s="5">
        <v>169.58</v>
      </c>
      <c r="AD56" s="5">
        <v>166.56</v>
      </c>
      <c r="AE56" s="5">
        <v>168.88</v>
      </c>
      <c r="AF56" s="5">
        <v>168.88</v>
      </c>
      <c r="AG56" s="5" t="s">
        <v>320</v>
      </c>
      <c r="AH56">
        <f t="shared" si="1"/>
        <v>2.3152534343912734E-2</v>
      </c>
      <c r="AK56">
        <f t="shared" si="2"/>
        <v>2.0641267171956367E-2</v>
      </c>
    </row>
    <row r="57" spans="2:37" ht="15" thickBot="1" x14ac:dyDescent="0.35">
      <c r="B57">
        <f t="shared" si="4"/>
        <v>0.17972788041431415</v>
      </c>
      <c r="C57">
        <f t="shared" si="5"/>
        <v>0.31927390707172337</v>
      </c>
      <c r="D57" s="10">
        <f t="shared" si="8"/>
        <v>104.1918468337862</v>
      </c>
      <c r="E57">
        <f t="shared" si="9"/>
        <v>-1.132368196046467E-2</v>
      </c>
      <c r="F57">
        <f t="shared" si="6"/>
        <v>50.127903126356365</v>
      </c>
      <c r="G57">
        <f t="shared" si="7"/>
        <v>50.86033339652554</v>
      </c>
      <c r="P57" s="4" t="s">
        <v>123</v>
      </c>
      <c r="Q57" s="5">
        <v>300.01</v>
      </c>
      <c r="R57" s="5">
        <v>300.8</v>
      </c>
      <c r="S57" s="5">
        <v>297.02</v>
      </c>
      <c r="T57" s="5">
        <v>300.47000000000003</v>
      </c>
      <c r="U57" s="5">
        <v>299.85000000000002</v>
      </c>
      <c r="V57" s="5" t="s">
        <v>124</v>
      </c>
      <c r="W57">
        <f t="shared" ref="W57:W88" si="11">U57/U58-1</f>
        <v>1.8546825639458087E-2</v>
      </c>
      <c r="AA57" s="4" t="s">
        <v>127</v>
      </c>
      <c r="AB57" s="5">
        <v>172.33</v>
      </c>
      <c r="AC57" s="5">
        <v>173.08</v>
      </c>
      <c r="AD57" s="5">
        <v>168.04</v>
      </c>
      <c r="AE57" s="5">
        <v>168.64</v>
      </c>
      <c r="AF57" s="5">
        <v>168.64</v>
      </c>
      <c r="AG57" s="5" t="s">
        <v>321</v>
      </c>
      <c r="AH57">
        <f t="shared" si="1"/>
        <v>1.4231499051233776E-3</v>
      </c>
      <c r="AK57">
        <f t="shared" si="2"/>
        <v>9.9849877722907321E-3</v>
      </c>
    </row>
    <row r="58" spans="2:37" ht="15" thickBot="1" x14ac:dyDescent="0.35">
      <c r="B58">
        <f t="shared" si="4"/>
        <v>0.17063435476291211</v>
      </c>
      <c r="C58">
        <f t="shared" si="5"/>
        <v>0.30376056224171905</v>
      </c>
      <c r="D58" s="10">
        <f t="shared" si="8"/>
        <v>100.98823652288191</v>
      </c>
      <c r="E58">
        <f t="shared" si="9"/>
        <v>-3.0747226469791909E-2</v>
      </c>
      <c r="F58">
        <f t="shared" si="6"/>
        <v>49.460074071577708</v>
      </c>
      <c r="G58">
        <f t="shared" si="7"/>
        <v>49.564610940981289</v>
      </c>
      <c r="P58" s="4" t="s">
        <v>125</v>
      </c>
      <c r="Q58" s="5">
        <v>293.77</v>
      </c>
      <c r="R58" s="5">
        <v>296.76</v>
      </c>
      <c r="S58" s="5">
        <v>291.35000000000002</v>
      </c>
      <c r="T58" s="5">
        <v>295</v>
      </c>
      <c r="U58" s="5">
        <v>294.39</v>
      </c>
      <c r="V58" s="5" t="s">
        <v>126</v>
      </c>
      <c r="W58">
        <f t="shared" si="11"/>
        <v>-1.358557212240985E-4</v>
      </c>
      <c r="AA58" s="4" t="s">
        <v>129</v>
      </c>
      <c r="AB58" s="5">
        <v>174.14</v>
      </c>
      <c r="AC58" s="5">
        <v>175.48</v>
      </c>
      <c r="AD58" s="5">
        <v>171.55</v>
      </c>
      <c r="AE58" s="5">
        <v>172.12</v>
      </c>
      <c r="AF58" s="5">
        <v>172.12</v>
      </c>
      <c r="AG58" s="5" t="s">
        <v>322</v>
      </c>
      <c r="AH58">
        <f t="shared" si="1"/>
        <v>-2.0218452242621532E-2</v>
      </c>
      <c r="AK58">
        <f t="shared" si="2"/>
        <v>-1.0177153981922815E-2</v>
      </c>
    </row>
    <row r="59" spans="2:37" ht="15" thickBot="1" x14ac:dyDescent="0.35">
      <c r="B59">
        <f t="shared" si="4"/>
        <v>0.16493668178913187</v>
      </c>
      <c r="C59">
        <f t="shared" si="5"/>
        <v>0.29726430419236005</v>
      </c>
      <c r="D59" s="10">
        <f t="shared" si="8"/>
        <v>99.02468501255899</v>
      </c>
      <c r="E59">
        <f t="shared" si="9"/>
        <v>-1.9443368633118116E-2</v>
      </c>
      <c r="F59">
        <f t="shared" si="6"/>
        <v>48.808062875039909</v>
      </c>
      <c r="G59">
        <f t="shared" si="7"/>
        <v>49.414245285896008</v>
      </c>
      <c r="P59" s="4" t="s">
        <v>127</v>
      </c>
      <c r="Q59" s="5">
        <v>303.19</v>
      </c>
      <c r="R59" s="5">
        <v>304.29000000000002</v>
      </c>
      <c r="S59" s="5">
        <v>294.22000000000003</v>
      </c>
      <c r="T59" s="5">
        <v>295.04000000000002</v>
      </c>
      <c r="U59" s="5">
        <v>294.43</v>
      </c>
      <c r="V59" s="5" t="s">
        <v>128</v>
      </c>
      <c r="W59">
        <f t="shared" si="11"/>
        <v>-2.4290827147401828E-2</v>
      </c>
      <c r="AA59" s="4" t="s">
        <v>131</v>
      </c>
      <c r="AB59" s="5">
        <v>176.05</v>
      </c>
      <c r="AC59" s="5">
        <v>176.65</v>
      </c>
      <c r="AD59" s="5">
        <v>174.9</v>
      </c>
      <c r="AE59" s="5">
        <v>176.28</v>
      </c>
      <c r="AF59" s="5">
        <v>176.28</v>
      </c>
      <c r="AG59" s="5" t="s">
        <v>323</v>
      </c>
      <c r="AH59">
        <f t="shared" si="1"/>
        <v>-2.359882005899705E-2</v>
      </c>
      <c r="AK59">
        <f t="shared" si="2"/>
        <v>-2.3944823603199439E-2</v>
      </c>
    </row>
    <row r="60" spans="2:37" ht="15" thickBot="1" x14ac:dyDescent="0.35">
      <c r="B60">
        <f t="shared" si="4"/>
        <v>0.16650670988461758</v>
      </c>
      <c r="C60">
        <f t="shared" si="5"/>
        <v>0.30092618921855369</v>
      </c>
      <c r="D60" s="10">
        <f t="shared" si="8"/>
        <v>98.22230816093591</v>
      </c>
      <c r="E60">
        <f t="shared" si="9"/>
        <v>-8.1027963029755394E-3</v>
      </c>
      <c r="F60">
        <f t="shared" si="6"/>
        <v>49.983649240263347</v>
      </c>
      <c r="G60">
        <f t="shared" si="7"/>
        <v>50.122266076242305</v>
      </c>
      <c r="P60" s="4" t="s">
        <v>129</v>
      </c>
      <c r="Q60" s="5">
        <v>304.04000000000002</v>
      </c>
      <c r="R60" s="5">
        <v>309.12</v>
      </c>
      <c r="S60" s="5">
        <v>300.7</v>
      </c>
      <c r="T60" s="5">
        <v>302.38</v>
      </c>
      <c r="U60" s="5">
        <v>301.76</v>
      </c>
      <c r="V60" s="5" t="s">
        <v>130</v>
      </c>
      <c r="W60">
        <f t="shared" si="11"/>
        <v>-2.8367195801268674E-2</v>
      </c>
      <c r="AA60" s="4" t="s">
        <v>133</v>
      </c>
      <c r="AB60" s="5">
        <v>171.73</v>
      </c>
      <c r="AC60" s="5">
        <v>175.35</v>
      </c>
      <c r="AD60" s="5">
        <v>171.43</v>
      </c>
      <c r="AE60" s="5">
        <v>174.83</v>
      </c>
      <c r="AF60" s="5">
        <v>174.83</v>
      </c>
      <c r="AG60" s="5" t="s">
        <v>324</v>
      </c>
      <c r="AH60">
        <f t="shared" si="1"/>
        <v>8.2937710919177565E-3</v>
      </c>
      <c r="AK60">
        <f t="shared" si="2"/>
        <v>-1.0036712354675459E-2</v>
      </c>
    </row>
    <row r="61" spans="2:37" ht="15" thickBot="1" x14ac:dyDescent="0.35">
      <c r="B61">
        <f t="shared" si="4"/>
        <v>0.16751885156214338</v>
      </c>
      <c r="C61">
        <f t="shared" si="5"/>
        <v>0.30313079977139545</v>
      </c>
      <c r="D61" s="10">
        <f t="shared" si="8"/>
        <v>100.10591531650564</v>
      </c>
      <c r="E61">
        <f t="shared" si="9"/>
        <v>1.9176979149008289E-2</v>
      </c>
      <c r="F61">
        <f t="shared" si="6"/>
        <v>49.409685268254186</v>
      </c>
      <c r="G61">
        <f t="shared" si="7"/>
        <v>49.470946522691733</v>
      </c>
      <c r="P61" s="4" t="s">
        <v>131</v>
      </c>
      <c r="Q61" s="5">
        <v>309.87</v>
      </c>
      <c r="R61" s="5">
        <v>311.93</v>
      </c>
      <c r="S61" s="5">
        <v>307.39</v>
      </c>
      <c r="T61" s="5">
        <v>311.20999999999998</v>
      </c>
      <c r="U61" s="5">
        <v>310.57</v>
      </c>
      <c r="V61" s="5" t="s">
        <v>132</v>
      </c>
      <c r="W61">
        <f t="shared" si="11"/>
        <v>2.1847135853650501E-2</v>
      </c>
      <c r="AA61" s="4" t="s">
        <v>135</v>
      </c>
      <c r="AB61" s="5">
        <v>172.86</v>
      </c>
      <c r="AC61" s="5">
        <v>173.95</v>
      </c>
      <c r="AD61" s="5">
        <v>170.95</v>
      </c>
      <c r="AE61" s="5">
        <v>171.66</v>
      </c>
      <c r="AF61" s="5">
        <v>171.66</v>
      </c>
      <c r="AG61" s="5" t="s">
        <v>325</v>
      </c>
      <c r="AH61">
        <f t="shared" si="1"/>
        <v>1.846673657229414E-2</v>
      </c>
      <c r="AK61">
        <f t="shared" si="2"/>
        <v>2.0156936212972321E-2</v>
      </c>
    </row>
    <row r="62" spans="2:37" ht="15" thickBot="1" x14ac:dyDescent="0.35">
      <c r="B62">
        <f t="shared" si="4"/>
        <v>0.16629213916609922</v>
      </c>
      <c r="C62">
        <f t="shared" si="5"/>
        <v>0.29991092444933554</v>
      </c>
      <c r="D62" s="10">
        <f t="shared" si="8"/>
        <v>98.880631790945927</v>
      </c>
      <c r="E62">
        <f t="shared" si="9"/>
        <v>-1.2239871357109411E-2</v>
      </c>
      <c r="F62">
        <f t="shared" si="6"/>
        <v>49.686428261438792</v>
      </c>
      <c r="G62">
        <f t="shared" si="7"/>
        <v>49.521291845074288</v>
      </c>
      <c r="P62" s="4" t="s">
        <v>133</v>
      </c>
      <c r="Q62" s="5">
        <v>301.25</v>
      </c>
      <c r="R62" s="5">
        <v>305.56</v>
      </c>
      <c r="S62" s="5">
        <v>299.95</v>
      </c>
      <c r="T62" s="5">
        <v>304.56</v>
      </c>
      <c r="U62" s="5">
        <v>303.93</v>
      </c>
      <c r="V62" s="5" t="s">
        <v>134</v>
      </c>
      <c r="W62">
        <f t="shared" si="11"/>
        <v>1.1986814504045595E-2</v>
      </c>
      <c r="AA62" s="4" t="s">
        <v>137</v>
      </c>
      <c r="AB62" s="5">
        <v>171.68</v>
      </c>
      <c r="AC62" s="5">
        <v>174.1</v>
      </c>
      <c r="AD62" s="5">
        <v>170.68</v>
      </c>
      <c r="AE62" s="5">
        <v>172.39</v>
      </c>
      <c r="AF62" s="5">
        <v>172.39</v>
      </c>
      <c r="AG62" s="5" t="s">
        <v>326</v>
      </c>
      <c r="AH62">
        <f t="shared" si="1"/>
        <v>-4.2345843726433463E-3</v>
      </c>
      <c r="AK62">
        <f t="shared" si="2"/>
        <v>3.8761150657011245E-3</v>
      </c>
    </row>
    <row r="63" spans="2:37" ht="15" thickBot="1" x14ac:dyDescent="0.35">
      <c r="B63">
        <f t="shared" si="4"/>
        <v>0.1683827015623631</v>
      </c>
      <c r="C63">
        <f t="shared" si="5"/>
        <v>0.30480435082497565</v>
      </c>
      <c r="D63" s="10">
        <f t="shared" si="8"/>
        <v>99.207720106513079</v>
      </c>
      <c r="E63">
        <f t="shared" si="9"/>
        <v>3.3079108582020887E-3</v>
      </c>
      <c r="F63">
        <f t="shared" si="6"/>
        <v>50.061861001506173</v>
      </c>
      <c r="G63">
        <f t="shared" si="7"/>
        <v>50.246997233497233</v>
      </c>
      <c r="P63" s="4" t="s">
        <v>135</v>
      </c>
      <c r="Q63" s="5">
        <v>306.17</v>
      </c>
      <c r="R63" s="5">
        <v>307.83999999999997</v>
      </c>
      <c r="S63" s="5">
        <v>299.89999999999998</v>
      </c>
      <c r="T63" s="5">
        <v>300.95</v>
      </c>
      <c r="U63" s="5">
        <v>300.33</v>
      </c>
      <c r="V63" s="5" t="s">
        <v>136</v>
      </c>
      <c r="W63">
        <f t="shared" si="11"/>
        <v>-1.6311290164095604E-2</v>
      </c>
      <c r="AA63" s="4" t="s">
        <v>137</v>
      </c>
      <c r="AB63" s="7"/>
      <c r="AC63" s="7"/>
      <c r="AD63" s="7"/>
      <c r="AE63" s="7"/>
      <c r="AF63" s="7">
        <v>172.39</v>
      </c>
      <c r="AG63" s="7"/>
      <c r="AH63">
        <f t="shared" si="1"/>
        <v>0</v>
      </c>
      <c r="AK63">
        <f t="shared" si="2"/>
        <v>-8.1556450820478021E-3</v>
      </c>
    </row>
    <row r="64" spans="2:37" ht="15" thickBot="1" x14ac:dyDescent="0.35">
      <c r="B64">
        <f t="shared" si="4"/>
        <v>0.17895040181789598</v>
      </c>
      <c r="C64">
        <f t="shared" si="5"/>
        <v>0.31332810094022434</v>
      </c>
      <c r="D64" s="10">
        <f t="shared" si="8"/>
        <v>100.30885823500341</v>
      </c>
      <c r="E64">
        <f t="shared" si="9"/>
        <v>1.1099318957316135E-2</v>
      </c>
      <c r="F64">
        <f t="shared" si="6"/>
        <v>52.716998871533974</v>
      </c>
      <c r="G64">
        <f t="shared" si="7"/>
        <v>50.991015147012114</v>
      </c>
      <c r="P64" s="4" t="s">
        <v>137</v>
      </c>
      <c r="Q64" s="5">
        <v>300.20999999999998</v>
      </c>
      <c r="R64" s="5">
        <v>308.8</v>
      </c>
      <c r="S64" s="5">
        <v>299.97000000000003</v>
      </c>
      <c r="T64" s="5">
        <v>305.94</v>
      </c>
      <c r="U64" s="5">
        <v>305.31</v>
      </c>
      <c r="V64" s="5" t="s">
        <v>138</v>
      </c>
      <c r="W64">
        <f t="shared" si="11"/>
        <v>1.5567308651831091E-2</v>
      </c>
      <c r="AA64" s="4" t="s">
        <v>139</v>
      </c>
      <c r="AB64" s="5">
        <v>174.48</v>
      </c>
      <c r="AC64" s="5">
        <v>176.24</v>
      </c>
      <c r="AD64" s="5">
        <v>172.12</v>
      </c>
      <c r="AE64" s="5">
        <v>172.9</v>
      </c>
      <c r="AF64" s="5">
        <v>172.68</v>
      </c>
      <c r="AG64" s="5" t="s">
        <v>328</v>
      </c>
      <c r="AH64">
        <f t="shared" si="1"/>
        <v>-1.6794069955988755E-3</v>
      </c>
      <c r="AK64">
        <f t="shared" si="2"/>
        <v>6.9439508281161078E-3</v>
      </c>
    </row>
    <row r="65" spans="2:37" ht="15" thickBot="1" x14ac:dyDescent="0.35">
      <c r="B65">
        <f t="shared" si="4"/>
        <v>0.18022385308380731</v>
      </c>
      <c r="C65">
        <f t="shared" si="5"/>
        <v>0.31556722863481651</v>
      </c>
      <c r="D65" s="10">
        <f t="shared" si="8"/>
        <v>103.70801401854609</v>
      </c>
      <c r="E65">
        <f t="shared" si="9"/>
        <v>3.3886895368494235E-2</v>
      </c>
      <c r="F65">
        <f t="shared" si="6"/>
        <v>50.511339303798671</v>
      </c>
      <c r="G65">
        <f t="shared" si="7"/>
        <v>50.51284628757508</v>
      </c>
      <c r="P65" s="4" t="s">
        <v>139</v>
      </c>
      <c r="Q65" s="5">
        <v>309.49</v>
      </c>
      <c r="R65" s="5">
        <v>311.23</v>
      </c>
      <c r="S65" s="5">
        <v>299.95999999999998</v>
      </c>
      <c r="T65" s="5">
        <v>301.25</v>
      </c>
      <c r="U65" s="5">
        <v>300.63</v>
      </c>
      <c r="V65" s="5" t="s">
        <v>140</v>
      </c>
      <c r="W65">
        <f t="shared" si="11"/>
        <v>-3.8937374124868196E-2</v>
      </c>
      <c r="AA65" s="4" t="s">
        <v>141</v>
      </c>
      <c r="AB65" s="5">
        <v>174.75</v>
      </c>
      <c r="AC65" s="5">
        <v>175.88</v>
      </c>
      <c r="AD65" s="5">
        <v>173.33</v>
      </c>
      <c r="AE65" s="5">
        <v>175.84</v>
      </c>
      <c r="AF65" s="5">
        <v>175.62</v>
      </c>
      <c r="AG65" s="5" t="s">
        <v>329</v>
      </c>
      <c r="AH65">
        <f t="shared" si="1"/>
        <v>-1.674069012640933E-2</v>
      </c>
      <c r="AK65">
        <f t="shared" si="2"/>
        <v>-2.7839032125638763E-2</v>
      </c>
    </row>
    <row r="66" spans="2:37" ht="15" thickBot="1" x14ac:dyDescent="0.35">
      <c r="B66">
        <f t="shared" si="4"/>
        <v>0.17543185078208895</v>
      </c>
      <c r="C66">
        <f t="shared" si="5"/>
        <v>0.30192524085885758</v>
      </c>
      <c r="D66" s="10">
        <f t="shared" si="8"/>
        <v>101.02418559137375</v>
      </c>
      <c r="E66">
        <f t="shared" si="9"/>
        <v>-2.5878698503400084E-2</v>
      </c>
      <c r="F66">
        <f t="shared" si="6"/>
        <v>50.475252107022641</v>
      </c>
      <c r="G66">
        <f t="shared" si="7"/>
        <v>49.612355577927474</v>
      </c>
      <c r="P66" s="4" t="s">
        <v>141</v>
      </c>
      <c r="Q66" s="5">
        <v>309.63</v>
      </c>
      <c r="R66" s="5">
        <v>315.12</v>
      </c>
      <c r="S66" s="5">
        <v>308.88</v>
      </c>
      <c r="T66" s="5">
        <v>313.45999999999998</v>
      </c>
      <c r="U66" s="5">
        <v>312.81</v>
      </c>
      <c r="V66" s="5" t="s">
        <v>142</v>
      </c>
      <c r="W66">
        <f t="shared" si="11"/>
        <v>1.5221342334155619E-2</v>
      </c>
      <c r="AA66" s="4" t="s">
        <v>143</v>
      </c>
      <c r="AB66" s="5">
        <v>174.01</v>
      </c>
      <c r="AC66" s="5">
        <v>174.84</v>
      </c>
      <c r="AD66" s="5">
        <v>172.31</v>
      </c>
      <c r="AE66" s="5">
        <v>174.61</v>
      </c>
      <c r="AF66" s="5">
        <v>174.39</v>
      </c>
      <c r="AG66" s="5" t="s">
        <v>330</v>
      </c>
      <c r="AH66">
        <f t="shared" si="1"/>
        <v>7.0531567177019028E-3</v>
      </c>
      <c r="AK66">
        <f t="shared" si="2"/>
        <v>1.1137249525928761E-2</v>
      </c>
    </row>
    <row r="67" spans="2:37" ht="15" thickBot="1" x14ac:dyDescent="0.35">
      <c r="B67">
        <f t="shared" si="4"/>
        <v>0.17213154419040022</v>
      </c>
      <c r="C67">
        <f t="shared" si="5"/>
        <v>0.29632759262479308</v>
      </c>
      <c r="D67" s="10">
        <f t="shared" si="8"/>
        <v>100.08760768495011</v>
      </c>
      <c r="E67">
        <f t="shared" si="9"/>
        <v>-9.270828573782721E-3</v>
      </c>
      <c r="F67">
        <f t="shared" si="6"/>
        <v>49.561835518741937</v>
      </c>
      <c r="G67">
        <f t="shared" si="7"/>
        <v>49.575606246127883</v>
      </c>
      <c r="P67" s="4" t="s">
        <v>143</v>
      </c>
      <c r="Q67" s="5">
        <v>310.41000000000003</v>
      </c>
      <c r="R67" s="5">
        <v>310.63</v>
      </c>
      <c r="S67" s="5">
        <v>305.13</v>
      </c>
      <c r="T67" s="5">
        <v>308.76</v>
      </c>
      <c r="U67" s="5">
        <v>308.12</v>
      </c>
      <c r="V67" s="5" t="s">
        <v>144</v>
      </c>
      <c r="W67">
        <f t="shared" si="11"/>
        <v>-7.1534446091382486E-3</v>
      </c>
      <c r="AA67" s="4" t="s">
        <v>145</v>
      </c>
      <c r="AB67" s="5">
        <v>170.16</v>
      </c>
      <c r="AC67" s="5">
        <v>175</v>
      </c>
      <c r="AD67" s="5">
        <v>169.51</v>
      </c>
      <c r="AE67" s="5">
        <v>174.78</v>
      </c>
      <c r="AF67" s="5">
        <v>174.56</v>
      </c>
      <c r="AG67" s="5" t="s">
        <v>331</v>
      </c>
      <c r="AH67">
        <f t="shared" ref="AH67:AH125" si="12">(AF66/AF67)-1</f>
        <v>-9.7387717690200493E-4</v>
      </c>
      <c r="AK67">
        <f t="shared" ref="AK67:AK126" si="13">(W67+AH67)/2</f>
        <v>-4.0636608930201268E-3</v>
      </c>
    </row>
    <row r="68" spans="2:37" ht="15" thickBot="1" x14ac:dyDescent="0.35">
      <c r="B68">
        <f t="shared" si="4"/>
        <v>0.1655049111266608</v>
      </c>
      <c r="C68">
        <f t="shared" si="5"/>
        <v>0.28727163652526749</v>
      </c>
      <c r="D68" s="10">
        <f t="shared" si="8"/>
        <v>99.13744176486982</v>
      </c>
      <c r="E68">
        <f t="shared" si="9"/>
        <v>-9.4933423033865608E-3</v>
      </c>
      <c r="F68">
        <f t="shared" si="6"/>
        <v>48.117242811854098</v>
      </c>
      <c r="G68">
        <f t="shared" si="7"/>
        <v>48.514433976387174</v>
      </c>
      <c r="P68" s="4" t="s">
        <v>145</v>
      </c>
      <c r="Q68" s="5">
        <v>308.95</v>
      </c>
      <c r="R68" s="5">
        <v>312.38</v>
      </c>
      <c r="S68" s="5">
        <v>306.37</v>
      </c>
      <c r="T68" s="5">
        <v>310.98</v>
      </c>
      <c r="U68" s="5">
        <v>310.33999999999997</v>
      </c>
      <c r="V68" s="5" t="s">
        <v>146</v>
      </c>
      <c r="W68">
        <f t="shared" si="11"/>
        <v>8.8420778883036011E-3</v>
      </c>
      <c r="AA68" s="4" t="s">
        <v>147</v>
      </c>
      <c r="AB68" s="5">
        <v>165.71</v>
      </c>
      <c r="AC68" s="5">
        <v>170.35</v>
      </c>
      <c r="AD68" s="5">
        <v>162.80000000000001</v>
      </c>
      <c r="AE68" s="5">
        <v>170.33</v>
      </c>
      <c r="AF68" s="5">
        <v>170.11</v>
      </c>
      <c r="AG68" s="5" t="s">
        <v>332</v>
      </c>
      <c r="AH68">
        <f t="shared" si="12"/>
        <v>2.6159543824584075E-2</v>
      </c>
      <c r="AK68">
        <f t="shared" si="13"/>
        <v>1.7500810856443838E-2</v>
      </c>
    </row>
    <row r="69" spans="2:37" ht="15" thickBot="1" x14ac:dyDescent="0.35">
      <c r="B69">
        <f t="shared" si="4"/>
        <v>0.16118711724477275</v>
      </c>
      <c r="C69">
        <f t="shared" si="5"/>
        <v>0.2796217280752395</v>
      </c>
      <c r="D69" s="10">
        <f t="shared" si="8"/>
        <v>96.631676788241265</v>
      </c>
      <c r="E69">
        <f t="shared" si="9"/>
        <v>-2.5275667114465463E-2</v>
      </c>
      <c r="F69">
        <f t="shared" si="6"/>
        <v>48.275541614809441</v>
      </c>
      <c r="G69">
        <f t="shared" si="7"/>
        <v>48.248729179382579</v>
      </c>
      <c r="P69" s="4" t="s">
        <v>147</v>
      </c>
      <c r="Q69" s="5">
        <v>300.23</v>
      </c>
      <c r="R69" s="5">
        <v>308.48</v>
      </c>
      <c r="S69" s="5">
        <v>294.45</v>
      </c>
      <c r="T69" s="5">
        <v>308.26</v>
      </c>
      <c r="U69" s="5">
        <v>307.62</v>
      </c>
      <c r="V69" s="5" t="s">
        <v>148</v>
      </c>
      <c r="W69">
        <f t="shared" si="11"/>
        <v>2.8072989773410884E-2</v>
      </c>
      <c r="AA69" s="4" t="s">
        <v>149</v>
      </c>
      <c r="AB69" s="5">
        <v>162.44999999999999</v>
      </c>
      <c r="AC69" s="5">
        <v>163.84</v>
      </c>
      <c r="AD69" s="5">
        <v>158.28</v>
      </c>
      <c r="AE69" s="5">
        <v>159.22</v>
      </c>
      <c r="AF69" s="5">
        <v>159.02000000000001</v>
      </c>
      <c r="AG69" s="5" t="s">
        <v>333</v>
      </c>
      <c r="AH69">
        <f t="shared" si="12"/>
        <v>6.9739655389259303E-2</v>
      </c>
      <c r="AK69">
        <f t="shared" si="13"/>
        <v>4.8906322581335093E-2</v>
      </c>
    </row>
    <row r="70" spans="2:37" ht="15" thickBot="1" x14ac:dyDescent="0.35">
      <c r="B70">
        <f t="shared" si="4"/>
        <v>0.16095426178788064</v>
      </c>
      <c r="C70">
        <f t="shared" si="5"/>
        <v>0.28577768472937004</v>
      </c>
      <c r="D70" s="10">
        <f t="shared" ref="D70:D133" si="14">(B69*U55)+(C69*AF54)</f>
        <v>96.52427079419202</v>
      </c>
      <c r="E70">
        <f t="shared" si="9"/>
        <v>-1.1114988130094673E-3</v>
      </c>
      <c r="F70">
        <f t="shared" si="6"/>
        <v>48.246039970917224</v>
      </c>
      <c r="G70">
        <f t="shared" si="7"/>
        <v>49.379526144387846</v>
      </c>
      <c r="P70" s="4" t="s">
        <v>149</v>
      </c>
      <c r="Q70" s="5">
        <v>302.66000000000003</v>
      </c>
      <c r="R70" s="5">
        <v>307.3</v>
      </c>
      <c r="S70" s="5">
        <v>297.93</v>
      </c>
      <c r="T70" s="5">
        <v>299.83999999999997</v>
      </c>
      <c r="U70" s="5">
        <v>299.22000000000003</v>
      </c>
      <c r="V70" s="5" t="s">
        <v>150</v>
      </c>
      <c r="W70">
        <f t="shared" si="11"/>
        <v>1.0536980749746627E-2</v>
      </c>
      <c r="AA70" s="4" t="s">
        <v>151</v>
      </c>
      <c r="AB70" s="5">
        <v>163.5</v>
      </c>
      <c r="AC70" s="5">
        <v>164.39</v>
      </c>
      <c r="AD70" s="5">
        <v>157.82</v>
      </c>
      <c r="AE70" s="5">
        <v>159.69</v>
      </c>
      <c r="AF70" s="5">
        <v>159.49</v>
      </c>
      <c r="AG70" s="5" t="s">
        <v>334</v>
      </c>
      <c r="AH70">
        <f t="shared" si="12"/>
        <v>-2.9468932221455857E-3</v>
      </c>
      <c r="AK70">
        <f t="shared" si="13"/>
        <v>3.7950437638005208E-3</v>
      </c>
    </row>
    <row r="71" spans="2:37" ht="15" thickBot="1" x14ac:dyDescent="0.35">
      <c r="B71">
        <f t="shared" si="4"/>
        <v>0.16580992240786896</v>
      </c>
      <c r="C71">
        <f t="shared" si="5"/>
        <v>0.28944961490543492</v>
      </c>
      <c r="D71" s="10">
        <f t="shared" si="14"/>
        <v>97.625566115305077</v>
      </c>
      <c r="E71">
        <f t="shared" si="9"/>
        <v>1.1409517130268989E-2</v>
      </c>
      <c r="F71">
        <f t="shared" si="6"/>
        <v>49.718105233999509</v>
      </c>
      <c r="G71">
        <f t="shared" si="7"/>
        <v>48.882250965229851</v>
      </c>
      <c r="P71" s="4" t="s">
        <v>151</v>
      </c>
      <c r="Q71" s="5">
        <v>307.99</v>
      </c>
      <c r="R71" s="5">
        <v>308.5</v>
      </c>
      <c r="S71" s="5">
        <v>293.02999999999997</v>
      </c>
      <c r="T71" s="5">
        <v>296.70999999999998</v>
      </c>
      <c r="U71" s="5">
        <v>296.10000000000002</v>
      </c>
      <c r="V71" s="5" t="s">
        <v>152</v>
      </c>
      <c r="W71">
        <f t="shared" si="11"/>
        <v>2.8517836673729757E-2</v>
      </c>
      <c r="AA71" s="4" t="s">
        <v>153</v>
      </c>
      <c r="AB71" s="5">
        <v>158.97999999999999</v>
      </c>
      <c r="AC71" s="5">
        <v>162.76</v>
      </c>
      <c r="AD71" s="5">
        <v>157.02000000000001</v>
      </c>
      <c r="AE71" s="5">
        <v>159.78</v>
      </c>
      <c r="AF71" s="5">
        <v>159.58000000000001</v>
      </c>
      <c r="AG71" s="5" t="s">
        <v>335</v>
      </c>
      <c r="AH71">
        <f t="shared" si="12"/>
        <v>-5.6398044867778108E-4</v>
      </c>
      <c r="AK71">
        <f t="shared" si="13"/>
        <v>1.3976928112525988E-2</v>
      </c>
    </row>
    <row r="72" spans="2:37" ht="15" thickBot="1" x14ac:dyDescent="0.35">
      <c r="B72">
        <f t="shared" si="4"/>
        <v>0.16744278130494408</v>
      </c>
      <c r="C72">
        <f t="shared" si="5"/>
        <v>0.28642910817810063</v>
      </c>
      <c r="D72" s="10">
        <f t="shared" si="14"/>
        <v>98.600356199229367</v>
      </c>
      <c r="E72">
        <f t="shared" si="9"/>
        <v>9.9849877722908206E-3</v>
      </c>
      <c r="F72">
        <f t="shared" si="6"/>
        <v>49.293480388362489</v>
      </c>
      <c r="G72">
        <f t="shared" si="7"/>
        <v>48.303404803154883</v>
      </c>
      <c r="P72" s="4" t="s">
        <v>153</v>
      </c>
      <c r="Q72" s="5">
        <v>291.52</v>
      </c>
      <c r="R72" s="5">
        <v>294.99</v>
      </c>
      <c r="S72" s="5">
        <v>285.17</v>
      </c>
      <c r="T72" s="5">
        <v>288.49</v>
      </c>
      <c r="U72" s="5">
        <v>287.89</v>
      </c>
      <c r="V72" s="5" t="s">
        <v>154</v>
      </c>
      <c r="W72">
        <f t="shared" si="11"/>
        <v>-2.6609413037598117E-2</v>
      </c>
      <c r="AA72" s="4" t="s">
        <v>155</v>
      </c>
      <c r="AB72" s="5">
        <v>160.02000000000001</v>
      </c>
      <c r="AC72" s="5">
        <v>162.30000000000001</v>
      </c>
      <c r="AD72" s="5">
        <v>154.69999999999999</v>
      </c>
      <c r="AE72" s="5">
        <v>161.62</v>
      </c>
      <c r="AF72" s="5">
        <v>161.41</v>
      </c>
      <c r="AG72" s="5" t="s">
        <v>336</v>
      </c>
      <c r="AH72">
        <f t="shared" si="12"/>
        <v>-1.1337587510067415E-2</v>
      </c>
      <c r="AK72">
        <f t="shared" si="13"/>
        <v>-1.8973500273832766E-2</v>
      </c>
    </row>
    <row r="73" spans="2:37" ht="15" thickBot="1" x14ac:dyDescent="0.35">
      <c r="B73">
        <f t="shared" si="4"/>
        <v>0.16171276045784294</v>
      </c>
      <c r="C73">
        <f t="shared" si="5"/>
        <v>0.27682347739822266</v>
      </c>
      <c r="D73" s="10">
        <f t="shared" si="14"/>
        <v>97.596885191517373</v>
      </c>
      <c r="E73">
        <f t="shared" si="9"/>
        <v>-1.0177153981922803E-2</v>
      </c>
      <c r="F73">
        <f t="shared" si="6"/>
        <v>47.613088061602696</v>
      </c>
      <c r="G73">
        <f t="shared" si="7"/>
        <v>47.646856929782089</v>
      </c>
      <c r="P73" s="4" t="s">
        <v>155</v>
      </c>
      <c r="Q73" s="5">
        <v>292.2</v>
      </c>
      <c r="R73" s="5">
        <v>297.11</v>
      </c>
      <c r="S73" s="5">
        <v>276.05</v>
      </c>
      <c r="T73" s="5">
        <v>296.37</v>
      </c>
      <c r="U73" s="5">
        <v>295.76</v>
      </c>
      <c r="V73" s="5" t="s">
        <v>156</v>
      </c>
      <c r="W73">
        <f t="shared" si="11"/>
        <v>1.1509037979824388E-3</v>
      </c>
      <c r="AA73" s="4" t="s">
        <v>157</v>
      </c>
      <c r="AB73" s="5">
        <v>164.42</v>
      </c>
      <c r="AC73" s="5">
        <v>166.33</v>
      </c>
      <c r="AD73" s="5">
        <v>162.30000000000001</v>
      </c>
      <c r="AE73" s="5">
        <v>162.41</v>
      </c>
      <c r="AF73" s="5">
        <v>162.19999999999999</v>
      </c>
      <c r="AG73" s="5" t="s">
        <v>337</v>
      </c>
      <c r="AH73">
        <f t="shared" si="12"/>
        <v>-4.8705302096176961E-3</v>
      </c>
      <c r="AK73">
        <f t="shared" si="13"/>
        <v>-1.8598132058176287E-3</v>
      </c>
    </row>
    <row r="74" spans="2:37" ht="15" thickBot="1" x14ac:dyDescent="0.35">
      <c r="B74">
        <f t="shared" si="4"/>
        <v>0.15336308238301316</v>
      </c>
      <c r="C74">
        <f t="shared" si="5"/>
        <v>0.27243592344387341</v>
      </c>
      <c r="D74" s="10">
        <f t="shared" si="14"/>
        <v>95.259944991384785</v>
      </c>
      <c r="E74">
        <f t="shared" si="9"/>
        <v>-2.3944823603199408E-2</v>
      </c>
      <c r="F74">
        <f t="shared" si="6"/>
        <v>46.278843739898051</v>
      </c>
      <c r="G74">
        <f t="shared" si="7"/>
        <v>48.025004584686002</v>
      </c>
      <c r="P74" s="4" t="s">
        <v>157</v>
      </c>
      <c r="Q74" s="5">
        <v>302.69</v>
      </c>
      <c r="R74" s="5">
        <v>304.11</v>
      </c>
      <c r="S74" s="5">
        <v>295.61</v>
      </c>
      <c r="T74" s="5">
        <v>296.02999999999997</v>
      </c>
      <c r="U74" s="5">
        <v>295.42</v>
      </c>
      <c r="V74" s="5" t="s">
        <v>158</v>
      </c>
      <c r="W74">
        <f t="shared" si="11"/>
        <v>-1.847298823842114E-2</v>
      </c>
      <c r="AA74" s="4" t="s">
        <v>159</v>
      </c>
      <c r="AB74" s="5">
        <v>166.98</v>
      </c>
      <c r="AC74" s="5">
        <v>169.68</v>
      </c>
      <c r="AD74" s="5">
        <v>164.18</v>
      </c>
      <c r="AE74" s="5">
        <v>164.51</v>
      </c>
      <c r="AF74" s="5">
        <v>164.3</v>
      </c>
      <c r="AG74" s="5" t="s">
        <v>338</v>
      </c>
      <c r="AH74">
        <f t="shared" si="12"/>
        <v>-1.2781497261107888E-2</v>
      </c>
      <c r="AK74">
        <f t="shared" si="13"/>
        <v>-1.5627242749764514E-2</v>
      </c>
    </row>
    <row r="75" spans="2:37" ht="15" thickBot="1" x14ac:dyDescent="0.35">
      <c r="B75">
        <f t="shared" si="4"/>
        <v>0.15514073688774396</v>
      </c>
      <c r="C75">
        <f t="shared" si="5"/>
        <v>0.2746820701519983</v>
      </c>
      <c r="D75" s="10">
        <f t="shared" si="14"/>
        <v>94.303848324584052</v>
      </c>
      <c r="E75">
        <f t="shared" si="9"/>
        <v>-1.0036712354675419E-2</v>
      </c>
      <c r="F75">
        <f t="shared" si="6"/>
        <v>48.182058655226641</v>
      </c>
      <c r="G75">
        <f t="shared" si="7"/>
        <v>48.022666324673864</v>
      </c>
      <c r="P75" s="4" t="s">
        <v>159</v>
      </c>
      <c r="Q75" s="5">
        <v>309.07</v>
      </c>
      <c r="R75" s="5">
        <v>311.64999999999998</v>
      </c>
      <c r="S75" s="5">
        <v>301.14</v>
      </c>
      <c r="T75" s="5">
        <v>301.60000000000002</v>
      </c>
      <c r="U75" s="5">
        <v>300.98</v>
      </c>
      <c r="V75" s="5" t="s">
        <v>160</v>
      </c>
      <c r="W75">
        <f t="shared" si="11"/>
        <v>-5.6821935910140731E-3</v>
      </c>
      <c r="AA75" s="4" t="s">
        <v>161</v>
      </c>
      <c r="AB75" s="5">
        <v>170</v>
      </c>
      <c r="AC75" s="5">
        <v>171.08</v>
      </c>
      <c r="AD75" s="5">
        <v>165.94</v>
      </c>
      <c r="AE75" s="5">
        <v>166.23</v>
      </c>
      <c r="AF75" s="5">
        <v>166.02</v>
      </c>
      <c r="AG75" s="5" t="s">
        <v>339</v>
      </c>
      <c r="AH75">
        <f t="shared" si="12"/>
        <v>-1.036019756655826E-2</v>
      </c>
      <c r="AK75">
        <f t="shared" si="13"/>
        <v>-8.0211955787861666E-3</v>
      </c>
    </row>
    <row r="76" spans="2:37" ht="15" thickBot="1" x14ac:dyDescent="0.35">
      <c r="B76">
        <f t="shared" si="4"/>
        <v>0.16016502677038677</v>
      </c>
      <c r="C76">
        <f t="shared" si="5"/>
        <v>0.27903220888653785</v>
      </c>
      <c r="D76" s="10">
        <f t="shared" si="14"/>
        <v>96.204724979900504</v>
      </c>
      <c r="E76">
        <f t="shared" si="9"/>
        <v>2.0156936212972265E-2</v>
      </c>
      <c r="F76">
        <f t="shared" si="6"/>
        <v>48.67895658632365</v>
      </c>
      <c r="G76">
        <f t="shared" si="7"/>
        <v>47.898668977463089</v>
      </c>
      <c r="P76" s="4" t="s">
        <v>161</v>
      </c>
      <c r="Q76" s="5">
        <v>306.29000000000002</v>
      </c>
      <c r="R76" s="5">
        <v>313.91000000000003</v>
      </c>
      <c r="S76" s="5">
        <v>302.7</v>
      </c>
      <c r="T76" s="5">
        <v>303.33</v>
      </c>
      <c r="U76" s="5">
        <v>302.7</v>
      </c>
      <c r="V76" s="5" t="s">
        <v>162</v>
      </c>
      <c r="W76">
        <f t="shared" si="11"/>
        <v>2.2183226831771208E-3</v>
      </c>
      <c r="AA76" s="4" t="s">
        <v>163</v>
      </c>
      <c r="AB76" s="5">
        <v>171.51</v>
      </c>
      <c r="AC76" s="5">
        <v>172.54</v>
      </c>
      <c r="AD76" s="5">
        <v>169.41</v>
      </c>
      <c r="AE76" s="5">
        <v>169.8</v>
      </c>
      <c r="AF76" s="5">
        <v>169.58</v>
      </c>
      <c r="AG76" s="5" t="s">
        <v>340</v>
      </c>
      <c r="AH76">
        <f t="shared" si="12"/>
        <v>-2.0993041632268006E-2</v>
      </c>
      <c r="AK76">
        <f t="shared" si="13"/>
        <v>-9.3873594745454425E-3</v>
      </c>
    </row>
    <row r="77" spans="2:37" ht="15" thickBot="1" x14ac:dyDescent="0.35">
      <c r="B77">
        <f t="shared" si="4"/>
        <v>0.15816322027412588</v>
      </c>
      <c r="C77">
        <f t="shared" si="5"/>
        <v>0.28011376983521885</v>
      </c>
      <c r="D77" s="10">
        <f t="shared" si="14"/>
        <v>96.577625563786739</v>
      </c>
      <c r="E77">
        <f t="shared" si="9"/>
        <v>3.8761150657012208E-3</v>
      </c>
      <c r="F77">
        <f t="shared" si="6"/>
        <v>47.501159944928226</v>
      </c>
      <c r="G77">
        <f t="shared" si="7"/>
        <v>48.288812781893377</v>
      </c>
      <c r="P77" s="4" t="s">
        <v>163</v>
      </c>
      <c r="Q77" s="5">
        <v>304.07</v>
      </c>
      <c r="R77" s="5">
        <v>309.8</v>
      </c>
      <c r="S77" s="5">
        <v>301.74</v>
      </c>
      <c r="T77" s="5">
        <v>302.64999999999998</v>
      </c>
      <c r="U77" s="5">
        <v>302.02999999999997</v>
      </c>
      <c r="V77" s="5" t="s">
        <v>164</v>
      </c>
      <c r="W77">
        <f t="shared" si="11"/>
        <v>-2.4324848171598523E-2</v>
      </c>
      <c r="AA77" s="4" t="s">
        <v>165</v>
      </c>
      <c r="AB77" s="5">
        <v>171.34</v>
      </c>
      <c r="AC77" s="5">
        <v>173.78</v>
      </c>
      <c r="AD77" s="5">
        <v>171.09</v>
      </c>
      <c r="AE77" s="5">
        <v>173.07</v>
      </c>
      <c r="AF77" s="5">
        <v>172.85</v>
      </c>
      <c r="AG77" s="5" t="s">
        <v>341</v>
      </c>
      <c r="AH77">
        <f t="shared" si="12"/>
        <v>-1.891813711310375E-2</v>
      </c>
      <c r="AK77">
        <f t="shared" si="13"/>
        <v>-2.1621492642351137E-2</v>
      </c>
    </row>
    <row r="78" spans="2:37" ht="15" thickBot="1" x14ac:dyDescent="0.35">
      <c r="B78">
        <f t="shared" si="4"/>
        <v>0.15931539222103849</v>
      </c>
      <c r="C78">
        <f t="shared" si="5"/>
        <v>0.27736267294076211</v>
      </c>
      <c r="D78" s="10">
        <f t="shared" si="14"/>
        <v>95.789972726821603</v>
      </c>
      <c r="E78">
        <f t="shared" si="9"/>
        <v>-8.1556450820476512E-3</v>
      </c>
      <c r="F78">
        <f t="shared" si="6"/>
        <v>48.640582399005261</v>
      </c>
      <c r="G78">
        <f t="shared" si="7"/>
        <v>47.81455118825798</v>
      </c>
      <c r="P78" s="4" t="s">
        <v>165</v>
      </c>
      <c r="Q78" s="5">
        <v>304.25</v>
      </c>
      <c r="R78" s="5">
        <v>310.82</v>
      </c>
      <c r="S78" s="5">
        <v>303.75</v>
      </c>
      <c r="T78" s="5">
        <v>310.2</v>
      </c>
      <c r="U78" s="5">
        <v>309.56</v>
      </c>
      <c r="V78" s="5" t="s">
        <v>166</v>
      </c>
      <c r="W78">
        <f t="shared" si="11"/>
        <v>1.7720353749547835E-2</v>
      </c>
      <c r="AA78" s="4" t="s">
        <v>167</v>
      </c>
      <c r="AB78" s="5">
        <v>175.78</v>
      </c>
      <c r="AC78" s="5">
        <v>176.62</v>
      </c>
      <c r="AD78" s="5">
        <v>171.79</v>
      </c>
      <c r="AE78" s="5">
        <v>172.19</v>
      </c>
      <c r="AF78" s="5">
        <v>171.97</v>
      </c>
      <c r="AG78" s="5" t="s">
        <v>342</v>
      </c>
      <c r="AH78">
        <f t="shared" si="12"/>
        <v>5.1171715996976008E-3</v>
      </c>
      <c r="AK78">
        <f t="shared" si="13"/>
        <v>1.1418762674622718E-2</v>
      </c>
    </row>
    <row r="79" spans="2:37" ht="15" thickBot="1" x14ac:dyDescent="0.35">
      <c r="B79">
        <f t="shared" si="4"/>
        <v>0.15417527186992622</v>
      </c>
      <c r="C79">
        <f t="shared" si="5"/>
        <v>0.27461318069486174</v>
      </c>
      <c r="D79" s="10">
        <f t="shared" si="14"/>
        <v>96.455133587263248</v>
      </c>
      <c r="E79">
        <f t="shared" si="9"/>
        <v>6.9439508281162431E-3</v>
      </c>
      <c r="F79">
        <f t="shared" si="6"/>
        <v>46.349711982255918</v>
      </c>
      <c r="G79">
        <f t="shared" si="7"/>
        <v>47.420204042388725</v>
      </c>
      <c r="P79" s="4" t="s">
        <v>167</v>
      </c>
      <c r="Q79" s="5">
        <v>320.47000000000003</v>
      </c>
      <c r="R79" s="5">
        <v>320.88</v>
      </c>
      <c r="S79" s="5">
        <v>304</v>
      </c>
      <c r="T79" s="5">
        <v>304.8</v>
      </c>
      <c r="U79" s="5">
        <v>304.17</v>
      </c>
      <c r="V79" s="5" t="s">
        <v>168</v>
      </c>
      <c r="W79">
        <f t="shared" si="11"/>
        <v>-4.2316047983375848E-2</v>
      </c>
      <c r="AA79" s="4" t="s">
        <v>169</v>
      </c>
      <c r="AB79" s="5">
        <v>176.12</v>
      </c>
      <c r="AC79" s="5">
        <v>177.18</v>
      </c>
      <c r="AD79" s="5">
        <v>174.82</v>
      </c>
      <c r="AE79" s="5">
        <v>175.53</v>
      </c>
      <c r="AF79" s="5">
        <v>175.31</v>
      </c>
      <c r="AG79" s="5" t="s">
        <v>343</v>
      </c>
      <c r="AH79">
        <f t="shared" si="12"/>
        <v>-1.9051965090411294E-2</v>
      </c>
      <c r="AK79">
        <f t="shared" si="13"/>
        <v>-3.0684006536893571E-2</v>
      </c>
    </row>
    <row r="80" spans="2:37" ht="15" thickBot="1" x14ac:dyDescent="0.35">
      <c r="B80">
        <f t="shared" si="4"/>
        <v>0.1521646047394597</v>
      </c>
      <c r="C80">
        <f t="shared" si="5"/>
        <v>0.26885118419818982</v>
      </c>
      <c r="D80" s="10">
        <f t="shared" si="14"/>
        <v>93.769916024644644</v>
      </c>
      <c r="E80">
        <f t="shared" si="9"/>
        <v>-2.7839032125638805E-2</v>
      </c>
      <c r="F80">
        <f t="shared" si="6"/>
        <v>47.598610008550388</v>
      </c>
      <c r="G80">
        <f t="shared" si="7"/>
        <v>47.215644968886096</v>
      </c>
      <c r="P80" s="4" t="s">
        <v>169</v>
      </c>
      <c r="Q80" s="5">
        <v>319.67</v>
      </c>
      <c r="R80" s="5">
        <v>323.41000000000003</v>
      </c>
      <c r="S80" s="5">
        <v>317.08</v>
      </c>
      <c r="T80" s="5">
        <v>318.27</v>
      </c>
      <c r="U80" s="5">
        <v>317.61</v>
      </c>
      <c r="V80" s="5" t="s">
        <v>170</v>
      </c>
      <c r="W80">
        <f t="shared" si="11"/>
        <v>1.0434893265039991E-2</v>
      </c>
      <c r="AA80" s="4" t="s">
        <v>171</v>
      </c>
      <c r="AB80" s="5">
        <v>172.32</v>
      </c>
      <c r="AC80" s="5">
        <v>175.18</v>
      </c>
      <c r="AD80" s="5">
        <v>170.82</v>
      </c>
      <c r="AE80" s="5">
        <v>175.08</v>
      </c>
      <c r="AF80" s="5">
        <v>174.86</v>
      </c>
      <c r="AG80" s="5" t="s">
        <v>344</v>
      </c>
      <c r="AH80">
        <f t="shared" si="12"/>
        <v>2.5734873613174614E-3</v>
      </c>
      <c r="AK80">
        <f t="shared" si="13"/>
        <v>6.504190313178726E-3</v>
      </c>
    </row>
    <row r="81" spans="2:37" ht="15" thickBot="1" x14ac:dyDescent="0.35">
      <c r="B81">
        <f t="shared" ref="B81:B140" si="15">D81/(2*U68)</f>
        <v>0.15275867593193998</v>
      </c>
      <c r="C81">
        <f t="shared" ref="C81:C140" si="16">D81/(2*AF67)</f>
        <v>0.27158070284554447</v>
      </c>
      <c r="D81" s="10">
        <f t="shared" si="14"/>
        <v>94.814254977436491</v>
      </c>
      <c r="E81">
        <f t="shared" si="9"/>
        <v>1.1137249525928693E-2</v>
      </c>
      <c r="F81">
        <f t="shared" ref="F81:F140" si="17">B81*U67</f>
        <v>47.068003228149344</v>
      </c>
      <c r="G81">
        <f t="shared" ref="G81:G140" si="18">C81*AF66</f>
        <v>47.3609587692345</v>
      </c>
      <c r="P81" s="4" t="s">
        <v>171</v>
      </c>
      <c r="Q81" s="5">
        <v>313.38</v>
      </c>
      <c r="R81" s="5">
        <v>316.61</v>
      </c>
      <c r="S81" s="5">
        <v>309.89</v>
      </c>
      <c r="T81" s="5">
        <v>314.98</v>
      </c>
      <c r="U81" s="5">
        <v>314.33</v>
      </c>
      <c r="V81" s="5" t="s">
        <v>172</v>
      </c>
      <c r="W81">
        <f t="shared" si="11"/>
        <v>2.2638862317454489E-3</v>
      </c>
      <c r="AA81" s="4" t="s">
        <v>173</v>
      </c>
      <c r="AB81" s="5">
        <v>169.08</v>
      </c>
      <c r="AC81" s="5">
        <v>172.5</v>
      </c>
      <c r="AD81" s="5">
        <v>168.17</v>
      </c>
      <c r="AE81" s="5">
        <v>172.19</v>
      </c>
      <c r="AF81" s="5">
        <v>171.97</v>
      </c>
      <c r="AG81" s="5" t="s">
        <v>345</v>
      </c>
      <c r="AH81">
        <f t="shared" si="12"/>
        <v>1.6805256730825224E-2</v>
      </c>
      <c r="AK81">
        <f t="shared" si="13"/>
        <v>9.5345714812853366E-3</v>
      </c>
    </row>
    <row r="82" spans="2:37" ht="15" thickBot="1" x14ac:dyDescent="0.35">
      <c r="B82">
        <f t="shared" si="15"/>
        <v>0.15348313178171746</v>
      </c>
      <c r="C82">
        <f t="shared" si="16"/>
        <v>0.27755264827871329</v>
      </c>
      <c r="D82" s="10">
        <f t="shared" si="14"/>
        <v>94.428961997383851</v>
      </c>
      <c r="E82">
        <f t="shared" ref="E82:E141" si="19">(D82-D81)/D81</f>
        <v>-4.0636608930200435E-3</v>
      </c>
      <c r="F82">
        <f t="shared" si="17"/>
        <v>47.63195511713819</v>
      </c>
      <c r="G82">
        <f t="shared" si="18"/>
        <v>48.449590283532196</v>
      </c>
      <c r="P82" s="4" t="s">
        <v>173</v>
      </c>
      <c r="Q82" s="5">
        <v>309.49</v>
      </c>
      <c r="R82" s="5">
        <v>314.72000000000003</v>
      </c>
      <c r="S82" s="5">
        <v>304.69</v>
      </c>
      <c r="T82" s="5">
        <v>314.27</v>
      </c>
      <c r="U82" s="5">
        <v>313.62</v>
      </c>
      <c r="V82" s="5" t="s">
        <v>174</v>
      </c>
      <c r="W82">
        <f t="shared" si="11"/>
        <v>7.3390982481891243E-4</v>
      </c>
      <c r="AA82" s="4" t="s">
        <v>175</v>
      </c>
      <c r="AB82" s="5">
        <v>172.89</v>
      </c>
      <c r="AC82" s="5">
        <v>174.14</v>
      </c>
      <c r="AD82" s="5">
        <v>171.03</v>
      </c>
      <c r="AE82" s="5">
        <v>172.17</v>
      </c>
      <c r="AF82" s="5">
        <v>171.95</v>
      </c>
      <c r="AG82" s="5" t="s">
        <v>346</v>
      </c>
      <c r="AH82">
        <f t="shared" si="12"/>
        <v>1.1631288165170339E-4</v>
      </c>
      <c r="AK82">
        <f t="shared" si="13"/>
        <v>4.2511135323530791E-4</v>
      </c>
    </row>
    <row r="83" spans="2:37" ht="15" thickBot="1" x14ac:dyDescent="0.35">
      <c r="B83">
        <f t="shared" si="15"/>
        <v>0.1605533477051507</v>
      </c>
      <c r="C83">
        <f t="shared" si="16"/>
        <v>0.30210522387331906</v>
      </c>
      <c r="D83" s="10">
        <f t="shared" si="14"/>
        <v>96.081545400670393</v>
      </c>
      <c r="E83">
        <f t="shared" si="19"/>
        <v>1.750081085644388E-2</v>
      </c>
      <c r="F83">
        <f t="shared" si="17"/>
        <v>49.389420821058458</v>
      </c>
      <c r="G83">
        <f t="shared" si="18"/>
        <v>51.391119633090312</v>
      </c>
      <c r="P83" s="4" t="s">
        <v>175</v>
      </c>
      <c r="Q83" s="5">
        <v>314.14999999999998</v>
      </c>
      <c r="R83" s="5">
        <v>316.5</v>
      </c>
      <c r="S83" s="5">
        <v>310.08999999999997</v>
      </c>
      <c r="T83" s="5">
        <v>314.04000000000002</v>
      </c>
      <c r="U83" s="5">
        <v>313.39</v>
      </c>
      <c r="V83" s="5" t="s">
        <v>176</v>
      </c>
      <c r="W83">
        <f t="shared" si="11"/>
        <v>5.1080675541914644E-4</v>
      </c>
      <c r="AA83" s="4" t="s">
        <v>177</v>
      </c>
      <c r="AB83" s="5">
        <v>172.7</v>
      </c>
      <c r="AC83" s="5">
        <v>175.3</v>
      </c>
      <c r="AD83" s="5">
        <v>171.64</v>
      </c>
      <c r="AE83" s="5">
        <v>172</v>
      </c>
      <c r="AF83" s="5">
        <v>171.78</v>
      </c>
      <c r="AG83" s="5" t="s">
        <v>347</v>
      </c>
      <c r="AH83">
        <f t="shared" si="12"/>
        <v>9.8963790895334469E-4</v>
      </c>
      <c r="AK83">
        <f t="shared" si="13"/>
        <v>7.5022233218624557E-4</v>
      </c>
    </row>
    <row r="84" spans="2:37" ht="15" thickBot="1" x14ac:dyDescent="0.35">
      <c r="B84">
        <f t="shared" si="15"/>
        <v>0.17017990620423634</v>
      </c>
      <c r="C84">
        <f t="shared" si="16"/>
        <v>0.31594626764734074</v>
      </c>
      <c r="D84" s="10">
        <f t="shared" si="14"/>
        <v>100.78054045414876</v>
      </c>
      <c r="E84">
        <f t="shared" si="19"/>
        <v>4.8906322581334996E-2</v>
      </c>
      <c r="F84">
        <f t="shared" si="17"/>
        <v>50.921231534431605</v>
      </c>
      <c r="G84">
        <f t="shared" si="18"/>
        <v>50.241775481280129</v>
      </c>
      <c r="P84" s="4" t="s">
        <v>177</v>
      </c>
      <c r="Q84" s="5">
        <v>313.14999999999998</v>
      </c>
      <c r="R84" s="5">
        <v>318.7</v>
      </c>
      <c r="S84" s="5">
        <v>311.49</v>
      </c>
      <c r="T84" s="5">
        <v>313.88</v>
      </c>
      <c r="U84" s="5">
        <v>313.23</v>
      </c>
      <c r="V84" s="5" t="s">
        <v>178</v>
      </c>
      <c r="W84">
        <f t="shared" si="11"/>
        <v>-7.9181579197415974E-3</v>
      </c>
      <c r="AA84" s="4" t="s">
        <v>179</v>
      </c>
      <c r="AB84" s="5">
        <v>179.61</v>
      </c>
      <c r="AC84" s="5">
        <v>180.17</v>
      </c>
      <c r="AD84" s="5">
        <v>174.64</v>
      </c>
      <c r="AE84" s="5">
        <v>174.92</v>
      </c>
      <c r="AF84" s="5">
        <v>174.7</v>
      </c>
      <c r="AG84" s="5" t="s">
        <v>348</v>
      </c>
      <c r="AH84">
        <f t="shared" si="12"/>
        <v>-1.671436748712074E-2</v>
      </c>
      <c r="AK84">
        <f t="shared" si="13"/>
        <v>-1.2316262703431169E-2</v>
      </c>
    </row>
    <row r="85" spans="2:37" ht="15" thickBot="1" x14ac:dyDescent="0.35">
      <c r="B85">
        <f t="shared" si="15"/>
        <v>0.17569732713139002</v>
      </c>
      <c r="C85">
        <f t="shared" si="16"/>
        <v>0.31696643381285794</v>
      </c>
      <c r="D85" s="10">
        <f t="shared" si="14"/>
        <v>101.16300701571174</v>
      </c>
      <c r="E85">
        <f t="shared" si="19"/>
        <v>3.7950437638006691E-3</v>
      </c>
      <c r="F85">
        <f t="shared" si="17"/>
        <v>52.023978563604594</v>
      </c>
      <c r="G85">
        <f t="shared" si="18"/>
        <v>50.552976528812714</v>
      </c>
      <c r="P85" s="4" t="s">
        <v>179</v>
      </c>
      <c r="Q85" s="5">
        <v>325.86</v>
      </c>
      <c r="R85" s="5">
        <v>326.07</v>
      </c>
      <c r="S85" s="5">
        <v>315.98</v>
      </c>
      <c r="T85" s="5">
        <v>316.38</v>
      </c>
      <c r="U85" s="5">
        <v>315.73</v>
      </c>
      <c r="V85" s="5" t="s">
        <v>180</v>
      </c>
      <c r="W85">
        <f t="shared" si="11"/>
        <v>-3.8376024122072194E-2</v>
      </c>
      <c r="AA85" s="4" t="s">
        <v>181</v>
      </c>
      <c r="AB85" s="5">
        <v>182.63</v>
      </c>
      <c r="AC85" s="5">
        <v>182.94</v>
      </c>
      <c r="AD85" s="5">
        <v>179.12</v>
      </c>
      <c r="AE85" s="5">
        <v>179.7</v>
      </c>
      <c r="AF85" s="5">
        <v>179.47</v>
      </c>
      <c r="AG85" s="5" t="s">
        <v>349</v>
      </c>
      <c r="AH85">
        <f t="shared" si="12"/>
        <v>-2.6578258204713934E-2</v>
      </c>
      <c r="AK85">
        <f t="shared" si="13"/>
        <v>-3.2477141163393064E-2</v>
      </c>
    </row>
    <row r="86" spans="2:37" ht="15" thickBot="1" x14ac:dyDescent="0.35">
      <c r="B86">
        <f t="shared" si="15"/>
        <v>0.17341248832231759</v>
      </c>
      <c r="C86">
        <f t="shared" si="16"/>
        <v>0.3177527882176362</v>
      </c>
      <c r="D86" s="10">
        <f t="shared" si="14"/>
        <v>102.57695509241731</v>
      </c>
      <c r="E86">
        <f t="shared" si="19"/>
        <v>1.3976928112525995E-2</v>
      </c>
      <c r="F86">
        <f t="shared" si="17"/>
        <v>49.923721263112007</v>
      </c>
      <c r="G86">
        <f t="shared" si="18"/>
        <v>50.706989943770388</v>
      </c>
      <c r="P86" s="4" t="s">
        <v>181</v>
      </c>
      <c r="Q86" s="5">
        <v>334.83</v>
      </c>
      <c r="R86" s="5">
        <v>335.2</v>
      </c>
      <c r="S86" s="5">
        <v>326.12</v>
      </c>
      <c r="T86" s="5">
        <v>329.01</v>
      </c>
      <c r="U86" s="5">
        <v>328.33</v>
      </c>
      <c r="V86" s="5" t="s">
        <v>182</v>
      </c>
      <c r="W86">
        <f t="shared" si="11"/>
        <v>-1.7152607316051061E-2</v>
      </c>
      <c r="AA86" s="4" t="s">
        <v>183</v>
      </c>
      <c r="AB86" s="5">
        <v>177.83</v>
      </c>
      <c r="AC86" s="5">
        <v>182.88</v>
      </c>
      <c r="AD86" s="5">
        <v>177.71</v>
      </c>
      <c r="AE86" s="5">
        <v>182.01</v>
      </c>
      <c r="AF86" s="5">
        <v>181.78</v>
      </c>
      <c r="AG86" s="5" t="s">
        <v>350</v>
      </c>
      <c r="AH86">
        <f t="shared" si="12"/>
        <v>-1.2707668610408174E-2</v>
      </c>
      <c r="AK86">
        <f t="shared" si="13"/>
        <v>-1.4930137963229617E-2</v>
      </c>
    </row>
    <row r="87" spans="2:37" ht="15" thickBot="1" x14ac:dyDescent="0.35">
      <c r="B87">
        <f t="shared" si="15"/>
        <v>0.17031804076718299</v>
      </c>
      <c r="C87">
        <f t="shared" si="16"/>
        <v>0.31020564490407648</v>
      </c>
      <c r="D87" s="10">
        <f t="shared" si="14"/>
        <v>100.6307112068824</v>
      </c>
      <c r="E87">
        <f t="shared" si="19"/>
        <v>-1.8973500273832773E-2</v>
      </c>
      <c r="F87">
        <f t="shared" si="17"/>
        <v>50.37326373730204</v>
      </c>
      <c r="G87">
        <f t="shared" si="18"/>
        <v>50.070293143966985</v>
      </c>
      <c r="P87" s="4" t="s">
        <v>183</v>
      </c>
      <c r="Q87" s="5">
        <v>335.35</v>
      </c>
      <c r="R87" s="5">
        <v>338</v>
      </c>
      <c r="S87" s="5">
        <v>329.78</v>
      </c>
      <c r="T87" s="5">
        <v>334.75</v>
      </c>
      <c r="U87" s="5">
        <v>334.06</v>
      </c>
      <c r="V87" s="5" t="s">
        <v>184</v>
      </c>
      <c r="W87">
        <f t="shared" si="11"/>
        <v>-4.6777701635729585E-3</v>
      </c>
      <c r="AA87" s="4" t="s">
        <v>185</v>
      </c>
      <c r="AB87" s="5">
        <v>178.09</v>
      </c>
      <c r="AC87" s="5">
        <v>179.23</v>
      </c>
      <c r="AD87" s="5">
        <v>177.26</v>
      </c>
      <c r="AE87" s="5">
        <v>177.57</v>
      </c>
      <c r="AF87" s="5">
        <v>177.34</v>
      </c>
      <c r="AG87" s="5" t="s">
        <v>351</v>
      </c>
      <c r="AH87">
        <f t="shared" si="12"/>
        <v>2.5036652757415068E-2</v>
      </c>
      <c r="AK87">
        <f t="shared" si="13"/>
        <v>1.0179441296921055E-2</v>
      </c>
    </row>
    <row r="88" spans="2:37" ht="15" thickBot="1" x14ac:dyDescent="0.35">
      <c r="B88">
        <f t="shared" si="15"/>
        <v>0.16686084936086951</v>
      </c>
      <c r="C88">
        <f t="shared" si="16"/>
        <v>0.3056712017080615</v>
      </c>
      <c r="D88" s="10">
        <f t="shared" si="14"/>
        <v>100.44355688126902</v>
      </c>
      <c r="E88">
        <f t="shared" si="19"/>
        <v>-1.8598132058176059E-3</v>
      </c>
      <c r="F88">
        <f t="shared" si="17"/>
        <v>49.294032118188071</v>
      </c>
      <c r="G88">
        <f t="shared" si="18"/>
        <v>49.57986891704757</v>
      </c>
      <c r="P88" s="4" t="s">
        <v>185</v>
      </c>
      <c r="Q88" s="5">
        <v>338.51</v>
      </c>
      <c r="R88" s="5">
        <v>339.36</v>
      </c>
      <c r="S88" s="5">
        <v>335.85</v>
      </c>
      <c r="T88" s="5">
        <v>336.32</v>
      </c>
      <c r="U88" s="5">
        <v>335.63</v>
      </c>
      <c r="V88" s="5" t="s">
        <v>186</v>
      </c>
      <c r="W88">
        <f t="shared" si="11"/>
        <v>-8.8299568838225984E-3</v>
      </c>
      <c r="AA88" s="4" t="s">
        <v>187</v>
      </c>
      <c r="AB88" s="5">
        <v>179.47</v>
      </c>
      <c r="AC88" s="5">
        <v>180.57</v>
      </c>
      <c r="AD88" s="5">
        <v>178.09</v>
      </c>
      <c r="AE88" s="5">
        <v>178.2</v>
      </c>
      <c r="AF88" s="5">
        <v>177.97</v>
      </c>
      <c r="AG88" s="5" t="s">
        <v>352</v>
      </c>
      <c r="AH88">
        <f t="shared" si="12"/>
        <v>-3.5399224588413825E-3</v>
      </c>
      <c r="AK88">
        <f t="shared" si="13"/>
        <v>-6.1849396713319904E-3</v>
      </c>
    </row>
    <row r="89" spans="2:37" ht="15" thickBot="1" x14ac:dyDescent="0.35">
      <c r="B89">
        <f t="shared" si="15"/>
        <v>0.16331995545958974</v>
      </c>
      <c r="C89">
        <f t="shared" si="16"/>
        <v>0.29777707816900262</v>
      </c>
      <c r="D89" s="10">
        <f t="shared" si="14"/>
        <v>98.873901035235633</v>
      </c>
      <c r="E89">
        <f t="shared" si="19"/>
        <v>-1.5627242749764653E-2</v>
      </c>
      <c r="F89">
        <f t="shared" si="17"/>
        <v>49.156040194227323</v>
      </c>
      <c r="G89">
        <f t="shared" si="18"/>
        <v>48.924773943167132</v>
      </c>
      <c r="P89" s="4" t="s">
        <v>187</v>
      </c>
      <c r="Q89" s="5">
        <v>341.91</v>
      </c>
      <c r="R89" s="5">
        <v>343.13</v>
      </c>
      <c r="S89" s="5">
        <v>338.82</v>
      </c>
      <c r="T89" s="5">
        <v>339.32</v>
      </c>
      <c r="U89" s="5">
        <v>338.62</v>
      </c>
      <c r="V89" s="5" t="s">
        <v>188</v>
      </c>
      <c r="W89">
        <f t="shared" ref="W89:W117" si="20">U89/U90-1</f>
        <v>-7.6778806704959068E-3</v>
      </c>
      <c r="AA89" s="4" t="s">
        <v>189</v>
      </c>
      <c r="AB89" s="5">
        <v>179.33</v>
      </c>
      <c r="AC89" s="5">
        <v>180.63</v>
      </c>
      <c r="AD89" s="5">
        <v>178.14</v>
      </c>
      <c r="AE89" s="5">
        <v>179.38</v>
      </c>
      <c r="AF89" s="5">
        <v>179.15</v>
      </c>
      <c r="AG89" s="5" t="s">
        <v>353</v>
      </c>
      <c r="AH89">
        <f t="shared" si="12"/>
        <v>-6.5866592241139443E-3</v>
      </c>
      <c r="AK89">
        <f t="shared" si="13"/>
        <v>-7.1322699473049256E-3</v>
      </c>
    </row>
    <row r="90" spans="2:37" ht="15" thickBot="1" x14ac:dyDescent="0.35">
      <c r="B90">
        <f t="shared" si="15"/>
        <v>0.16236932446676566</v>
      </c>
      <c r="C90">
        <f t="shared" si="16"/>
        <v>0.28918744585857542</v>
      </c>
      <c r="D90" s="10">
        <f t="shared" si="14"/>
        <v>98.080814137394455</v>
      </c>
      <c r="E90">
        <f t="shared" si="19"/>
        <v>-8.0211955787862169E-3</v>
      </c>
      <c r="F90">
        <f t="shared" si="17"/>
        <v>49.149194516089963</v>
      </c>
      <c r="G90">
        <f t="shared" si="18"/>
        <v>48.010899761440697</v>
      </c>
      <c r="P90" s="4" t="s">
        <v>189</v>
      </c>
      <c r="Q90" s="5">
        <v>341.3</v>
      </c>
      <c r="R90" s="5">
        <v>344.3</v>
      </c>
      <c r="S90" s="5">
        <v>339.68</v>
      </c>
      <c r="T90" s="5">
        <v>341.95</v>
      </c>
      <c r="U90" s="5">
        <v>341.24</v>
      </c>
      <c r="V90" s="5" t="s">
        <v>190</v>
      </c>
      <c r="W90">
        <f t="shared" si="20"/>
        <v>2.0261341946850031E-3</v>
      </c>
      <c r="AA90" s="4" t="s">
        <v>191</v>
      </c>
      <c r="AB90" s="5">
        <v>180.16</v>
      </c>
      <c r="AC90" s="5">
        <v>181.33</v>
      </c>
      <c r="AD90" s="5">
        <v>178.53</v>
      </c>
      <c r="AE90" s="5">
        <v>179.29</v>
      </c>
      <c r="AF90" s="5">
        <v>179.06</v>
      </c>
      <c r="AG90" s="5" t="s">
        <v>354</v>
      </c>
      <c r="AH90">
        <f t="shared" si="12"/>
        <v>5.0262481849672191E-4</v>
      </c>
      <c r="AK90">
        <f t="shared" si="13"/>
        <v>1.2643795065908625E-3</v>
      </c>
    </row>
    <row r="91" spans="2:37" ht="15" thickBot="1" x14ac:dyDescent="0.35">
      <c r="B91">
        <f t="shared" si="15"/>
        <v>0.15693257248599732</v>
      </c>
      <c r="C91">
        <f t="shared" si="16"/>
        <v>0.28105320878660883</v>
      </c>
      <c r="D91" s="10">
        <f t="shared" si="14"/>
        <v>97.160094277530661</v>
      </c>
      <c r="E91">
        <f t="shared" si="19"/>
        <v>-9.3873594745453818E-3</v>
      </c>
      <c r="F91">
        <f t="shared" si="17"/>
        <v>47.398344867945767</v>
      </c>
      <c r="G91">
        <f t="shared" si="18"/>
        <v>47.661003146033131</v>
      </c>
      <c r="P91" s="4" t="s">
        <v>191</v>
      </c>
      <c r="Q91" s="5">
        <v>343.15</v>
      </c>
      <c r="R91" s="5">
        <v>343.81</v>
      </c>
      <c r="S91" s="5">
        <v>340.32</v>
      </c>
      <c r="T91" s="5">
        <v>341.25</v>
      </c>
      <c r="U91" s="5">
        <v>340.55</v>
      </c>
      <c r="V91" s="5" t="s">
        <v>192</v>
      </c>
      <c r="W91">
        <f t="shared" si="20"/>
        <v>-3.4821794346578949E-3</v>
      </c>
      <c r="AA91" s="4" t="s">
        <v>193</v>
      </c>
      <c r="AB91" s="5">
        <v>177.09</v>
      </c>
      <c r="AC91" s="5">
        <v>180.42</v>
      </c>
      <c r="AD91" s="5">
        <v>177.07</v>
      </c>
      <c r="AE91" s="5">
        <v>180.33</v>
      </c>
      <c r="AF91" s="5">
        <v>180.1</v>
      </c>
      <c r="AG91" s="5" t="s">
        <v>355</v>
      </c>
      <c r="AH91">
        <f t="shared" si="12"/>
        <v>-5.7745696835090898E-3</v>
      </c>
      <c r="AK91">
        <f t="shared" si="13"/>
        <v>-4.6283745590834924E-3</v>
      </c>
    </row>
    <row r="92" spans="2:37" ht="15" thickBot="1" x14ac:dyDescent="0.35">
      <c r="B92">
        <f t="shared" si="15"/>
        <v>0.156260229499916</v>
      </c>
      <c r="C92">
        <f t="shared" si="16"/>
        <v>0.27638352042210534</v>
      </c>
      <c r="D92" s="10">
        <f t="shared" si="14"/>
        <v>95.059348013978905</v>
      </c>
      <c r="E92">
        <f t="shared" si="19"/>
        <v>-2.1621492642350967E-2</v>
      </c>
      <c r="F92">
        <f t="shared" si="17"/>
        <v>48.371916643993998</v>
      </c>
      <c r="G92">
        <f t="shared" si="18"/>
        <v>47.77289150496091</v>
      </c>
      <c r="P92" s="4" t="s">
        <v>193</v>
      </c>
      <c r="Q92" s="5">
        <v>335.46</v>
      </c>
      <c r="R92" s="5">
        <v>342.48</v>
      </c>
      <c r="S92" s="5">
        <v>335.43</v>
      </c>
      <c r="T92" s="5">
        <v>342.45</v>
      </c>
      <c r="U92" s="5">
        <v>341.74</v>
      </c>
      <c r="V92" s="5" t="s">
        <v>194</v>
      </c>
      <c r="W92">
        <f t="shared" si="20"/>
        <v>2.3173652694610913E-2</v>
      </c>
      <c r="AA92" s="4" t="s">
        <v>195</v>
      </c>
      <c r="AB92" s="5">
        <v>175.85</v>
      </c>
      <c r="AC92" s="5">
        <v>176.85</v>
      </c>
      <c r="AD92" s="5">
        <v>175.27</v>
      </c>
      <c r="AE92" s="5">
        <v>176.28</v>
      </c>
      <c r="AF92" s="5">
        <v>176.06</v>
      </c>
      <c r="AG92" s="5" t="s">
        <v>356</v>
      </c>
      <c r="AH92">
        <f t="shared" si="12"/>
        <v>2.2946722708167666E-2</v>
      </c>
      <c r="AK92">
        <f t="shared" si="13"/>
        <v>2.306018770138929E-2</v>
      </c>
    </row>
    <row r="93" spans="2:37" ht="15" thickBot="1" x14ac:dyDescent="0.35">
      <c r="B93">
        <f t="shared" si="15"/>
        <v>0.15135670814671279</v>
      </c>
      <c r="C93">
        <f t="shared" si="16"/>
        <v>0.27421370186799071</v>
      </c>
      <c r="D93" s="10">
        <f t="shared" si="14"/>
        <v>96.144808148954908</v>
      </c>
      <c r="E93">
        <f t="shared" si="19"/>
        <v>1.1418762674622818E-2</v>
      </c>
      <c r="F93">
        <f t="shared" si="17"/>
        <v>46.03816991698563</v>
      </c>
      <c r="G93">
        <f t="shared" si="18"/>
        <v>47.15653031023836</v>
      </c>
      <c r="P93" s="4" t="s">
        <v>195</v>
      </c>
      <c r="Q93" s="5">
        <v>332.75</v>
      </c>
      <c r="R93" s="5">
        <v>336.39</v>
      </c>
      <c r="S93" s="5">
        <v>332.73</v>
      </c>
      <c r="T93" s="5">
        <v>334.69</v>
      </c>
      <c r="U93" s="5">
        <v>334</v>
      </c>
      <c r="V93" s="5" t="s">
        <v>196</v>
      </c>
      <c r="W93">
        <f t="shared" si="20"/>
        <v>4.4810682385492129E-3</v>
      </c>
      <c r="AA93" s="4" t="s">
        <v>197</v>
      </c>
      <c r="AB93" s="5">
        <v>173.04</v>
      </c>
      <c r="AC93" s="5">
        <v>175.86</v>
      </c>
      <c r="AD93" s="5">
        <v>172.15</v>
      </c>
      <c r="AE93" s="5">
        <v>175.64</v>
      </c>
      <c r="AF93" s="5">
        <v>175.42</v>
      </c>
      <c r="AG93" s="5" t="s">
        <v>357</v>
      </c>
      <c r="AH93">
        <f t="shared" si="12"/>
        <v>3.6483867289933691E-3</v>
      </c>
      <c r="AK93">
        <f t="shared" si="13"/>
        <v>4.064727483771291E-3</v>
      </c>
    </row>
    <row r="94" spans="2:37" ht="15" thickBot="1" x14ac:dyDescent="0.35">
      <c r="B94">
        <f t="shared" si="15"/>
        <v>0.14824340697232843</v>
      </c>
      <c r="C94">
        <f t="shared" si="16"/>
        <v>0.26648375908505084</v>
      </c>
      <c r="D94" s="10">
        <f t="shared" si="14"/>
        <v>93.19470022722399</v>
      </c>
      <c r="E94">
        <f t="shared" si="19"/>
        <v>-3.0684006536893651E-2</v>
      </c>
      <c r="F94">
        <f t="shared" si="17"/>
        <v>47.083588488481233</v>
      </c>
      <c r="G94">
        <f t="shared" si="18"/>
        <v>46.717267805200265</v>
      </c>
      <c r="P94" s="4" t="s">
        <v>197</v>
      </c>
      <c r="Q94" s="5">
        <v>328.3</v>
      </c>
      <c r="R94" s="5">
        <v>333.61</v>
      </c>
      <c r="S94" s="5">
        <v>325.75</v>
      </c>
      <c r="T94" s="5">
        <v>333.2</v>
      </c>
      <c r="U94" s="5">
        <v>332.51</v>
      </c>
      <c r="V94" s="5" t="s">
        <v>198</v>
      </c>
      <c r="W94">
        <f t="shared" si="20"/>
        <v>1.8064358102936051E-2</v>
      </c>
      <c r="AA94" s="4" t="s">
        <v>199</v>
      </c>
      <c r="AB94" s="5">
        <v>171.56</v>
      </c>
      <c r="AC94" s="5">
        <v>173.2</v>
      </c>
      <c r="AD94" s="5">
        <v>169.12</v>
      </c>
      <c r="AE94" s="5">
        <v>172.99</v>
      </c>
      <c r="AF94" s="5">
        <v>172.77</v>
      </c>
      <c r="AG94" s="5" t="s">
        <v>358</v>
      </c>
      <c r="AH94">
        <f t="shared" si="12"/>
        <v>1.5338311049371889E-2</v>
      </c>
      <c r="AK94">
        <f t="shared" si="13"/>
        <v>1.670133457615397E-2</v>
      </c>
    </row>
    <row r="95" spans="2:37" ht="15" thickBot="1" x14ac:dyDescent="0.35">
      <c r="B95">
        <f t="shared" si="15"/>
        <v>0.14954539935858921</v>
      </c>
      <c r="C95">
        <f t="shared" si="16"/>
        <v>0.2727244760530369</v>
      </c>
      <c r="D95" s="10">
        <f t="shared" si="14"/>
        <v>93.800856293681505</v>
      </c>
      <c r="E95">
        <f t="shared" si="19"/>
        <v>6.5041903131788327E-3</v>
      </c>
      <c r="F95">
        <f t="shared" si="17"/>
        <v>47.006605380385345</v>
      </c>
      <c r="G95">
        <f t="shared" si="18"/>
        <v>47.688601882634039</v>
      </c>
      <c r="P95" s="4" t="s">
        <v>199</v>
      </c>
      <c r="Q95" s="5">
        <v>323.29000000000002</v>
      </c>
      <c r="R95" s="5">
        <v>327.73</v>
      </c>
      <c r="S95" s="5">
        <v>319.8</v>
      </c>
      <c r="T95" s="5">
        <v>327.29000000000002</v>
      </c>
      <c r="U95" s="5">
        <v>326.61</v>
      </c>
      <c r="V95" s="5" t="s">
        <v>200</v>
      </c>
      <c r="W95">
        <f t="shared" si="20"/>
        <v>2.3054032889584963E-2</v>
      </c>
      <c r="AA95" s="4" t="s">
        <v>201</v>
      </c>
      <c r="AB95" s="5">
        <v>168.28</v>
      </c>
      <c r="AC95" s="5">
        <v>170.58</v>
      </c>
      <c r="AD95" s="5">
        <v>167.46</v>
      </c>
      <c r="AE95" s="5">
        <v>169.75</v>
      </c>
      <c r="AF95" s="5">
        <v>169.53</v>
      </c>
      <c r="AG95" s="5" t="s">
        <v>359</v>
      </c>
      <c r="AH95">
        <f t="shared" si="12"/>
        <v>1.9111661652804868E-2</v>
      </c>
      <c r="AK95">
        <f t="shared" si="13"/>
        <v>2.1082847271194916E-2</v>
      </c>
    </row>
    <row r="96" spans="2:37" ht="15" thickBot="1" x14ac:dyDescent="0.35">
      <c r="B96">
        <f t="shared" si="15"/>
        <v>0.1510820499425945</v>
      </c>
      <c r="C96">
        <f t="shared" si="16"/>
        <v>0.2753568108840343</v>
      </c>
      <c r="D96" s="10">
        <f t="shared" si="14"/>
        <v>94.695207263019384</v>
      </c>
      <c r="E96">
        <f t="shared" si="19"/>
        <v>9.5345714812853227E-3</v>
      </c>
      <c r="F96">
        <f t="shared" si="17"/>
        <v>47.38235250299649</v>
      </c>
      <c r="G96">
        <f t="shared" si="18"/>
        <v>47.353110767727379</v>
      </c>
      <c r="P96" s="4" t="s">
        <v>201</v>
      </c>
      <c r="Q96" s="5">
        <v>320.05</v>
      </c>
      <c r="R96" s="5">
        <v>322.8</v>
      </c>
      <c r="S96" s="5">
        <v>317.57</v>
      </c>
      <c r="T96" s="5">
        <v>319.91000000000003</v>
      </c>
      <c r="U96" s="5">
        <v>319.25</v>
      </c>
      <c r="V96" s="5" t="s">
        <v>202</v>
      </c>
      <c r="W96">
        <f t="shared" si="20"/>
        <v>-1.2007551140407857E-2</v>
      </c>
      <c r="AA96" s="4" t="s">
        <v>203</v>
      </c>
      <c r="AB96" s="5">
        <v>169.93</v>
      </c>
      <c r="AC96" s="5">
        <v>173.47</v>
      </c>
      <c r="AD96" s="5">
        <v>169.69</v>
      </c>
      <c r="AE96" s="5">
        <v>171.14</v>
      </c>
      <c r="AF96" s="5">
        <v>170.92</v>
      </c>
      <c r="AG96" s="5" t="s">
        <v>360</v>
      </c>
      <c r="AH96">
        <f t="shared" si="12"/>
        <v>-8.1324596302363439E-3</v>
      </c>
      <c r="AK96">
        <f t="shared" si="13"/>
        <v>-1.0070005385322101E-2</v>
      </c>
    </row>
    <row r="97" spans="2:37" ht="15" thickBot="1" x14ac:dyDescent="0.35">
      <c r="B97">
        <f t="shared" si="15"/>
        <v>0.15122348317645798</v>
      </c>
      <c r="C97">
        <f t="shared" si="16"/>
        <v>0.27574648757341913</v>
      </c>
      <c r="D97" s="10">
        <f t="shared" si="14"/>
        <v>94.735463270723869</v>
      </c>
      <c r="E97">
        <f t="shared" si="19"/>
        <v>4.2511135323536299E-4</v>
      </c>
      <c r="F97">
        <f t="shared" si="17"/>
        <v>47.391927392670162</v>
      </c>
      <c r="G97">
        <f t="shared" si="18"/>
        <v>47.414608538249418</v>
      </c>
      <c r="P97" s="4" t="s">
        <v>203</v>
      </c>
      <c r="Q97" s="5">
        <v>320.88</v>
      </c>
      <c r="R97" s="5">
        <v>324.92</v>
      </c>
      <c r="S97" s="5">
        <v>317.25</v>
      </c>
      <c r="T97" s="5">
        <v>323.8</v>
      </c>
      <c r="U97" s="5">
        <v>323.13</v>
      </c>
      <c r="V97" s="5" t="s">
        <v>204</v>
      </c>
      <c r="W97">
        <f t="shared" si="20"/>
        <v>-3.3926533633532596E-3</v>
      </c>
      <c r="AA97" s="4" t="s">
        <v>205</v>
      </c>
      <c r="AB97" s="5">
        <v>179.28</v>
      </c>
      <c r="AC97" s="5">
        <v>181.14</v>
      </c>
      <c r="AD97" s="5">
        <v>170.75</v>
      </c>
      <c r="AE97" s="5">
        <v>172.26</v>
      </c>
      <c r="AF97" s="5">
        <v>172.04</v>
      </c>
      <c r="AG97" s="5" t="s">
        <v>361</v>
      </c>
      <c r="AH97">
        <f t="shared" si="12"/>
        <v>-6.5101139269937436E-3</v>
      </c>
      <c r="AK97">
        <f t="shared" si="13"/>
        <v>-4.9513836451735016E-3</v>
      </c>
    </row>
    <row r="98" spans="2:37" ht="15" thickBot="1" x14ac:dyDescent="0.35">
      <c r="B98">
        <f t="shared" si="15"/>
        <v>0.15013862466493455</v>
      </c>
      <c r="C98">
        <f t="shared" si="16"/>
        <v>0.2713409728990257</v>
      </c>
      <c r="D98" s="10">
        <f t="shared" si="14"/>
        <v>94.80653593091958</v>
      </c>
      <c r="E98">
        <f t="shared" si="19"/>
        <v>7.502223321862846E-4</v>
      </c>
      <c r="F98">
        <f t="shared" si="17"/>
        <v>47.02792140379745</v>
      </c>
      <c r="G98">
        <f t="shared" si="18"/>
        <v>46.610952324594635</v>
      </c>
      <c r="P98" s="4" t="s">
        <v>205</v>
      </c>
      <c r="Q98" s="5">
        <v>335.71</v>
      </c>
      <c r="R98" s="5">
        <v>336.76</v>
      </c>
      <c r="S98" s="5">
        <v>323.02</v>
      </c>
      <c r="T98" s="5">
        <v>324.89999999999998</v>
      </c>
      <c r="U98" s="5">
        <v>324.23</v>
      </c>
      <c r="V98" s="5" t="s">
        <v>206</v>
      </c>
      <c r="W98">
        <f t="shared" si="20"/>
        <v>-2.913522577554184E-2</v>
      </c>
      <c r="AA98" s="4" t="s">
        <v>207</v>
      </c>
      <c r="AB98" s="5">
        <v>175.11</v>
      </c>
      <c r="AC98" s="5">
        <v>179.5</v>
      </c>
      <c r="AD98" s="5">
        <v>172.31</v>
      </c>
      <c r="AE98" s="5">
        <v>179.3</v>
      </c>
      <c r="AF98" s="5">
        <v>179.07</v>
      </c>
      <c r="AG98" s="5" t="s">
        <v>362</v>
      </c>
      <c r="AH98">
        <f t="shared" si="12"/>
        <v>-3.9258390573518764E-2</v>
      </c>
      <c r="AK98">
        <f t="shared" si="13"/>
        <v>-3.4196808174530302E-2</v>
      </c>
    </row>
    <row r="99" spans="2:37" ht="15" thickBot="1" x14ac:dyDescent="0.35">
      <c r="B99">
        <f t="shared" si="15"/>
        <v>0.14259871733985943</v>
      </c>
      <c r="C99">
        <f t="shared" si="16"/>
        <v>0.26087611781465447</v>
      </c>
      <c r="D99" s="10">
        <f t="shared" si="14"/>
        <v>93.638873728392085</v>
      </c>
      <c r="E99">
        <f t="shared" si="19"/>
        <v>-1.2316262703431204E-2</v>
      </c>
      <c r="F99">
        <f t="shared" si="17"/>
        <v>45.022693025713821</v>
      </c>
      <c r="G99">
        <f t="shared" si="18"/>
        <v>45.575057782220135</v>
      </c>
      <c r="P99" s="4" t="s">
        <v>207</v>
      </c>
      <c r="Q99" s="5">
        <v>328.61</v>
      </c>
      <c r="R99" s="5">
        <v>335.19</v>
      </c>
      <c r="S99" s="5">
        <v>324.5</v>
      </c>
      <c r="T99" s="5">
        <v>334.65</v>
      </c>
      <c r="U99" s="5">
        <v>333.96</v>
      </c>
      <c r="V99" s="5" t="s">
        <v>208</v>
      </c>
      <c r="W99">
        <f t="shared" si="20"/>
        <v>1.9227247756820942E-2</v>
      </c>
      <c r="AA99" s="4" t="s">
        <v>209</v>
      </c>
      <c r="AB99" s="5">
        <v>175.25</v>
      </c>
      <c r="AC99" s="5">
        <v>177.74</v>
      </c>
      <c r="AD99" s="5">
        <v>172.21</v>
      </c>
      <c r="AE99" s="5">
        <v>174.33</v>
      </c>
      <c r="AF99" s="5">
        <v>174.11</v>
      </c>
      <c r="AG99" s="5" t="s">
        <v>363</v>
      </c>
      <c r="AH99">
        <f t="shared" si="12"/>
        <v>2.8487737637125754E-2</v>
      </c>
      <c r="AK99">
        <f t="shared" si="13"/>
        <v>2.3857492696973348E-2</v>
      </c>
    </row>
    <row r="100" spans="2:37" ht="15" thickBot="1" x14ac:dyDescent="0.35">
      <c r="B100">
        <f t="shared" si="15"/>
        <v>0.1356010159970274</v>
      </c>
      <c r="C100">
        <f t="shared" si="16"/>
        <v>0.24919614591245998</v>
      </c>
      <c r="D100" s="10">
        <f t="shared" si="14"/>
        <v>90.597750807933949</v>
      </c>
      <c r="E100">
        <f t="shared" si="19"/>
        <v>-3.2477141163393147E-2</v>
      </c>
      <c r="F100">
        <f t="shared" si="17"/>
        <v>44.521881582304005</v>
      </c>
      <c r="G100">
        <f t="shared" si="18"/>
        <v>44.723232306909189</v>
      </c>
      <c r="P100" s="4" t="s">
        <v>209</v>
      </c>
      <c r="Q100" s="5">
        <v>333.22</v>
      </c>
      <c r="R100" s="5">
        <v>334.64</v>
      </c>
      <c r="S100" s="5">
        <v>324.11</v>
      </c>
      <c r="T100" s="5">
        <v>328.34</v>
      </c>
      <c r="U100" s="5">
        <v>327.66000000000003</v>
      </c>
      <c r="V100" s="5" t="s">
        <v>210</v>
      </c>
      <c r="W100">
        <f t="shared" si="20"/>
        <v>-3.259521700620005E-2</v>
      </c>
      <c r="AA100" s="4" t="s">
        <v>211</v>
      </c>
      <c r="AB100" s="5">
        <v>181.12</v>
      </c>
      <c r="AC100" s="5">
        <v>182.13</v>
      </c>
      <c r="AD100" s="5">
        <v>175.53</v>
      </c>
      <c r="AE100" s="5">
        <v>175.74</v>
      </c>
      <c r="AF100" s="5">
        <v>175.52</v>
      </c>
      <c r="AG100" s="5" t="s">
        <v>364</v>
      </c>
      <c r="AH100">
        <f t="shared" si="12"/>
        <v>-8.0332725615314127E-3</v>
      </c>
      <c r="AK100">
        <f t="shared" si="13"/>
        <v>-2.0314244783865731E-2</v>
      </c>
    </row>
    <row r="101" spans="2:37" ht="15" thickBot="1" x14ac:dyDescent="0.35">
      <c r="B101">
        <f t="shared" si="15"/>
        <v>0.13295163407504276</v>
      </c>
      <c r="C101">
        <f t="shared" si="16"/>
        <v>0.25162150075903122</v>
      </c>
      <c r="D101" s="10">
        <f t="shared" si="14"/>
        <v>89.245113889213201</v>
      </c>
      <c r="E101">
        <f t="shared" si="19"/>
        <v>-1.4930137963229579E-2</v>
      </c>
      <c r="F101">
        <f t="shared" si="17"/>
        <v>44.413822879108785</v>
      </c>
      <c r="G101">
        <f t="shared" si="18"/>
        <v>45.739756407976699</v>
      </c>
      <c r="P101" s="4" t="s">
        <v>211</v>
      </c>
      <c r="Q101" s="5">
        <v>340.68</v>
      </c>
      <c r="R101" s="5">
        <v>343.79</v>
      </c>
      <c r="S101" s="5">
        <v>339.08</v>
      </c>
      <c r="T101" s="5">
        <v>339.4</v>
      </c>
      <c r="U101" s="5">
        <v>338.7</v>
      </c>
      <c r="V101" s="5" t="s">
        <v>212</v>
      </c>
      <c r="W101">
        <f t="shared" si="20"/>
        <v>-9.1565983091009828E-3</v>
      </c>
      <c r="AA101" s="4" t="s">
        <v>213</v>
      </c>
      <c r="AB101" s="5">
        <v>175.21</v>
      </c>
      <c r="AC101" s="5">
        <v>179.63</v>
      </c>
      <c r="AD101" s="5">
        <v>174.69</v>
      </c>
      <c r="AE101" s="5">
        <v>179.45</v>
      </c>
      <c r="AF101" s="5">
        <v>179.22</v>
      </c>
      <c r="AG101" s="5" t="s">
        <v>365</v>
      </c>
      <c r="AH101">
        <f t="shared" si="12"/>
        <v>-2.0645017297176604E-2</v>
      </c>
      <c r="AK101">
        <f t="shared" si="13"/>
        <v>-1.4900807803138794E-2</v>
      </c>
    </row>
    <row r="102" spans="2:37" ht="15" thickBot="1" x14ac:dyDescent="0.35">
      <c r="B102">
        <f t="shared" si="15"/>
        <v>0.13311910000455596</v>
      </c>
      <c r="C102">
        <f t="shared" si="16"/>
        <v>0.25328307941531009</v>
      </c>
      <c r="D102" s="10">
        <f t="shared" si="14"/>
        <v>90.153579287085478</v>
      </c>
      <c r="E102">
        <f t="shared" si="19"/>
        <v>1.0179441296921025E-2</v>
      </c>
      <c r="F102">
        <f t="shared" si="17"/>
        <v>44.678763534529118</v>
      </c>
      <c r="G102">
        <f t="shared" si="18"/>
        <v>44.917221303511091</v>
      </c>
      <c r="P102" s="4" t="s">
        <v>213</v>
      </c>
      <c r="Q102" s="5">
        <v>334.98</v>
      </c>
      <c r="R102" s="5">
        <v>343</v>
      </c>
      <c r="S102" s="5">
        <v>334.79</v>
      </c>
      <c r="T102" s="5">
        <v>342.54</v>
      </c>
      <c r="U102" s="5">
        <v>341.83</v>
      </c>
      <c r="V102" s="5" t="s">
        <v>214</v>
      </c>
      <c r="W102">
        <f t="shared" si="20"/>
        <v>2.8338497638458415E-2</v>
      </c>
      <c r="AA102" s="4" t="s">
        <v>215</v>
      </c>
      <c r="AB102" s="5">
        <v>174.91</v>
      </c>
      <c r="AC102" s="5">
        <v>176.75</v>
      </c>
      <c r="AD102" s="5">
        <v>173.92</v>
      </c>
      <c r="AE102" s="5">
        <v>174.56</v>
      </c>
      <c r="AF102" s="5">
        <v>174.34</v>
      </c>
      <c r="AG102" s="5" t="s">
        <v>366</v>
      </c>
      <c r="AH102">
        <f t="shared" si="12"/>
        <v>2.7991281404152746E-2</v>
      </c>
      <c r="AK102">
        <f t="shared" si="13"/>
        <v>2.8164889521305581E-2</v>
      </c>
    </row>
    <row r="103" spans="2:37" ht="15" thickBot="1" x14ac:dyDescent="0.35">
      <c r="B103">
        <f t="shared" si="15"/>
        <v>0.13128001529427999</v>
      </c>
      <c r="C103">
        <f t="shared" si="16"/>
        <v>0.25005856778688307</v>
      </c>
      <c r="D103" s="10">
        <f t="shared" si="14"/>
        <v>89.595984838040209</v>
      </c>
      <c r="E103">
        <f t="shared" si="19"/>
        <v>-6.1849396713319843E-3</v>
      </c>
      <c r="F103">
        <f t="shared" si="17"/>
        <v>44.454038778949091</v>
      </c>
      <c r="G103">
        <f t="shared" si="18"/>
        <v>44.50292330903158</v>
      </c>
      <c r="P103" s="4" t="s">
        <v>215</v>
      </c>
      <c r="Q103" s="5">
        <v>334.41</v>
      </c>
      <c r="R103" s="5">
        <v>336.49</v>
      </c>
      <c r="S103" s="5">
        <v>332.12</v>
      </c>
      <c r="T103" s="5">
        <v>333.1</v>
      </c>
      <c r="U103" s="5">
        <v>332.41</v>
      </c>
      <c r="V103" s="5" t="s">
        <v>216</v>
      </c>
      <c r="W103">
        <f t="shared" si="20"/>
        <v>-5.5941127198754215E-3</v>
      </c>
      <c r="AA103" s="4" t="s">
        <v>217</v>
      </c>
      <c r="AB103" s="5">
        <v>172.13</v>
      </c>
      <c r="AC103" s="5">
        <v>175.96</v>
      </c>
      <c r="AD103" s="5">
        <v>170.7</v>
      </c>
      <c r="AE103" s="5">
        <v>175.08</v>
      </c>
      <c r="AF103" s="5">
        <v>174.86</v>
      </c>
      <c r="AG103" s="5" t="s">
        <v>367</v>
      </c>
      <c r="AH103">
        <f t="shared" si="12"/>
        <v>-2.9738076175226391E-3</v>
      </c>
      <c r="AK103">
        <f t="shared" si="13"/>
        <v>-4.2839601686990303E-3</v>
      </c>
    </row>
    <row r="104" spans="2:37" ht="15" thickBot="1" x14ac:dyDescent="0.35">
      <c r="B104">
        <f t="shared" si="15"/>
        <v>0.13060778459547889</v>
      </c>
      <c r="C104">
        <f t="shared" si="16"/>
        <v>0.24839987179710898</v>
      </c>
      <c r="D104" s="10">
        <f t="shared" si="14"/>
        <v>88.956962087980671</v>
      </c>
      <c r="E104">
        <f t="shared" si="19"/>
        <v>-7.1322699473048892E-3</v>
      </c>
      <c r="F104">
        <f t="shared" si="17"/>
        <v>44.568600415361217</v>
      </c>
      <c r="G104">
        <f t="shared" si="18"/>
        <v>44.500837032452075</v>
      </c>
      <c r="P104" s="4" t="s">
        <v>217</v>
      </c>
      <c r="Q104" s="5">
        <v>335.31</v>
      </c>
      <c r="R104" s="5">
        <v>335.5</v>
      </c>
      <c r="S104" s="5">
        <v>330.8</v>
      </c>
      <c r="T104" s="5">
        <v>334.97</v>
      </c>
      <c r="U104" s="5">
        <v>334.28</v>
      </c>
      <c r="V104" s="5" t="s">
        <v>218</v>
      </c>
      <c r="W104">
        <f t="shared" si="20"/>
        <v>1.495975825029916E-4</v>
      </c>
      <c r="AA104" s="4" t="s">
        <v>219</v>
      </c>
      <c r="AB104" s="5">
        <v>169.08</v>
      </c>
      <c r="AC104" s="5">
        <v>171.58</v>
      </c>
      <c r="AD104" s="5">
        <v>168.34</v>
      </c>
      <c r="AE104" s="5">
        <v>171.18</v>
      </c>
      <c r="AF104" s="5">
        <v>170.96</v>
      </c>
      <c r="AG104" s="5" t="s">
        <v>368</v>
      </c>
      <c r="AH104">
        <f t="shared" si="12"/>
        <v>2.2812353766963112E-2</v>
      </c>
      <c r="AK104">
        <f t="shared" si="13"/>
        <v>1.1480975674733052E-2</v>
      </c>
    </row>
    <row r="105" spans="2:37" ht="15" thickBot="1" x14ac:dyDescent="0.35">
      <c r="B105">
        <f t="shared" si="15"/>
        <v>0.13031754762072525</v>
      </c>
      <c r="C105">
        <f t="shared" si="16"/>
        <v>0.24727772750642227</v>
      </c>
      <c r="D105" s="10">
        <f t="shared" si="14"/>
        <v>89.0694374478133</v>
      </c>
      <c r="E105">
        <f t="shared" si="19"/>
        <v>1.2643795065909332E-3</v>
      </c>
      <c r="F105">
        <f t="shared" si="17"/>
        <v>44.37964084223799</v>
      </c>
      <c r="G105">
        <f t="shared" si="18"/>
        <v>44.277549887299969</v>
      </c>
      <c r="P105" s="4" t="s">
        <v>219</v>
      </c>
      <c r="Q105" s="5">
        <v>331.64</v>
      </c>
      <c r="R105" s="5">
        <v>335.8</v>
      </c>
      <c r="S105" s="5">
        <v>330.1</v>
      </c>
      <c r="T105" s="5">
        <v>334.92</v>
      </c>
      <c r="U105" s="5">
        <v>334.23</v>
      </c>
      <c r="V105" s="5" t="s">
        <v>220</v>
      </c>
      <c r="W105">
        <f t="shared" si="20"/>
        <v>2.6757188498402584E-2</v>
      </c>
      <c r="AA105" s="4" t="s">
        <v>221</v>
      </c>
      <c r="AB105" s="5">
        <v>164.29</v>
      </c>
      <c r="AC105" s="5">
        <v>167.88</v>
      </c>
      <c r="AD105" s="5">
        <v>164.28</v>
      </c>
      <c r="AE105" s="5">
        <v>165.32</v>
      </c>
      <c r="AF105" s="5">
        <v>165.11</v>
      </c>
      <c r="AG105" s="5" t="s">
        <v>369</v>
      </c>
      <c r="AH105">
        <f t="shared" si="12"/>
        <v>3.543092483798671E-2</v>
      </c>
      <c r="AK105">
        <f t="shared" si="13"/>
        <v>3.1094056668194647E-2</v>
      </c>
    </row>
    <row r="106" spans="2:37" ht="15" thickBot="1" x14ac:dyDescent="0.35">
      <c r="B106">
        <f t="shared" si="15"/>
        <v>0.13272034540349995</v>
      </c>
      <c r="C106">
        <f t="shared" si="16"/>
        <v>0.25178118462324761</v>
      </c>
      <c r="D106" s="10">
        <f t="shared" si="14"/>
        <v>88.657190729537959</v>
      </c>
      <c r="E106">
        <f t="shared" si="19"/>
        <v>-4.6283745590835314E-3</v>
      </c>
      <c r="F106">
        <f t="shared" si="17"/>
        <v>45.355850838192076</v>
      </c>
      <c r="G106">
        <f t="shared" si="18"/>
        <v>45.345791350646891</v>
      </c>
      <c r="P106" s="4" t="s">
        <v>221</v>
      </c>
      <c r="Q106" s="5">
        <v>323.95</v>
      </c>
      <c r="R106" s="5">
        <v>327.45</v>
      </c>
      <c r="S106" s="5">
        <v>319.23</v>
      </c>
      <c r="T106" s="5">
        <v>326.19</v>
      </c>
      <c r="U106" s="5">
        <v>325.52</v>
      </c>
      <c r="V106" s="5" t="s">
        <v>222</v>
      </c>
      <c r="W106">
        <f t="shared" si="20"/>
        <v>9.8653595582305353E-3</v>
      </c>
      <c r="AA106" s="4" t="s">
        <v>223</v>
      </c>
      <c r="AB106" s="5">
        <v>164.02</v>
      </c>
      <c r="AC106" s="5">
        <v>164.96</v>
      </c>
      <c r="AD106" s="5">
        <v>159.72</v>
      </c>
      <c r="AE106" s="5">
        <v>161.84</v>
      </c>
      <c r="AF106" s="5">
        <v>161.63</v>
      </c>
      <c r="AG106" s="5" t="s">
        <v>370</v>
      </c>
      <c r="AH106">
        <f t="shared" si="12"/>
        <v>2.1530656437542595E-2</v>
      </c>
      <c r="AK106">
        <f t="shared" si="13"/>
        <v>1.5698007997886565E-2</v>
      </c>
    </row>
    <row r="107" spans="2:37" ht="15" thickBot="1" x14ac:dyDescent="0.35">
      <c r="B107">
        <f t="shared" si="15"/>
        <v>0.13638934496532282</v>
      </c>
      <c r="C107">
        <f t="shared" si="16"/>
        <v>0.25852708410910669</v>
      </c>
      <c r="D107" s="10">
        <f t="shared" si="14"/>
        <v>90.701642188838974</v>
      </c>
      <c r="E107">
        <f t="shared" si="19"/>
        <v>2.3060187701389286E-2</v>
      </c>
      <c r="F107">
        <f t="shared" si="17"/>
        <v>45.554041218417822</v>
      </c>
      <c r="G107">
        <f t="shared" si="18"/>
        <v>45.516278428249322</v>
      </c>
      <c r="P107" s="4" t="s">
        <v>223</v>
      </c>
      <c r="Q107" s="5">
        <v>331.99</v>
      </c>
      <c r="R107" s="5">
        <v>332.7</v>
      </c>
      <c r="S107" s="5">
        <v>318.02999999999997</v>
      </c>
      <c r="T107" s="5">
        <v>323.01</v>
      </c>
      <c r="U107" s="5">
        <v>322.33999999999997</v>
      </c>
      <c r="V107" s="5" t="s">
        <v>224</v>
      </c>
      <c r="W107">
        <f t="shared" si="20"/>
        <v>-1.9677017122350371E-2</v>
      </c>
      <c r="AA107" s="4" t="s">
        <v>225</v>
      </c>
      <c r="AB107" s="5">
        <v>158.74</v>
      </c>
      <c r="AC107" s="5">
        <v>164.2</v>
      </c>
      <c r="AD107" s="5">
        <v>157.80000000000001</v>
      </c>
      <c r="AE107" s="5">
        <v>163.76</v>
      </c>
      <c r="AF107" s="5">
        <v>163.55000000000001</v>
      </c>
      <c r="AG107" s="5" t="s">
        <v>371</v>
      </c>
      <c r="AH107">
        <f t="shared" si="12"/>
        <v>-1.173952919596466E-2</v>
      </c>
      <c r="AK107">
        <f t="shared" si="13"/>
        <v>-1.5708273159157515E-2</v>
      </c>
    </row>
    <row r="108" spans="2:37" ht="15" thickBot="1" x14ac:dyDescent="0.35">
      <c r="B108">
        <f t="shared" si="15"/>
        <v>0.13941753107171725</v>
      </c>
      <c r="C108">
        <f t="shared" si="16"/>
        <v>0.26355941322760645</v>
      </c>
      <c r="D108" s="10">
        <f t="shared" si="14"/>
        <v>91.070319646667144</v>
      </c>
      <c r="E108">
        <f t="shared" si="19"/>
        <v>4.064727483771363E-3</v>
      </c>
      <c r="F108">
        <f t="shared" si="17"/>
        <v>46.357723256656705</v>
      </c>
      <c r="G108">
        <f t="shared" si="18"/>
        <v>46.233592268386722</v>
      </c>
      <c r="P108" s="4" t="s">
        <v>225</v>
      </c>
      <c r="Q108" s="5">
        <v>330.3</v>
      </c>
      <c r="R108" s="5">
        <v>333.49</v>
      </c>
      <c r="S108" s="5">
        <v>327.8</v>
      </c>
      <c r="T108" s="5">
        <v>329.49</v>
      </c>
      <c r="U108" s="5">
        <v>328.81</v>
      </c>
      <c r="V108" s="5" t="s">
        <v>226</v>
      </c>
      <c r="W108">
        <f t="shared" si="20"/>
        <v>-1.7911353976927114E-3</v>
      </c>
      <c r="AA108" s="4" t="s">
        <v>227</v>
      </c>
      <c r="AB108" s="5">
        <v>167.48</v>
      </c>
      <c r="AC108" s="5">
        <v>170.3</v>
      </c>
      <c r="AD108" s="5">
        <v>164.53</v>
      </c>
      <c r="AE108" s="5">
        <v>164.77</v>
      </c>
      <c r="AF108" s="5">
        <v>164.56</v>
      </c>
      <c r="AG108" s="5" t="s">
        <v>372</v>
      </c>
      <c r="AH108">
        <f t="shared" si="12"/>
        <v>-6.1375789985415041E-3</v>
      </c>
      <c r="AK108">
        <f t="shared" si="13"/>
        <v>-3.9643571981171077E-3</v>
      </c>
    </row>
    <row r="109" spans="2:37" ht="15" thickBot="1" x14ac:dyDescent="0.35">
      <c r="B109">
        <f t="shared" si="15"/>
        <v>0.14501380661713928</v>
      </c>
      <c r="C109">
        <f t="shared" si="16"/>
        <v>0.27308239109609928</v>
      </c>
      <c r="D109" s="10">
        <f t="shared" si="14"/>
        <v>92.591315525043427</v>
      </c>
      <c r="E109">
        <f t="shared" si="19"/>
        <v>1.6701334576154043E-2</v>
      </c>
      <c r="F109">
        <f t="shared" si="17"/>
        <v>47.362959379223859</v>
      </c>
      <c r="G109">
        <f t="shared" si="18"/>
        <v>47.180444709673075</v>
      </c>
      <c r="P109" s="4" t="s">
        <v>227</v>
      </c>
      <c r="Q109" s="5">
        <v>335.13</v>
      </c>
      <c r="R109" s="5">
        <v>339.28</v>
      </c>
      <c r="S109" s="5">
        <v>329.39</v>
      </c>
      <c r="T109" s="5">
        <v>330.08</v>
      </c>
      <c r="U109" s="5">
        <v>329.4</v>
      </c>
      <c r="V109" s="5" t="s">
        <v>228</v>
      </c>
      <c r="W109">
        <f t="shared" si="20"/>
        <v>-1.5458761480404704E-3</v>
      </c>
      <c r="AA109" s="4" t="s">
        <v>229</v>
      </c>
      <c r="AB109" s="5">
        <v>159.99</v>
      </c>
      <c r="AC109" s="5">
        <v>165.52</v>
      </c>
      <c r="AD109" s="5">
        <v>159.91999999999999</v>
      </c>
      <c r="AE109" s="5">
        <v>165.3</v>
      </c>
      <c r="AF109" s="5">
        <v>165.09</v>
      </c>
      <c r="AG109" s="5" t="s">
        <v>373</v>
      </c>
      <c r="AH109">
        <f t="shared" si="12"/>
        <v>-3.2103701011569896E-3</v>
      </c>
      <c r="AK109">
        <f t="shared" si="13"/>
        <v>-2.37812312459873E-3</v>
      </c>
    </row>
    <row r="110" spans="2:37" ht="15" thickBot="1" x14ac:dyDescent="0.35">
      <c r="B110">
        <f t="shared" si="15"/>
        <v>0.1462931391218657</v>
      </c>
      <c r="C110">
        <f t="shared" si="16"/>
        <v>0.27657209246693465</v>
      </c>
      <c r="D110" s="10">
        <f t="shared" si="14"/>
        <v>94.543404088896935</v>
      </c>
      <c r="E110">
        <f t="shared" si="19"/>
        <v>2.1082847271194898E-2</v>
      </c>
      <c r="F110">
        <f t="shared" si="17"/>
        <v>46.704084664655625</v>
      </c>
      <c r="G110">
        <f t="shared" si="18"/>
        <v>46.887266835919434</v>
      </c>
      <c r="P110" s="4" t="s">
        <v>229</v>
      </c>
      <c r="Q110" s="5">
        <v>335.32</v>
      </c>
      <c r="R110" s="5">
        <v>337.78</v>
      </c>
      <c r="S110" s="5">
        <v>328.99</v>
      </c>
      <c r="T110" s="5">
        <v>330.59</v>
      </c>
      <c r="U110" s="5">
        <v>329.91</v>
      </c>
      <c r="V110" s="5" t="s">
        <v>230</v>
      </c>
      <c r="W110">
        <f t="shared" si="20"/>
        <v>-1.7949633863189818E-2</v>
      </c>
      <c r="AA110" s="4" t="s">
        <v>231</v>
      </c>
      <c r="AB110" s="5">
        <v>159.37</v>
      </c>
      <c r="AC110" s="5">
        <v>161.19</v>
      </c>
      <c r="AD110" s="5">
        <v>158.79</v>
      </c>
      <c r="AE110" s="5">
        <v>160.24</v>
      </c>
      <c r="AF110" s="5">
        <v>160.04</v>
      </c>
      <c r="AG110" s="5" t="s">
        <v>374</v>
      </c>
      <c r="AH110">
        <f t="shared" si="12"/>
        <v>3.1554611347163197E-2</v>
      </c>
      <c r="AK110">
        <f t="shared" si="13"/>
        <v>6.8024887419866897E-3</v>
      </c>
    </row>
    <row r="111" spans="2:37" ht="15" thickBot="1" x14ac:dyDescent="0.35">
      <c r="B111">
        <f t="shared" si="15"/>
        <v>0.14432864247690691</v>
      </c>
      <c r="C111">
        <f t="shared" si="16"/>
        <v>0.27200462537949044</v>
      </c>
      <c r="D111" s="10">
        <f t="shared" si="14"/>
        <v>93.591351500575058</v>
      </c>
      <c r="E111">
        <f t="shared" si="19"/>
        <v>-1.0070005385322111E-2</v>
      </c>
      <c r="F111">
        <f t="shared" si="17"/>
        <v>46.636914243562927</v>
      </c>
      <c r="G111">
        <f t="shared" si="18"/>
        <v>46.491030569862502</v>
      </c>
      <c r="P111" s="4" t="s">
        <v>231</v>
      </c>
      <c r="Q111" s="5">
        <v>334.94</v>
      </c>
      <c r="R111" s="5">
        <v>339.03</v>
      </c>
      <c r="S111" s="5">
        <v>334.74</v>
      </c>
      <c r="T111" s="5">
        <v>336.63</v>
      </c>
      <c r="U111" s="5">
        <v>335.94</v>
      </c>
      <c r="V111" s="5" t="s">
        <v>232</v>
      </c>
      <c r="W111">
        <f t="shared" si="20"/>
        <v>2.109422492401225E-2</v>
      </c>
      <c r="AA111" s="4" t="s">
        <v>233</v>
      </c>
      <c r="AB111" s="5">
        <v>159.57</v>
      </c>
      <c r="AC111" s="5">
        <v>160.44999999999999</v>
      </c>
      <c r="AD111" s="5">
        <v>156.36000000000001</v>
      </c>
      <c r="AE111" s="5">
        <v>156.81</v>
      </c>
      <c r="AF111" s="5">
        <v>156.61000000000001</v>
      </c>
      <c r="AG111" s="5" t="s">
        <v>375</v>
      </c>
      <c r="AH111">
        <f t="shared" si="12"/>
        <v>2.1901538854479208E-2</v>
      </c>
      <c r="AK111">
        <f t="shared" si="13"/>
        <v>2.1497881889245729E-2</v>
      </c>
    </row>
    <row r="112" spans="2:37" ht="15" thickBot="1" x14ac:dyDescent="0.35">
      <c r="B112">
        <f t="shared" si="15"/>
        <v>0.1394297892164113</v>
      </c>
      <c r="C112">
        <f t="shared" si="16"/>
        <v>0.26003223547614185</v>
      </c>
      <c r="D112" s="10">
        <f t="shared" si="14"/>
        <v>93.12794481342543</v>
      </c>
      <c r="E112">
        <f t="shared" si="19"/>
        <v>-4.9513836451734686E-3</v>
      </c>
      <c r="F112">
        <f t="shared" si="17"/>
        <v>45.20732055763704</v>
      </c>
      <c r="G112">
        <f t="shared" si="18"/>
        <v>44.735945791315444</v>
      </c>
      <c r="P112" s="4" t="s">
        <v>233</v>
      </c>
      <c r="Q112" s="5">
        <v>334.35</v>
      </c>
      <c r="R112" s="5">
        <v>337.93</v>
      </c>
      <c r="S112" s="5">
        <v>328.12</v>
      </c>
      <c r="T112" s="5">
        <v>329.68</v>
      </c>
      <c r="U112" s="5">
        <v>329</v>
      </c>
      <c r="V112" s="5" t="s">
        <v>234</v>
      </c>
      <c r="W112">
        <f t="shared" si="20"/>
        <v>-2.4346846178938897E-2</v>
      </c>
      <c r="AA112" s="4" t="s">
        <v>235</v>
      </c>
      <c r="AB112" s="5">
        <v>160.75</v>
      </c>
      <c r="AC112" s="5">
        <v>162.13999999999999</v>
      </c>
      <c r="AD112" s="5">
        <v>159.63999999999999</v>
      </c>
      <c r="AE112" s="5">
        <v>161.94</v>
      </c>
      <c r="AF112" s="5">
        <v>161.72999999999999</v>
      </c>
      <c r="AG112" s="5" t="s">
        <v>376</v>
      </c>
      <c r="AH112">
        <f t="shared" si="12"/>
        <v>-3.1657701106782787E-2</v>
      </c>
      <c r="AK112">
        <f t="shared" si="13"/>
        <v>-2.8002273642860842E-2</v>
      </c>
    </row>
    <row r="113" spans="2:37" ht="15" thickBot="1" x14ac:dyDescent="0.35">
      <c r="B113">
        <f t="shared" si="15"/>
        <v>0.13725091001183004</v>
      </c>
      <c r="C113">
        <f t="shared" si="16"/>
        <v>0.25829437237652192</v>
      </c>
      <c r="D113" s="10">
        <f t="shared" si="14"/>
        <v>89.943266348952477</v>
      </c>
      <c r="E113">
        <f t="shared" si="19"/>
        <v>-3.4196808174530288E-2</v>
      </c>
      <c r="F113">
        <f t="shared" si="17"/>
        <v>45.83631390755076</v>
      </c>
      <c r="G113">
        <f t="shared" si="18"/>
        <v>46.25277326146378</v>
      </c>
      <c r="P113" s="4" t="s">
        <v>235</v>
      </c>
      <c r="Q113" s="5">
        <v>336.28</v>
      </c>
      <c r="R113" s="5">
        <v>338.16</v>
      </c>
      <c r="S113" s="5">
        <v>333.91</v>
      </c>
      <c r="T113" s="5">
        <v>337.91</v>
      </c>
      <c r="U113" s="5">
        <v>337.21</v>
      </c>
      <c r="V113" s="5" t="s">
        <v>236</v>
      </c>
      <c r="W113">
        <f t="shared" si="20"/>
        <v>6.8253308801691226E-4</v>
      </c>
      <c r="AA113" s="4" t="s">
        <v>237</v>
      </c>
      <c r="AB113" s="5">
        <v>161.12</v>
      </c>
      <c r="AC113" s="5">
        <v>161.80000000000001</v>
      </c>
      <c r="AD113" s="5">
        <v>159.06</v>
      </c>
      <c r="AE113" s="5">
        <v>161.41</v>
      </c>
      <c r="AF113" s="5">
        <v>161.19999999999999</v>
      </c>
      <c r="AG113" s="5" t="s">
        <v>377</v>
      </c>
      <c r="AH113">
        <f t="shared" si="12"/>
        <v>3.2878411910670646E-3</v>
      </c>
      <c r="AK113">
        <f t="shared" si="13"/>
        <v>1.9851871395419884E-3</v>
      </c>
    </row>
    <row r="114" spans="2:37" ht="15" thickBot="1" x14ac:dyDescent="0.35">
      <c r="B114">
        <f t="shared" si="15"/>
        <v>0.13594491758047614</v>
      </c>
      <c r="C114">
        <f t="shared" si="16"/>
        <v>0.26233217630188732</v>
      </c>
      <c r="D114" s="10">
        <f t="shared" si="14"/>
        <v>92.089087169014533</v>
      </c>
      <c r="E114">
        <f t="shared" si="19"/>
        <v>2.3857492696973279E-2</v>
      </c>
      <c r="F114">
        <f t="shared" si="17"/>
        <v>44.543711694418818</v>
      </c>
      <c r="G114">
        <f t="shared" si="18"/>
        <v>45.674655215921604</v>
      </c>
      <c r="P114" s="4" t="s">
        <v>237</v>
      </c>
      <c r="Q114" s="5">
        <v>337.05</v>
      </c>
      <c r="R114" s="5">
        <v>339.45</v>
      </c>
      <c r="S114" s="5">
        <v>333.56</v>
      </c>
      <c r="T114" s="5">
        <v>337.68</v>
      </c>
      <c r="U114" s="5">
        <v>336.98</v>
      </c>
      <c r="V114" s="5" t="s">
        <v>238</v>
      </c>
      <c r="W114">
        <f t="shared" si="20"/>
        <v>-6.3397517176303486E-3</v>
      </c>
      <c r="AA114" s="4" t="s">
        <v>239</v>
      </c>
      <c r="AB114" s="5">
        <v>161.68</v>
      </c>
      <c r="AC114" s="5">
        <v>165.7</v>
      </c>
      <c r="AD114" s="5">
        <v>161</v>
      </c>
      <c r="AE114" s="5">
        <v>161.02000000000001</v>
      </c>
      <c r="AF114" s="5">
        <v>160.82</v>
      </c>
      <c r="AG114" s="5" t="s">
        <v>378</v>
      </c>
      <c r="AH114">
        <f t="shared" si="12"/>
        <v>2.3628901877874586E-3</v>
      </c>
      <c r="AK114">
        <f t="shared" si="13"/>
        <v>-1.988430764921445E-3</v>
      </c>
    </row>
    <row r="115" spans="2:37" ht="15" thickBot="1" x14ac:dyDescent="0.35">
      <c r="B115">
        <f t="shared" si="15"/>
        <v>0.1319637932749326</v>
      </c>
      <c r="C115">
        <f t="shared" si="16"/>
        <v>0.25169726289013622</v>
      </c>
      <c r="D115" s="10">
        <f t="shared" si="14"/>
        <v>90.218366910340421</v>
      </c>
      <c r="E115">
        <f t="shared" si="19"/>
        <v>-2.0314244783865749E-2</v>
      </c>
      <c r="F115">
        <f t="shared" si="17"/>
        <v>44.696136782219668</v>
      </c>
      <c r="G115">
        <f t="shared" si="18"/>
        <v>44.177903582476709</v>
      </c>
      <c r="P115" s="4" t="s">
        <v>239</v>
      </c>
      <c r="Q115" s="5">
        <v>344.62</v>
      </c>
      <c r="R115" s="5">
        <v>349.67</v>
      </c>
      <c r="S115" s="5">
        <v>339.55</v>
      </c>
      <c r="T115" s="5">
        <v>339.83</v>
      </c>
      <c r="U115" s="5">
        <v>339.13</v>
      </c>
      <c r="V115" s="5" t="s">
        <v>240</v>
      </c>
      <c r="W115">
        <f t="shared" si="20"/>
        <v>-9.5502336448597402E-3</v>
      </c>
      <c r="AA115" s="4" t="s">
        <v>241</v>
      </c>
      <c r="AB115" s="5">
        <v>157.65</v>
      </c>
      <c r="AC115" s="5">
        <v>161.02000000000001</v>
      </c>
      <c r="AD115" s="5">
        <v>156.53</v>
      </c>
      <c r="AE115" s="5">
        <v>160.55000000000001</v>
      </c>
      <c r="AF115" s="5">
        <v>160.35</v>
      </c>
      <c r="AG115" s="5" t="s">
        <v>379</v>
      </c>
      <c r="AH115">
        <f t="shared" si="12"/>
        <v>2.9310882444653075E-3</v>
      </c>
      <c r="AK115">
        <f t="shared" si="13"/>
        <v>-3.3095727001972164E-3</v>
      </c>
    </row>
    <row r="116" spans="2:37" ht="15" thickBot="1" x14ac:dyDescent="0.35">
      <c r="B116">
        <f t="shared" si="15"/>
        <v>0.13368135790845098</v>
      </c>
      <c r="C116">
        <f t="shared" si="16"/>
        <v>0.25488711817338644</v>
      </c>
      <c r="D116" s="10">
        <f t="shared" si="14"/>
        <v>88.874040364696384</v>
      </c>
      <c r="E116">
        <f t="shared" si="19"/>
        <v>-1.4900807803138771E-2</v>
      </c>
      <c r="F116">
        <f t="shared" si="17"/>
        <v>45.696298573845795</v>
      </c>
      <c r="G116">
        <f t="shared" si="18"/>
        <v>45.680869319034315</v>
      </c>
      <c r="P116" s="4" t="s">
        <v>241</v>
      </c>
      <c r="Q116" s="5">
        <v>342.64</v>
      </c>
      <c r="R116" s="5">
        <v>345.1</v>
      </c>
      <c r="S116" s="5">
        <v>342.2</v>
      </c>
      <c r="T116" s="5">
        <v>343.11</v>
      </c>
      <c r="U116" s="5">
        <v>342.4</v>
      </c>
      <c r="V116" s="5" t="s">
        <v>242</v>
      </c>
      <c r="W116">
        <f t="shared" si="20"/>
        <v>5.3733446868484691E-3</v>
      </c>
      <c r="AA116" s="4" t="s">
        <v>243</v>
      </c>
      <c r="AB116" s="5">
        <v>153.71</v>
      </c>
      <c r="AC116" s="5">
        <v>158.66999999999999</v>
      </c>
      <c r="AD116" s="5">
        <v>153.05000000000001</v>
      </c>
      <c r="AE116" s="5">
        <v>157.87</v>
      </c>
      <c r="AF116" s="5">
        <v>157.66999999999999</v>
      </c>
      <c r="AG116" s="5" t="s">
        <v>380</v>
      </c>
      <c r="AH116">
        <f t="shared" si="12"/>
        <v>1.6997526479355596E-2</v>
      </c>
      <c r="AK116">
        <f t="shared" si="13"/>
        <v>1.1185435583102032E-2</v>
      </c>
    </row>
    <row r="117" spans="2:37" ht="15" thickBot="1" x14ac:dyDescent="0.35">
      <c r="B117">
        <f t="shared" si="15"/>
        <v>0.13667758749084616</v>
      </c>
      <c r="C117">
        <f t="shared" si="16"/>
        <v>0.2612866518725841</v>
      </c>
      <c r="D117" s="10">
        <f t="shared" si="14"/>
        <v>91.377167892880109</v>
      </c>
      <c r="E117">
        <f t="shared" si="19"/>
        <v>2.8164889521305567E-2</v>
      </c>
      <c r="F117">
        <f t="shared" si="17"/>
        <v>45.432996857832173</v>
      </c>
      <c r="G117">
        <f t="shared" si="18"/>
        <v>45.552714887466315</v>
      </c>
      <c r="P117" s="4" t="s">
        <v>243</v>
      </c>
      <c r="Q117" s="5">
        <v>338.18</v>
      </c>
      <c r="R117" s="5">
        <v>342.45</v>
      </c>
      <c r="S117" s="5">
        <v>337.12</v>
      </c>
      <c r="T117" s="5">
        <v>341.27</v>
      </c>
      <c r="U117" s="5">
        <v>340.57</v>
      </c>
      <c r="V117" s="5" t="s">
        <v>244</v>
      </c>
      <c r="W117">
        <f t="shared" si="20"/>
        <v>6.3530524200696714E-3</v>
      </c>
      <c r="AA117" s="4" t="s">
        <v>245</v>
      </c>
      <c r="AB117" s="5">
        <v>151</v>
      </c>
      <c r="AC117" s="5">
        <v>155</v>
      </c>
      <c r="AD117" s="5">
        <v>150.99</v>
      </c>
      <c r="AE117" s="5">
        <v>153.49</v>
      </c>
      <c r="AF117" s="5">
        <v>153.29</v>
      </c>
      <c r="AG117" s="5" t="s">
        <v>381</v>
      </c>
      <c r="AH117">
        <f t="shared" si="12"/>
        <v>2.8573292452214627E-2</v>
      </c>
      <c r="AK117">
        <f t="shared" si="13"/>
        <v>1.7463172436142149E-2</v>
      </c>
    </row>
    <row r="118" spans="2:37" ht="15" thickBot="1" x14ac:dyDescent="0.35">
      <c r="B118">
        <f t="shared" si="15"/>
        <v>0.13611242519417538</v>
      </c>
      <c r="C118">
        <f t="shared" si="16"/>
        <v>0.26610233898367597</v>
      </c>
      <c r="D118" s="10">
        <f t="shared" si="14"/>
        <v>90.985711745298488</v>
      </c>
      <c r="E118">
        <f t="shared" si="19"/>
        <v>-4.2839601686990207E-3</v>
      </c>
      <c r="F118">
        <f t="shared" si="17"/>
        <v>45.499661493908945</v>
      </c>
      <c r="G118">
        <f t="shared" si="18"/>
        <v>46.530654994685584</v>
      </c>
      <c r="P118" s="4" t="s">
        <v>245</v>
      </c>
      <c r="Q118" s="5">
        <v>338.94</v>
      </c>
      <c r="R118" s="5">
        <v>342.19</v>
      </c>
      <c r="S118" s="5">
        <v>338</v>
      </c>
      <c r="T118" s="5">
        <v>339.12</v>
      </c>
      <c r="U118" s="5">
        <v>338.42</v>
      </c>
      <c r="V118" s="5" t="s">
        <v>246</v>
      </c>
      <c r="W118">
        <f>U118/U120-1</f>
        <v>6.8009107306554739E-4</v>
      </c>
      <c r="AA118" s="4" t="s">
        <v>247</v>
      </c>
      <c r="AB118" s="5">
        <v>149.94</v>
      </c>
      <c r="AC118" s="5">
        <v>151.49</v>
      </c>
      <c r="AD118" s="5">
        <v>149.34</v>
      </c>
      <c r="AE118" s="5">
        <v>151</v>
      </c>
      <c r="AF118" s="5">
        <v>150.81</v>
      </c>
      <c r="AG118" s="5" t="s">
        <v>382</v>
      </c>
      <c r="AH118">
        <f t="shared" si="12"/>
        <v>1.6444532855911298E-2</v>
      </c>
      <c r="AK118">
        <f t="shared" si="13"/>
        <v>8.5623119644884227E-3</v>
      </c>
    </row>
    <row r="119" spans="2:37" ht="15" thickBot="1" x14ac:dyDescent="0.35">
      <c r="B119">
        <f t="shared" si="15"/>
        <v>0.14135892800533692</v>
      </c>
      <c r="C119">
        <f t="shared" si="16"/>
        <v>0.27869395096782307</v>
      </c>
      <c r="D119" s="10">
        <f t="shared" si="14"/>
        <v>92.030316488594536</v>
      </c>
      <c r="E119">
        <f t="shared" si="19"/>
        <v>1.1480975674733086E-2</v>
      </c>
      <c r="F119">
        <f t="shared" si="17"/>
        <v>47.246394507223762</v>
      </c>
      <c r="G119">
        <f t="shared" si="18"/>
        <v>47.645517857459033</v>
      </c>
      <c r="P119" s="4" t="s">
        <v>245</v>
      </c>
      <c r="Q119" s="7">
        <v>338.42</v>
      </c>
      <c r="R119" s="7"/>
      <c r="S119" s="7"/>
      <c r="T119" s="7"/>
      <c r="U119" s="7">
        <v>338.3</v>
      </c>
      <c r="V119" s="7"/>
      <c r="W119">
        <v>7.7999999999999999E-4</v>
      </c>
      <c r="AA119" s="4" t="s">
        <v>249</v>
      </c>
      <c r="AB119" s="5">
        <v>150.37</v>
      </c>
      <c r="AC119" s="5">
        <v>151.88</v>
      </c>
      <c r="AD119" s="5">
        <v>149.43</v>
      </c>
      <c r="AE119" s="5">
        <v>150</v>
      </c>
      <c r="AF119" s="5">
        <v>149.81</v>
      </c>
      <c r="AG119" s="5" t="s">
        <v>383</v>
      </c>
      <c r="AH119">
        <f t="shared" si="12"/>
        <v>6.6751218209732954E-3</v>
      </c>
      <c r="AK119">
        <f t="shared" si="13"/>
        <v>3.7275609104866479E-3</v>
      </c>
    </row>
    <row r="120" spans="2:37" ht="15" thickBot="1" x14ac:dyDescent="0.35">
      <c r="B120">
        <f t="shared" si="15"/>
        <v>0.14719226959837872</v>
      </c>
      <c r="C120">
        <f t="shared" si="16"/>
        <v>0.29354671894042811</v>
      </c>
      <c r="D120" s="10">
        <f t="shared" si="14"/>
        <v>94.891912364682796</v>
      </c>
      <c r="E120">
        <f t="shared" si="19"/>
        <v>3.1094056668194783E-2</v>
      </c>
      <c r="F120">
        <f t="shared" si="17"/>
        <v>47.914027599664237</v>
      </c>
      <c r="G120">
        <f t="shared" si="18"/>
        <v>48.467498764254088</v>
      </c>
      <c r="P120" s="4" t="s">
        <v>247</v>
      </c>
      <c r="Q120" s="5">
        <v>335.68</v>
      </c>
      <c r="R120" s="5">
        <v>340.67</v>
      </c>
      <c r="S120" s="5">
        <v>335.51</v>
      </c>
      <c r="T120" s="5">
        <v>339.51</v>
      </c>
      <c r="U120" s="5">
        <v>338.19</v>
      </c>
      <c r="V120" s="5" t="s">
        <v>248</v>
      </c>
      <c r="W120">
        <f t="shared" ref="W120:W126" si="21">U120/U121-1</f>
        <v>1.0246146493009922E-2</v>
      </c>
      <c r="AA120" s="4" t="s">
        <v>251</v>
      </c>
      <c r="AB120" s="5">
        <v>148.43</v>
      </c>
      <c r="AC120" s="5">
        <v>150.4</v>
      </c>
      <c r="AD120" s="5">
        <v>147.47999999999999</v>
      </c>
      <c r="AE120" s="5">
        <v>149.99</v>
      </c>
      <c r="AF120" s="5">
        <v>149.80000000000001</v>
      </c>
      <c r="AG120" s="5" t="s">
        <v>384</v>
      </c>
      <c r="AH120">
        <f t="shared" si="12"/>
        <v>6.6755674232199524E-5</v>
      </c>
      <c r="AK120">
        <f t="shared" si="13"/>
        <v>5.1564510836210609E-3</v>
      </c>
    </row>
    <row r="121" spans="2:37" ht="15" thickBot="1" x14ac:dyDescent="0.35">
      <c r="B121">
        <f t="shared" si="15"/>
        <v>0.14656112399853766</v>
      </c>
      <c r="C121">
        <f t="shared" si="16"/>
        <v>0.29465462049501168</v>
      </c>
      <c r="D121" s="10">
        <f t="shared" si="14"/>
        <v>96.381526363918326</v>
      </c>
      <c r="E121">
        <f t="shared" si="19"/>
        <v>1.5698007997886444E-2</v>
      </c>
      <c r="F121">
        <f t="shared" si="17"/>
        <v>47.242512709688626</v>
      </c>
      <c r="G121">
        <f t="shared" si="18"/>
        <v>47.625026310608739</v>
      </c>
      <c r="P121" s="4" t="s">
        <v>249</v>
      </c>
      <c r="Q121" s="5">
        <v>337.54</v>
      </c>
      <c r="R121" s="5">
        <v>337.88</v>
      </c>
      <c r="S121" s="5">
        <v>334.03</v>
      </c>
      <c r="T121" s="5">
        <v>336.07</v>
      </c>
      <c r="U121" s="5">
        <v>334.76</v>
      </c>
      <c r="V121" s="5" t="s">
        <v>250</v>
      </c>
      <c r="W121">
        <f t="shared" si="21"/>
        <v>-1.9379267165559044E-3</v>
      </c>
      <c r="AA121" s="4" t="s">
        <v>253</v>
      </c>
      <c r="AB121" s="5">
        <v>148.96</v>
      </c>
      <c r="AC121" s="5">
        <v>149.43</v>
      </c>
      <c r="AD121" s="5">
        <v>147.68</v>
      </c>
      <c r="AE121" s="5">
        <v>147.87</v>
      </c>
      <c r="AF121" s="5">
        <v>147.68</v>
      </c>
      <c r="AG121" s="5" t="s">
        <v>385</v>
      </c>
      <c r="AH121">
        <f t="shared" si="12"/>
        <v>1.4355362946912198E-2</v>
      </c>
      <c r="AK121">
        <f t="shared" si="13"/>
        <v>6.2087181151781468E-3</v>
      </c>
    </row>
    <row r="122" spans="2:37" ht="15" thickBot="1" x14ac:dyDescent="0.35">
      <c r="B122">
        <f t="shared" si="15"/>
        <v>0.14400051460275859</v>
      </c>
      <c r="C122">
        <f t="shared" si="16"/>
        <v>0.2882460470961879</v>
      </c>
      <c r="D122" s="10">
        <f t="shared" si="14"/>
        <v>94.867539020297357</v>
      </c>
      <c r="E122">
        <f t="shared" si="19"/>
        <v>-1.5708273159157491E-2</v>
      </c>
      <c r="F122">
        <f t="shared" si="17"/>
        <v>47.348809206533055</v>
      </c>
      <c r="G122">
        <f t="shared" si="18"/>
        <v>47.142641002581534</v>
      </c>
      <c r="P122" s="4" t="s">
        <v>251</v>
      </c>
      <c r="Q122" s="5">
        <v>333.92</v>
      </c>
      <c r="R122" s="5">
        <v>337.23</v>
      </c>
      <c r="S122" s="5">
        <v>333.79</v>
      </c>
      <c r="T122" s="5">
        <v>336.72</v>
      </c>
      <c r="U122" s="5">
        <v>335.41</v>
      </c>
      <c r="V122" s="5" t="s">
        <v>252</v>
      </c>
      <c r="W122">
        <f t="shared" si="21"/>
        <v>1.2894848100501344E-2</v>
      </c>
      <c r="AA122" s="4" t="s">
        <v>255</v>
      </c>
      <c r="AB122" s="5">
        <v>150.02000000000001</v>
      </c>
      <c r="AC122" s="5">
        <v>150.13</v>
      </c>
      <c r="AD122" s="5">
        <v>147.85</v>
      </c>
      <c r="AE122" s="5">
        <v>147.91999999999999</v>
      </c>
      <c r="AF122" s="5">
        <v>147.72999999999999</v>
      </c>
      <c r="AG122" s="5" t="s">
        <v>386</v>
      </c>
      <c r="AH122">
        <f t="shared" si="12"/>
        <v>-3.3845529005605002E-4</v>
      </c>
      <c r="AK122">
        <f t="shared" si="13"/>
        <v>6.2781964052226469E-3</v>
      </c>
    </row>
    <row r="123" spans="2:37" ht="15" thickBot="1" x14ac:dyDescent="0.35">
      <c r="B123">
        <f t="shared" si="15"/>
        <v>0.14320792065883814</v>
      </c>
      <c r="C123">
        <f t="shared" si="16"/>
        <v>0.28618162883613357</v>
      </c>
      <c r="D123" s="10">
        <f t="shared" si="14"/>
        <v>94.491450209114589</v>
      </c>
      <c r="E123">
        <f t="shared" si="19"/>
        <v>-3.9643571981170748E-3</v>
      </c>
      <c r="F123">
        <f t="shared" si="17"/>
        <v>47.172689065021281</v>
      </c>
      <c r="G123">
        <f t="shared" si="18"/>
        <v>47.094048841274144</v>
      </c>
      <c r="P123" s="4" t="s">
        <v>253</v>
      </c>
      <c r="Q123" s="5">
        <v>331.25</v>
      </c>
      <c r="R123" s="5">
        <v>333.77</v>
      </c>
      <c r="S123" s="5">
        <v>330.51</v>
      </c>
      <c r="T123" s="5">
        <v>332.43</v>
      </c>
      <c r="U123" s="5">
        <v>331.14</v>
      </c>
      <c r="V123" s="5" t="s">
        <v>254</v>
      </c>
      <c r="W123">
        <f t="shared" si="21"/>
        <v>4.9467390974478054E-3</v>
      </c>
      <c r="AA123" s="4" t="s">
        <v>257</v>
      </c>
      <c r="AB123" s="5">
        <v>150.19999999999999</v>
      </c>
      <c r="AC123" s="5">
        <v>151.43</v>
      </c>
      <c r="AD123" s="5">
        <v>150.06</v>
      </c>
      <c r="AE123" s="5">
        <v>150.81</v>
      </c>
      <c r="AF123" s="5">
        <v>150.62</v>
      </c>
      <c r="AG123" s="5" t="s">
        <v>387</v>
      </c>
      <c r="AH123">
        <f t="shared" si="12"/>
        <v>-1.9187358916478603E-2</v>
      </c>
      <c r="AK123">
        <f t="shared" si="13"/>
        <v>-7.1203099095153988E-3</v>
      </c>
    </row>
    <row r="124" spans="2:37" ht="15" thickBot="1" x14ac:dyDescent="0.35">
      <c r="B124">
        <f t="shared" si="15"/>
        <v>0.140302937885181</v>
      </c>
      <c r="C124">
        <f t="shared" si="16"/>
        <v>0.29450992847505442</v>
      </c>
      <c r="D124" s="10">
        <f t="shared" si="14"/>
        <v>94.266737906295418</v>
      </c>
      <c r="E124">
        <f t="shared" si="19"/>
        <v>-2.3781231245987933E-3</v>
      </c>
      <c r="F124">
        <f t="shared" si="17"/>
        <v>46.287342237700067</v>
      </c>
      <c r="G124">
        <f t="shared" si="18"/>
        <v>48.620644091946737</v>
      </c>
      <c r="P124" s="4" t="s">
        <v>255</v>
      </c>
      <c r="Q124" s="5">
        <v>334.57</v>
      </c>
      <c r="R124" s="5">
        <v>334.63</v>
      </c>
      <c r="S124" s="5">
        <v>329.92</v>
      </c>
      <c r="T124" s="5">
        <v>330.8</v>
      </c>
      <c r="U124" s="5">
        <v>329.51</v>
      </c>
      <c r="V124" s="5" t="s">
        <v>256</v>
      </c>
      <c r="W124">
        <f t="shared" si="21"/>
        <v>-1.5329906765479295E-2</v>
      </c>
      <c r="AA124" s="4" t="s">
        <v>259</v>
      </c>
      <c r="AB124" s="5">
        <v>151.41</v>
      </c>
      <c r="AC124" s="5">
        <v>151.57</v>
      </c>
      <c r="AD124" s="5">
        <v>150.16</v>
      </c>
      <c r="AE124" s="5">
        <v>150.44</v>
      </c>
      <c r="AF124" s="5">
        <v>150.25</v>
      </c>
      <c r="AG124" s="5" t="s">
        <v>388</v>
      </c>
      <c r="AH124">
        <f t="shared" si="12"/>
        <v>2.4625623960066179E-3</v>
      </c>
      <c r="AK124">
        <f t="shared" si="13"/>
        <v>-6.4336721847363387E-3</v>
      </c>
    </row>
    <row r="125" spans="2:37" ht="15" thickBot="1" x14ac:dyDescent="0.35">
      <c r="B125">
        <f t="shared" si="15"/>
        <v>0.14423706129125655</v>
      </c>
      <c r="C125">
        <f t="shared" si="16"/>
        <v>0.30300742714273288</v>
      </c>
      <c r="D125" s="10">
        <f t="shared" si="14"/>
        <v>94.907986329646803</v>
      </c>
      <c r="E125">
        <f t="shared" si="19"/>
        <v>6.8024887419866958E-3</v>
      </c>
      <c r="F125">
        <f t="shared" si="17"/>
        <v>48.454998370184725</v>
      </c>
      <c r="G125">
        <f t="shared" si="18"/>
        <v>48.493308639922965</v>
      </c>
      <c r="P125" s="4" t="s">
        <v>257</v>
      </c>
      <c r="Q125" s="5">
        <v>337.11</v>
      </c>
      <c r="R125" s="5">
        <v>338.72</v>
      </c>
      <c r="S125" s="5">
        <v>334.53</v>
      </c>
      <c r="T125" s="5">
        <v>335.95</v>
      </c>
      <c r="U125" s="5">
        <v>334.64</v>
      </c>
      <c r="V125" s="5" t="s">
        <v>258</v>
      </c>
      <c r="W125">
        <f t="shared" si="21"/>
        <v>-3.0981887511917217E-3</v>
      </c>
      <c r="AA125" s="4" t="s">
        <v>261</v>
      </c>
      <c r="AB125" s="5">
        <v>151.88999999999999</v>
      </c>
      <c r="AC125" s="5">
        <v>152.19999999999999</v>
      </c>
      <c r="AD125" s="5">
        <v>150.06</v>
      </c>
      <c r="AE125" s="5">
        <v>151.28</v>
      </c>
      <c r="AF125" s="5">
        <v>151.09</v>
      </c>
      <c r="AG125" s="5" t="s">
        <v>389</v>
      </c>
      <c r="AH125">
        <f t="shared" si="12"/>
        <v>-5.5596002382686249E-3</v>
      </c>
      <c r="AK125">
        <f t="shared" si="13"/>
        <v>-4.3288944947301733E-3</v>
      </c>
    </row>
    <row r="126" spans="2:37" ht="15" thickBot="1" x14ac:dyDescent="0.35">
      <c r="B126">
        <f t="shared" si="15"/>
        <v>0.14375064056538611</v>
      </c>
      <c r="C126">
        <f t="shared" si="16"/>
        <v>0.2997227076303336</v>
      </c>
      <c r="D126" s="10">
        <f t="shared" si="14"/>
        <v>96.948307010107698</v>
      </c>
      <c r="E126">
        <f t="shared" si="19"/>
        <v>2.1497881889245719E-2</v>
      </c>
      <c r="F126">
        <f t="shared" si="17"/>
        <v>47.293960746012033</v>
      </c>
      <c r="G126">
        <f t="shared" si="18"/>
        <v>46.939573241986551</v>
      </c>
      <c r="P126" s="4" t="s">
        <v>259</v>
      </c>
      <c r="Q126" s="5">
        <v>337.3</v>
      </c>
      <c r="R126" s="5">
        <v>337.65</v>
      </c>
      <c r="S126" s="5">
        <v>334.44</v>
      </c>
      <c r="T126" s="5">
        <v>336.99</v>
      </c>
      <c r="U126" s="5">
        <v>335.68</v>
      </c>
      <c r="V126" s="5" t="s">
        <v>260</v>
      </c>
      <c r="W126">
        <f t="shared" si="21"/>
        <v>2.7781926811052404E-3</v>
      </c>
      <c r="AA126" s="4" t="s">
        <v>261</v>
      </c>
      <c r="AB126" s="6" t="s">
        <v>327</v>
      </c>
      <c r="AC126" s="6"/>
      <c r="AD126" s="6"/>
      <c r="AE126" s="6"/>
      <c r="AF126" s="6">
        <v>151.09</v>
      </c>
      <c r="AG126" s="6"/>
      <c r="AK126">
        <f t="shared" si="13"/>
        <v>1.3890963405526202E-3</v>
      </c>
    </row>
    <row r="127" spans="2:37" x14ac:dyDescent="0.3">
      <c r="B127">
        <f t="shared" si="15"/>
        <v>0.13982066292954862</v>
      </c>
      <c r="C127">
        <f t="shared" si="16"/>
        <v>0.29228763643920158</v>
      </c>
      <c r="D127" s="10">
        <f t="shared" si="14"/>
        <v>94.233533987998584</v>
      </c>
      <c r="E127">
        <f t="shared" si="19"/>
        <v>-2.800227364286078E-2</v>
      </c>
      <c r="F127">
        <f t="shared" si="17"/>
        <v>47.14892574647309</v>
      </c>
      <c r="G127">
        <f t="shared" si="18"/>
        <v>47.271679441312067</v>
      </c>
      <c r="P127" s="4" t="s">
        <v>261</v>
      </c>
      <c r="Q127" s="5">
        <v>338.51</v>
      </c>
      <c r="R127" s="5">
        <v>338.79</v>
      </c>
      <c r="S127" s="5">
        <v>334.42</v>
      </c>
      <c r="T127" s="5">
        <v>336.06</v>
      </c>
      <c r="U127" s="5">
        <v>334.75</v>
      </c>
      <c r="V127" s="5" t="s">
        <v>262</v>
      </c>
      <c r="W127" s="8">
        <v>2.8670000000000002E-3</v>
      </c>
    </row>
    <row r="128" spans="2:37" x14ac:dyDescent="0.3">
      <c r="B128">
        <f t="shared" si="15"/>
        <v>0.13921004509743337</v>
      </c>
      <c r="C128">
        <f t="shared" si="16"/>
        <v>0.29355989674103083</v>
      </c>
      <c r="D128" s="10">
        <f t="shared" si="14"/>
        <v>94.420605187785156</v>
      </c>
      <c r="E128">
        <f t="shared" si="19"/>
        <v>1.9851871395420409E-3</v>
      </c>
      <c r="F128">
        <f t="shared" si="17"/>
        <v>46.911000996933097</v>
      </c>
      <c r="G128">
        <f t="shared" si="18"/>
        <v>47.321855354654168</v>
      </c>
    </row>
    <row r="129" spans="2:110" x14ac:dyDescent="0.3">
      <c r="B129">
        <f t="shared" si="15"/>
        <v>0.13760639070033187</v>
      </c>
      <c r="C129">
        <f t="shared" si="16"/>
        <v>0.29383491222821101</v>
      </c>
      <c r="D129" s="10">
        <f t="shared" si="14"/>
        <v>94.232856351587259</v>
      </c>
      <c r="E129">
        <f t="shared" si="19"/>
        <v>-1.9884307649214897E-3</v>
      </c>
      <c r="F129">
        <f t="shared" si="17"/>
        <v>46.66645527820355</v>
      </c>
      <c r="G129">
        <f t="shared" si="18"/>
        <v>47.254530584540895</v>
      </c>
    </row>
    <row r="130" spans="2:110" x14ac:dyDescent="0.3">
      <c r="B130">
        <f t="shared" si="15"/>
        <v>0.13788793179485045</v>
      </c>
      <c r="C130">
        <f t="shared" si="16"/>
        <v>0.29784038137484764</v>
      </c>
      <c r="D130" s="10">
        <f t="shared" si="14"/>
        <v>93.920985862744445</v>
      </c>
      <c r="E130">
        <f t="shared" si="19"/>
        <v>-3.3095727001971639E-3</v>
      </c>
      <c r="F130">
        <f t="shared" si="17"/>
        <v>47.212827846556792</v>
      </c>
      <c r="G130">
        <f t="shared" si="18"/>
        <v>47.758705153456816</v>
      </c>
      <c r="K130">
        <v>1</v>
      </c>
      <c r="L130">
        <v>2</v>
      </c>
      <c r="M130">
        <v>3</v>
      </c>
      <c r="N130">
        <v>4</v>
      </c>
      <c r="O130">
        <v>5</v>
      </c>
      <c r="P130">
        <v>6</v>
      </c>
      <c r="Q130">
        <v>7</v>
      </c>
      <c r="R130">
        <v>8</v>
      </c>
      <c r="S130">
        <v>9</v>
      </c>
      <c r="T130">
        <v>10</v>
      </c>
      <c r="U130">
        <v>11</v>
      </c>
      <c r="V130">
        <v>12</v>
      </c>
      <c r="W130">
        <v>13</v>
      </c>
      <c r="X130">
        <v>14</v>
      </c>
      <c r="Y130">
        <v>15</v>
      </c>
      <c r="Z130">
        <v>16</v>
      </c>
      <c r="AA130">
        <v>17</v>
      </c>
      <c r="AB130">
        <v>18</v>
      </c>
      <c r="AC130">
        <v>19</v>
      </c>
      <c r="AD130">
        <v>20</v>
      </c>
      <c r="AE130">
        <v>21</v>
      </c>
      <c r="AF130">
        <v>22</v>
      </c>
      <c r="AG130">
        <v>23</v>
      </c>
      <c r="AH130">
        <v>24</v>
      </c>
      <c r="AI130">
        <v>25</v>
      </c>
      <c r="AJ130">
        <v>26</v>
      </c>
      <c r="AK130">
        <v>27</v>
      </c>
      <c r="AL130">
        <v>28</v>
      </c>
      <c r="AM130">
        <v>29</v>
      </c>
      <c r="AN130">
        <v>30</v>
      </c>
      <c r="AO130">
        <v>31</v>
      </c>
      <c r="AP130">
        <v>32</v>
      </c>
      <c r="AQ130">
        <v>33</v>
      </c>
      <c r="AR130">
        <v>34</v>
      </c>
      <c r="AS130">
        <v>35</v>
      </c>
      <c r="AT130">
        <v>36</v>
      </c>
      <c r="AU130">
        <v>37</v>
      </c>
      <c r="AV130">
        <v>38</v>
      </c>
      <c r="AW130">
        <v>39</v>
      </c>
      <c r="AX130">
        <v>40</v>
      </c>
      <c r="AY130">
        <v>41</v>
      </c>
      <c r="AZ130">
        <v>42</v>
      </c>
      <c r="BA130">
        <v>43</v>
      </c>
      <c r="BB130">
        <v>44</v>
      </c>
      <c r="BC130">
        <v>45</v>
      </c>
      <c r="BD130">
        <v>46</v>
      </c>
      <c r="BE130">
        <v>47</v>
      </c>
      <c r="BF130">
        <v>48</v>
      </c>
      <c r="BG130">
        <v>49</v>
      </c>
      <c r="BH130">
        <v>50</v>
      </c>
      <c r="BI130">
        <v>51</v>
      </c>
      <c r="BJ130">
        <v>52</v>
      </c>
      <c r="BK130">
        <v>53</v>
      </c>
      <c r="BL130">
        <v>54</v>
      </c>
      <c r="BM130">
        <v>55</v>
      </c>
      <c r="BN130">
        <v>56</v>
      </c>
      <c r="BO130">
        <v>57</v>
      </c>
      <c r="BP130">
        <v>58</v>
      </c>
      <c r="BQ130">
        <v>59</v>
      </c>
      <c r="BR130">
        <v>60</v>
      </c>
      <c r="BS130">
        <v>61</v>
      </c>
      <c r="BT130">
        <v>62</v>
      </c>
      <c r="BU130">
        <v>63</v>
      </c>
      <c r="BV130">
        <v>64</v>
      </c>
      <c r="BW130">
        <v>65</v>
      </c>
      <c r="BX130">
        <v>66</v>
      </c>
      <c r="BY130">
        <v>67</v>
      </c>
      <c r="BZ130">
        <v>68</v>
      </c>
      <c r="CA130">
        <v>69</v>
      </c>
      <c r="CB130">
        <v>70</v>
      </c>
      <c r="CC130">
        <v>71</v>
      </c>
      <c r="CD130">
        <v>72</v>
      </c>
      <c r="CE130">
        <v>73</v>
      </c>
      <c r="CF130">
        <v>74</v>
      </c>
      <c r="CG130">
        <v>75</v>
      </c>
      <c r="CH130">
        <v>76</v>
      </c>
      <c r="CI130">
        <v>77</v>
      </c>
      <c r="CJ130">
        <v>78</v>
      </c>
      <c r="CK130">
        <v>79</v>
      </c>
      <c r="CL130">
        <v>80</v>
      </c>
      <c r="CM130">
        <v>81</v>
      </c>
      <c r="CN130">
        <v>82</v>
      </c>
      <c r="CO130">
        <v>83</v>
      </c>
      <c r="CP130">
        <v>84</v>
      </c>
      <c r="CQ130">
        <v>85</v>
      </c>
      <c r="CR130">
        <v>86</v>
      </c>
      <c r="CS130">
        <v>87</v>
      </c>
      <c r="CT130">
        <v>88</v>
      </c>
      <c r="CU130">
        <v>89</v>
      </c>
      <c r="CV130">
        <v>90</v>
      </c>
      <c r="CW130">
        <v>91</v>
      </c>
      <c r="CX130">
        <v>92</v>
      </c>
      <c r="CY130">
        <v>93</v>
      </c>
      <c r="CZ130">
        <v>94</v>
      </c>
      <c r="DA130">
        <v>95</v>
      </c>
      <c r="DB130">
        <v>96</v>
      </c>
      <c r="DC130">
        <v>97</v>
      </c>
      <c r="DD130">
        <v>98</v>
      </c>
      <c r="DE130">
        <v>99</v>
      </c>
      <c r="DF130">
        <v>100</v>
      </c>
    </row>
    <row r="131" spans="2:110" x14ac:dyDescent="0.3">
      <c r="B131">
        <f t="shared" si="15"/>
        <v>0.14031607617755099</v>
      </c>
      <c r="C131">
        <f t="shared" si="16"/>
        <v>0.30977732728819107</v>
      </c>
      <c r="D131" s="10">
        <f t="shared" si="14"/>
        <v>94.971533000013608</v>
      </c>
      <c r="E131">
        <f t="shared" si="19"/>
        <v>1.1185435583102015E-2</v>
      </c>
      <c r="F131">
        <f t="shared" si="17"/>
        <v>47.787446063788536</v>
      </c>
      <c r="G131">
        <f t="shared" si="18"/>
        <v>48.842591193529081</v>
      </c>
      <c r="J131" t="s">
        <v>405</v>
      </c>
    </row>
    <row r="132" spans="2:110" x14ac:dyDescent="0.3">
      <c r="B132">
        <f t="shared" si="15"/>
        <v>0.1428170813735111</v>
      </c>
      <c r="C132">
        <f t="shared" si="16"/>
        <v>0.32037012551328697</v>
      </c>
      <c r="D132" s="10">
        <f t="shared" si="14"/>
        <v>96.630037257317611</v>
      </c>
      <c r="E132">
        <f t="shared" si="19"/>
        <v>1.7463172436142156E-2</v>
      </c>
      <c r="F132">
        <f t="shared" si="17"/>
        <v>48.33215667842363</v>
      </c>
      <c r="G132">
        <f t="shared" si="18"/>
        <v>49.10953653993176</v>
      </c>
      <c r="J132" t="s">
        <v>408</v>
      </c>
    </row>
    <row r="133" spans="2:110" x14ac:dyDescent="0.3">
      <c r="B133">
        <f t="shared" si="15"/>
        <v>0.14406353413518347</v>
      </c>
      <c r="C133">
        <f t="shared" si="16"/>
        <v>0.32521758633721176</v>
      </c>
      <c r="D133" s="10">
        <f t="shared" si="14"/>
        <v>97.441693218355397</v>
      </c>
      <c r="E133">
        <f t="shared" si="19"/>
        <v>8.3996238030666914E-3</v>
      </c>
      <c r="F133">
        <f t="shared" si="17"/>
        <v>48.736693597932572</v>
      </c>
      <c r="G133">
        <f t="shared" si="18"/>
        <v>49.046064195514909</v>
      </c>
      <c r="I133" s="11">
        <v>0.995</v>
      </c>
      <c r="J133">
        <v>2.58</v>
      </c>
      <c r="K133">
        <f>ABS(_xlfn.NORM.INV(0.005,$X$2,$X$6)*SQRT(K146)*50)</f>
        <v>2.580008699744254</v>
      </c>
      <c r="L133">
        <f t="shared" ref="L133:BW133" si="22">ABS(_xlfn.NORM.INV(0.005,$X$2,$X$6)*SQRT(L146)*50)</f>
        <v>3.6486832942188983</v>
      </c>
      <c r="M133">
        <f t="shared" si="22"/>
        <v>4.4687061519267637</v>
      </c>
      <c r="N133">
        <f t="shared" si="22"/>
        <v>5.1600173994885079</v>
      </c>
      <c r="O133">
        <f t="shared" si="22"/>
        <v>5.769074835168996</v>
      </c>
      <c r="P133">
        <f t="shared" si="22"/>
        <v>6.3197048463149139</v>
      </c>
      <c r="Q133">
        <f t="shared" si="22"/>
        <v>6.8260613999064095</v>
      </c>
      <c r="R133">
        <f t="shared" si="22"/>
        <v>7.2973665884377965</v>
      </c>
      <c r="S133">
        <f t="shared" si="22"/>
        <v>7.740026099232761</v>
      </c>
      <c r="T133">
        <f t="shared" si="22"/>
        <v>8.158703874241322</v>
      </c>
      <c r="U133">
        <f t="shared" si="22"/>
        <v>8.5569208129043943</v>
      </c>
      <c r="V133">
        <f t="shared" si="22"/>
        <v>8.9374123038535274</v>
      </c>
      <c r="W133">
        <f t="shared" si="22"/>
        <v>9.3023536580710839</v>
      </c>
      <c r="X133">
        <f t="shared" si="22"/>
        <v>9.6535086093391183</v>
      </c>
      <c r="Y133">
        <f t="shared" si="22"/>
        <v>9.9923307271797484</v>
      </c>
      <c r="Z133">
        <f t="shared" si="22"/>
        <v>10.320034798977016</v>
      </c>
      <c r="AA133">
        <f t="shared" si="22"/>
        <v>10.637648384058039</v>
      </c>
      <c r="AB133">
        <f t="shared" si="22"/>
        <v>10.946049882656693</v>
      </c>
      <c r="AC133">
        <f t="shared" si="22"/>
        <v>11.245997195640976</v>
      </c>
      <c r="AD133">
        <f t="shared" si="22"/>
        <v>11.538149670337992</v>
      </c>
      <c r="AE133">
        <f t="shared" si="22"/>
        <v>11.823085160222636</v>
      </c>
      <c r="AF133">
        <f t="shared" si="22"/>
        <v>12.101313465762004</v>
      </c>
      <c r="AG133">
        <f t="shared" si="22"/>
        <v>12.373287052654552</v>
      </c>
      <c r="AH133">
        <f t="shared" si="22"/>
        <v>12.639409692629828</v>
      </c>
      <c r="AI133">
        <f t="shared" si="22"/>
        <v>12.900043498721271</v>
      </c>
      <c r="AJ133">
        <f t="shared" si="22"/>
        <v>13.155514705235097</v>
      </c>
      <c r="AK133">
        <f t="shared" si="22"/>
        <v>13.406118455780291</v>
      </c>
      <c r="AL133">
        <f t="shared" si="22"/>
        <v>13.652122799812819</v>
      </c>
      <c r="AM133">
        <f t="shared" si="22"/>
        <v>13.893772051963607</v>
      </c>
      <c r="AN133">
        <f t="shared" si="22"/>
        <v>14.13128963409501</v>
      </c>
      <c r="AO133">
        <f t="shared" si="22"/>
        <v>14.364880494227478</v>
      </c>
      <c r="AP133">
        <f t="shared" si="22"/>
        <v>14.594733176875593</v>
      </c>
      <c r="AQ133">
        <f t="shared" si="22"/>
        <v>14.821021604293987</v>
      </c>
      <c r="AR133">
        <f t="shared" si="22"/>
        <v>15.043906616491117</v>
      </c>
      <c r="AS133">
        <f t="shared" si="22"/>
        <v>15.263537308778108</v>
      </c>
      <c r="AT133">
        <f t="shared" si="22"/>
        <v>15.480052198465522</v>
      </c>
      <c r="AU133">
        <f t="shared" si="22"/>
        <v>15.693580246647777</v>
      </c>
      <c r="AV133">
        <f t="shared" si="22"/>
        <v>15.904241756485257</v>
      </c>
      <c r="AW133">
        <f t="shared" si="22"/>
        <v>16.112149165753319</v>
      </c>
      <c r="AX133">
        <f t="shared" si="22"/>
        <v>16.317407748482644</v>
      </c>
      <c r="AY133">
        <f t="shared" si="22"/>
        <v>16.520116238120039</v>
      </c>
      <c r="AZ133">
        <f t="shared" si="22"/>
        <v>16.72036738267893</v>
      </c>
      <c r="BA133">
        <f t="shared" si="22"/>
        <v>16.918248440737283</v>
      </c>
      <c r="BB133">
        <f t="shared" si="22"/>
        <v>17.113841625808789</v>
      </c>
      <c r="BC133">
        <f t="shared" si="22"/>
        <v>17.307224505506987</v>
      </c>
      <c r="BD133">
        <f t="shared" si="22"/>
        <v>17.498470360999491</v>
      </c>
      <c r="BE133">
        <f t="shared" si="22"/>
        <v>17.687648511476407</v>
      </c>
      <c r="BF133">
        <f t="shared" si="22"/>
        <v>17.874824607707055</v>
      </c>
      <c r="BG133">
        <f t="shared" si="22"/>
        <v>18.060060898209777</v>
      </c>
      <c r="BH133">
        <f t="shared" si="22"/>
        <v>18.243416471094491</v>
      </c>
      <c r="BI133">
        <f t="shared" si="22"/>
        <v>18.424947474241492</v>
      </c>
      <c r="BJ133">
        <f t="shared" si="22"/>
        <v>18.604707316142168</v>
      </c>
      <c r="BK133">
        <f t="shared" si="22"/>
        <v>18.782746849437913</v>
      </c>
      <c r="BL133">
        <f t="shared" si="22"/>
        <v>18.959114538944743</v>
      </c>
      <c r="BM133">
        <f t="shared" si="22"/>
        <v>19.133856615736981</v>
      </c>
      <c r="BN133">
        <f t="shared" si="22"/>
        <v>19.307017218678237</v>
      </c>
      <c r="BO133">
        <f t="shared" si="22"/>
        <v>19.478638524627282</v>
      </c>
      <c r="BP133">
        <f t="shared" si="22"/>
        <v>19.648760868407201</v>
      </c>
      <c r="BQ133">
        <f t="shared" si="22"/>
        <v>19.817422853504592</v>
      </c>
      <c r="BR133">
        <f t="shared" si="22"/>
        <v>19.984661454359497</v>
      </c>
      <c r="BS133">
        <f t="shared" si="22"/>
        <v>20.150512111013906</v>
      </c>
      <c r="BT133">
        <f t="shared" si="22"/>
        <v>20.315008816805229</v>
      </c>
      <c r="BU133">
        <f t="shared" si="22"/>
        <v>20.47818419971923</v>
      </c>
      <c r="BV133">
        <f t="shared" si="22"/>
        <v>20.640069597954032</v>
      </c>
      <c r="BW133">
        <f t="shared" si="22"/>
        <v>20.800695130190775</v>
      </c>
      <c r="BX133">
        <f t="shared" ref="BX133:DF133" si="23">ABS(_xlfn.NORM.INV(0.005,$X$2,$X$6)*SQRT(BX146)*50)</f>
        <v>20.960089761017208</v>
      </c>
      <c r="BY133">
        <f t="shared" si="23"/>
        <v>21.118281361906664</v>
      </c>
      <c r="BZ133">
        <f t="shared" si="23"/>
        <v>21.275296768116078</v>
      </c>
      <c r="CA133">
        <f t="shared" si="23"/>
        <v>21.431161831831851</v>
      </c>
      <c r="CB133">
        <f t="shared" si="23"/>
        <v>21.585901471861732</v>
      </c>
      <c r="CC133">
        <f t="shared" si="23"/>
        <v>21.739539720143078</v>
      </c>
      <c r="CD133">
        <f t="shared" si="23"/>
        <v>21.892099765313386</v>
      </c>
      <c r="CE133">
        <f t="shared" si="23"/>
        <v>22.043603993566716</v>
      </c>
      <c r="CF133">
        <f t="shared" si="23"/>
        <v>22.19407402699979</v>
      </c>
      <c r="CG133">
        <f t="shared" si="23"/>
        <v>22.343530759633822</v>
      </c>
      <c r="CH133">
        <f t="shared" si="23"/>
        <v>22.491994391281953</v>
      </c>
      <c r="CI133">
        <f t="shared" si="23"/>
        <v>22.639484459417684</v>
      </c>
      <c r="CJ133">
        <f t="shared" si="23"/>
        <v>22.786019869186696</v>
      </c>
      <c r="CK133">
        <f t="shared" si="23"/>
        <v>22.931618921692529</v>
      </c>
      <c r="CL133">
        <f t="shared" si="23"/>
        <v>23.076299340675984</v>
      </c>
      <c r="CM133">
        <f t="shared" si="23"/>
        <v>23.220078297698286</v>
      </c>
      <c r="CN133">
        <f t="shared" si="23"/>
        <v>23.362972435929358</v>
      </c>
      <c r="CO133">
        <f t="shared" si="23"/>
        <v>23.504997892634471</v>
      </c>
      <c r="CP133">
        <f t="shared" si="23"/>
        <v>23.646170320445272</v>
      </c>
      <c r="CQ133">
        <f t="shared" si="23"/>
        <v>23.786504907494564</v>
      </c>
      <c r="CR133">
        <f t="shared" si="23"/>
        <v>23.926016396488134</v>
      </c>
      <c r="CS133">
        <f t="shared" si="23"/>
        <v>24.064719102781464</v>
      </c>
      <c r="CT133">
        <f t="shared" si="23"/>
        <v>24.202626931524009</v>
      </c>
      <c r="CU133">
        <f t="shared" si="23"/>
        <v>24.339753393929183</v>
      </c>
      <c r="CV133">
        <f t="shared" si="23"/>
        <v>24.476111622723966</v>
      </c>
      <c r="CW133">
        <f t="shared" si="23"/>
        <v>24.611714386828059</v>
      </c>
      <c r="CX133">
        <f t="shared" si="23"/>
        <v>24.746574105309104</v>
      </c>
      <c r="CY133">
        <f t="shared" si="23"/>
        <v>24.880702860657117</v>
      </c>
      <c r="CZ133">
        <f t="shared" si="23"/>
        <v>25.014112411418228</v>
      </c>
      <c r="DA133">
        <f t="shared" si="23"/>
        <v>25.146814204225223</v>
      </c>
      <c r="DB133">
        <f t="shared" si="23"/>
        <v>25.278819385259656</v>
      </c>
      <c r="DC133">
        <f t="shared" si="23"/>
        <v>25.410138811178019</v>
      </c>
      <c r="DD133">
        <f t="shared" si="23"/>
        <v>25.540783059532284</v>
      </c>
      <c r="DE133">
        <f t="shared" si="23"/>
        <v>25.670762438713179</v>
      </c>
      <c r="DF133">
        <f t="shared" si="23"/>
        <v>25.800086997442541</v>
      </c>
    </row>
    <row r="134" spans="2:110" x14ac:dyDescent="0.3">
      <c r="B134">
        <f t="shared" si="15"/>
        <v>0.14604904676999564</v>
      </c>
      <c r="C134">
        <f t="shared" si="16"/>
        <v>0.32637769623981128</v>
      </c>
      <c r="D134" s="10">
        <f t="shared" ref="D134:D141" si="24">(B133*U119)+(C133*AF118)</f>
        <v>97.782757793447473</v>
      </c>
      <c r="E134">
        <f t="shared" si="19"/>
        <v>3.5001913844804684E-3</v>
      </c>
      <c r="F134">
        <f t="shared" si="17"/>
        <v>49.392327127144824</v>
      </c>
      <c r="G134">
        <f t="shared" si="18"/>
        <v>48.894642673686128</v>
      </c>
      <c r="I134" s="12">
        <v>0.99</v>
      </c>
      <c r="J134">
        <v>2.33</v>
      </c>
      <c r="K134">
        <f>ABS(_xlfn.NORM.INV(0.01,$X$2,$X$6)*SQRT(K146)*50)</f>
        <v>2.3338642909648355</v>
      </c>
      <c r="L134">
        <f t="shared" ref="L134:BW134" si="25">ABS(_xlfn.NORM.INV(0.01,$X$2,$X$6)*SQRT(L146)*50)</f>
        <v>3.3005825330207377</v>
      </c>
      <c r="M134">
        <f t="shared" si="25"/>
        <v>4.0423715299218088</v>
      </c>
      <c r="N134">
        <f t="shared" si="25"/>
        <v>4.667728581929671</v>
      </c>
      <c r="O134">
        <f t="shared" si="25"/>
        <v>5.2186792048567208</v>
      </c>
      <c r="P134">
        <f t="shared" si="25"/>
        <v>5.7167766417662991</v>
      </c>
      <c r="Q134">
        <f t="shared" si="25"/>
        <v>6.1748245076670454</v>
      </c>
      <c r="R134">
        <f t="shared" si="25"/>
        <v>6.6011650660414753</v>
      </c>
      <c r="S134">
        <f t="shared" si="25"/>
        <v>7.0015928728945074</v>
      </c>
      <c r="T134">
        <f t="shared" si="25"/>
        <v>7.3803269091828145</v>
      </c>
      <c r="U134">
        <f t="shared" si="25"/>
        <v>7.7405521647392019</v>
      </c>
      <c r="V134">
        <f t="shared" si="25"/>
        <v>8.0847430598436176</v>
      </c>
      <c r="W134">
        <f t="shared" si="25"/>
        <v>8.414867371048123</v>
      </c>
      <c r="X134">
        <f t="shared" si="25"/>
        <v>8.7325205640165056</v>
      </c>
      <c r="Y134">
        <f t="shared" si="25"/>
        <v>9.0390175312149896</v>
      </c>
      <c r="Z134">
        <f t="shared" si="25"/>
        <v>9.335457163859342</v>
      </c>
      <c r="AA134">
        <f t="shared" si="25"/>
        <v>9.6227689875052871</v>
      </c>
      <c r="AB134">
        <f t="shared" si="25"/>
        <v>9.9017475990622117</v>
      </c>
      <c r="AC134">
        <f t="shared" si="25"/>
        <v>10.173078592253926</v>
      </c>
      <c r="AD134">
        <f t="shared" si="25"/>
        <v>10.437358409713442</v>
      </c>
      <c r="AE134">
        <f t="shared" si="25"/>
        <v>10.6951097751008</v>
      </c>
      <c r="AF134">
        <f t="shared" si="25"/>
        <v>10.9467938516306</v>
      </c>
      <c r="AG134">
        <f t="shared" si="25"/>
        <v>11.192819937743046</v>
      </c>
      <c r="AH134">
        <f t="shared" si="25"/>
        <v>11.433553283532598</v>
      </c>
      <c r="AI134">
        <f t="shared" si="25"/>
        <v>11.669321454824178</v>
      </c>
      <c r="AJ134">
        <f t="shared" si="25"/>
        <v>11.900419561707084</v>
      </c>
      <c r="AK134">
        <f t="shared" si="25"/>
        <v>12.127114589765426</v>
      </c>
      <c r="AL134">
        <f t="shared" si="25"/>
        <v>12.349649015334091</v>
      </c>
      <c r="AM134">
        <f t="shared" si="25"/>
        <v>12.568243844331755</v>
      </c>
      <c r="AN134">
        <f t="shared" si="25"/>
        <v>12.783101183172411</v>
      </c>
      <c r="AO134">
        <f t="shared" si="25"/>
        <v>12.994406426915567</v>
      </c>
      <c r="AP134">
        <f t="shared" si="25"/>
        <v>13.202330132082951</v>
      </c>
      <c r="AQ134">
        <f t="shared" si="25"/>
        <v>13.407029627965555</v>
      </c>
      <c r="AR134">
        <f t="shared" si="25"/>
        <v>13.608650409713194</v>
      </c>
      <c r="AS134">
        <f t="shared" si="25"/>
        <v>13.807327348275184</v>
      </c>
      <c r="AT134">
        <f t="shared" si="25"/>
        <v>14.003185745789015</v>
      </c>
      <c r="AU134">
        <f t="shared" si="25"/>
        <v>14.196342259881922</v>
      </c>
      <c r="AV134">
        <f t="shared" si="25"/>
        <v>14.386905716252892</v>
      </c>
      <c r="AW134">
        <f t="shared" si="25"/>
        <v>14.574977825608896</v>
      </c>
      <c r="AX134">
        <f t="shared" si="25"/>
        <v>14.760653818365629</v>
      </c>
      <c r="AY134">
        <f t="shared" si="25"/>
        <v>14.94402300835597</v>
      </c>
      <c r="AZ134">
        <f t="shared" si="25"/>
        <v>15.125169295016615</v>
      </c>
      <c r="BA134">
        <f t="shared" si="25"/>
        <v>15.304171612065588</v>
      </c>
      <c r="BB134">
        <f t="shared" si="25"/>
        <v>15.481104329478404</v>
      </c>
      <c r="BC134">
        <f t="shared" si="25"/>
        <v>15.656037614570161</v>
      </c>
      <c r="BD134">
        <f t="shared" si="25"/>
        <v>15.8290377571562</v>
      </c>
      <c r="BE134">
        <f t="shared" si="25"/>
        <v>16.000167463064795</v>
      </c>
      <c r="BF134">
        <f t="shared" si="25"/>
        <v>16.169486119687235</v>
      </c>
      <c r="BG134">
        <f t="shared" si="25"/>
        <v>16.337050036753851</v>
      </c>
      <c r="BH134">
        <f t="shared" si="25"/>
        <v>16.50291266510369</v>
      </c>
      <c r="BI134">
        <f t="shared" si="25"/>
        <v>16.66712479585728</v>
      </c>
      <c r="BJ134">
        <f t="shared" si="25"/>
        <v>16.829734742096246</v>
      </c>
      <c r="BK134">
        <f t="shared" si="25"/>
        <v>16.990788504891764</v>
      </c>
      <c r="BL134">
        <f t="shared" si="25"/>
        <v>17.150329925298898</v>
      </c>
      <c r="BM134">
        <f t="shared" si="25"/>
        <v>17.308400823740005</v>
      </c>
      <c r="BN134">
        <f t="shared" si="25"/>
        <v>17.465041128033011</v>
      </c>
      <c r="BO134">
        <f t="shared" si="25"/>
        <v>17.620288991175066</v>
      </c>
      <c r="BP134">
        <f t="shared" si="25"/>
        <v>17.774180899866135</v>
      </c>
      <c r="BQ134">
        <f t="shared" si="25"/>
        <v>17.926751774646931</v>
      </c>
      <c r="BR134">
        <f t="shared" si="25"/>
        <v>18.078035062429979</v>
      </c>
      <c r="BS134">
        <f t="shared" si="25"/>
        <v>18.228062822118222</v>
      </c>
      <c r="BT134">
        <f t="shared" si="25"/>
        <v>18.376865803932109</v>
      </c>
      <c r="BU134">
        <f t="shared" si="25"/>
        <v>18.524473523001138</v>
      </c>
      <c r="BV134">
        <f t="shared" si="25"/>
        <v>18.670914327718684</v>
      </c>
      <c r="BW134">
        <f t="shared" si="25"/>
        <v>18.816215463308545</v>
      </c>
      <c r="BX134">
        <f t="shared" ref="BX134:DF134" si="26">ABS(_xlfn.NORM.INV(0.01,$X$2,$X$6)*SQRT(BX146)*50)</f>
        <v>18.9604031310068</v>
      </c>
      <c r="BY134">
        <f t="shared" si="26"/>
        <v>19.103502543223147</v>
      </c>
      <c r="BZ134">
        <f t="shared" si="26"/>
        <v>19.245537975010574</v>
      </c>
      <c r="CA134">
        <f t="shared" si="26"/>
        <v>19.386532812140878</v>
      </c>
      <c r="CB134">
        <f t="shared" si="26"/>
        <v>19.526509596055707</v>
      </c>
      <c r="CC134">
        <f t="shared" si="26"/>
        <v>19.665490065937753</v>
      </c>
      <c r="CD134">
        <f t="shared" si="26"/>
        <v>19.803495198124423</v>
      </c>
      <c r="CE134">
        <f t="shared" si="26"/>
        <v>19.940545243066399</v>
      </c>
      <c r="CF134">
        <f t="shared" si="26"/>
        <v>20.076659760015332</v>
      </c>
      <c r="CG134">
        <f t="shared" si="26"/>
        <v>20.211857649609048</v>
      </c>
      <c r="CH134">
        <f t="shared" si="26"/>
        <v>20.346157184507852</v>
      </c>
      <c r="CI134">
        <f t="shared" si="26"/>
        <v>20.4795760382226</v>
      </c>
      <c r="CJ134">
        <f t="shared" si="26"/>
        <v>20.612131312263223</v>
      </c>
      <c r="CK134">
        <f t="shared" si="26"/>
        <v>20.743839561725856</v>
      </c>
      <c r="CL134">
        <f t="shared" si="26"/>
        <v>20.874716819426883</v>
      </c>
      <c r="CM134">
        <f t="shared" si="26"/>
        <v>21.00477861868352</v>
      </c>
      <c r="CN134">
        <f t="shared" si="26"/>
        <v>21.134040014832596</v>
      </c>
      <c r="CO134">
        <f t="shared" si="26"/>
        <v>21.262515605571839</v>
      </c>
      <c r="CP134">
        <f t="shared" si="26"/>
        <v>21.3902195502016</v>
      </c>
      <c r="CQ134">
        <f t="shared" si="26"/>
        <v>21.517165587838644</v>
      </c>
      <c r="CR134">
        <f t="shared" si="26"/>
        <v>21.643367054668467</v>
      </c>
      <c r="CS134">
        <f t="shared" si="26"/>
        <v>21.768836900297391</v>
      </c>
      <c r="CT134">
        <f t="shared" si="26"/>
        <v>21.893587703261201</v>
      </c>
      <c r="CU134">
        <f t="shared" si="26"/>
        <v>22.017631685742924</v>
      </c>
      <c r="CV134">
        <f t="shared" si="26"/>
        <v>22.140980727548442</v>
      </c>
      <c r="CW134">
        <f t="shared" si="26"/>
        <v>22.263646379385214</v>
      </c>
      <c r="CX134">
        <f t="shared" si="26"/>
        <v>22.385639875486092</v>
      </c>
      <c r="CY134">
        <f t="shared" si="26"/>
        <v>22.506972145617322</v>
      </c>
      <c r="CZ134">
        <f t="shared" si="26"/>
        <v>22.627653826506954</v>
      </c>
      <c r="DA134">
        <f t="shared" si="26"/>
        <v>22.74769527272764</v>
      </c>
      <c r="DB134">
        <f t="shared" si="26"/>
        <v>22.867106567065196</v>
      </c>
      <c r="DC134">
        <f t="shared" si="26"/>
        <v>22.985897530402355</v>
      </c>
      <c r="DD134">
        <f t="shared" si="26"/>
        <v>23.104077731145164</v>
      </c>
      <c r="DE134">
        <f t="shared" si="26"/>
        <v>23.221656494217605</v>
      </c>
      <c r="DF134">
        <f t="shared" si="26"/>
        <v>23.338642909648357</v>
      </c>
    </row>
    <row r="135" spans="2:110" x14ac:dyDescent="0.3">
      <c r="B135">
        <f t="shared" si="15"/>
        <v>0.14651764974334536</v>
      </c>
      <c r="C135">
        <f t="shared" si="16"/>
        <v>0.33277007651960638</v>
      </c>
      <c r="D135" s="10">
        <f t="shared" si="24"/>
        <v>98.286969800830946</v>
      </c>
      <c r="E135">
        <f t="shared" si="19"/>
        <v>5.1564510836210036E-3</v>
      </c>
      <c r="F135">
        <f t="shared" si="17"/>
        <v>49.048248428082289</v>
      </c>
      <c r="G135">
        <f t="shared" si="18"/>
        <v>49.848957462637038</v>
      </c>
      <c r="I135" s="12">
        <v>0.95</v>
      </c>
      <c r="J135">
        <v>1.64</v>
      </c>
      <c r="K135">
        <f>ABS(_xlfn.NORM.INV(0.05,$X$2,$X$6)*SQRT(K146)*50)</f>
        <v>1.6614855938122748</v>
      </c>
      <c r="L135">
        <f t="shared" ref="L135:BW135" si="27">ABS(_xlfn.NORM.INV(0.05,$X$2,$X$6)*SQRT(L146)*50)</f>
        <v>2.3496954604568345</v>
      </c>
      <c r="M135">
        <f t="shared" si="27"/>
        <v>2.8777774645266057</v>
      </c>
      <c r="N135">
        <f t="shared" si="27"/>
        <v>3.3229711876245496</v>
      </c>
      <c r="O135">
        <f t="shared" si="27"/>
        <v>3.7151947314008504</v>
      </c>
      <c r="P135">
        <f t="shared" si="27"/>
        <v>4.0697919198251844</v>
      </c>
      <c r="Q135">
        <f t="shared" si="27"/>
        <v>4.3958776881437558</v>
      </c>
      <c r="R135">
        <f t="shared" si="27"/>
        <v>4.6993909209136691</v>
      </c>
      <c r="S135">
        <f t="shared" si="27"/>
        <v>4.9844567814368244</v>
      </c>
      <c r="T135">
        <f t="shared" si="27"/>
        <v>5.2540787760041505</v>
      </c>
      <c r="U135">
        <f t="shared" si="27"/>
        <v>5.5105243092561524</v>
      </c>
      <c r="V135">
        <f t="shared" si="27"/>
        <v>5.7555549290532113</v>
      </c>
      <c r="W135">
        <f t="shared" si="27"/>
        <v>5.9905715019348902</v>
      </c>
      <c r="X135">
        <f t="shared" si="27"/>
        <v>6.2167098451061857</v>
      </c>
      <c r="Y135">
        <f t="shared" si="27"/>
        <v>6.4349060347984803</v>
      </c>
      <c r="Z135">
        <f t="shared" si="27"/>
        <v>6.6459423752490991</v>
      </c>
      <c r="AA135">
        <f t="shared" si="27"/>
        <v>6.8504805987300896</v>
      </c>
      <c r="AB135">
        <f t="shared" si="27"/>
        <v>7.0490863813705023</v>
      </c>
      <c r="AC135">
        <f t="shared" si="27"/>
        <v>7.2422477995763739</v>
      </c>
      <c r="AD135">
        <f t="shared" si="27"/>
        <v>7.4303894628017009</v>
      </c>
      <c r="AE135">
        <f t="shared" si="27"/>
        <v>7.6138834997234008</v>
      </c>
      <c r="AF135">
        <f t="shared" si="27"/>
        <v>7.7930582139366837</v>
      </c>
      <c r="AG135">
        <f t="shared" si="27"/>
        <v>7.9682049863348592</v>
      </c>
      <c r="AH135">
        <f t="shared" si="27"/>
        <v>8.1395838396503688</v>
      </c>
      <c r="AI135">
        <f t="shared" si="27"/>
        <v>8.3074279690613739</v>
      </c>
      <c r="AJ135">
        <f t="shared" si="27"/>
        <v>8.4719474644020831</v>
      </c>
      <c r="AK135">
        <f t="shared" si="27"/>
        <v>8.6333323935798187</v>
      </c>
      <c r="AL135">
        <f t="shared" si="27"/>
        <v>8.7917553762875116</v>
      </c>
      <c r="AM135">
        <f t="shared" si="27"/>
        <v>8.9473737473588351</v>
      </c>
      <c r="AN135">
        <f t="shared" si="27"/>
        <v>9.1003313870084863</v>
      </c>
      <c r="AO135">
        <f t="shared" si="27"/>
        <v>9.25076027858346</v>
      </c>
      <c r="AP135">
        <f t="shared" si="27"/>
        <v>9.3987818418273381</v>
      </c>
      <c r="AQ135">
        <f t="shared" si="27"/>
        <v>9.5445080799750492</v>
      </c>
      <c r="AR135">
        <f t="shared" si="27"/>
        <v>9.6880425714978529</v>
      </c>
      <c r="AS135">
        <f t="shared" si="27"/>
        <v>9.8294813314640592</v>
      </c>
      <c r="AT135">
        <f t="shared" si="27"/>
        <v>9.9689135628736487</v>
      </c>
      <c r="AU135">
        <f t="shared" si="27"/>
        <v>10.10642231467159</v>
      </c>
      <c r="AV135">
        <f t="shared" si="27"/>
        <v>10.242085060227611</v>
      </c>
      <c r="AW135">
        <f t="shared" si="27"/>
        <v>10.375974207725431</v>
      </c>
      <c r="AX135">
        <f t="shared" si="27"/>
        <v>10.508157552008301</v>
      </c>
      <c r="AY135">
        <f t="shared" si="27"/>
        <v>10.638698675884886</v>
      </c>
      <c r="AZ135">
        <f t="shared" si="27"/>
        <v>10.76765730763756</v>
      </c>
      <c r="BA135">
        <f t="shared" si="27"/>
        <v>10.895089640437396</v>
      </c>
      <c r="BB135">
        <f t="shared" si="27"/>
        <v>11.021048618512305</v>
      </c>
      <c r="BC135">
        <f t="shared" si="27"/>
        <v>11.145584194202552</v>
      </c>
      <c r="BD135">
        <f t="shared" si="27"/>
        <v>11.268743559443681</v>
      </c>
      <c r="BE135">
        <f t="shared" si="27"/>
        <v>11.390571354719182</v>
      </c>
      <c r="BF135">
        <f t="shared" si="27"/>
        <v>11.511109858106423</v>
      </c>
      <c r="BG135">
        <f t="shared" si="27"/>
        <v>11.630399156685924</v>
      </c>
      <c r="BH135">
        <f t="shared" si="27"/>
        <v>11.748477302284172</v>
      </c>
      <c r="BI135">
        <f t="shared" si="27"/>
        <v>11.865380453265379</v>
      </c>
      <c r="BJ135">
        <f t="shared" si="27"/>
        <v>11.98114300386978</v>
      </c>
      <c r="BK135">
        <f t="shared" si="27"/>
        <v>12.095797702409856</v>
      </c>
      <c r="BL135">
        <f t="shared" si="27"/>
        <v>12.209375759475554</v>
      </c>
      <c r="BM135">
        <f t="shared" si="27"/>
        <v>12.321906947161832</v>
      </c>
      <c r="BN135">
        <f t="shared" si="27"/>
        <v>12.433419690212371</v>
      </c>
      <c r="BO135">
        <f t="shared" si="27"/>
        <v>12.543941149870182</v>
      </c>
      <c r="BP135">
        <f t="shared" si="27"/>
        <v>12.653497301135848</v>
      </c>
      <c r="BQ135">
        <f t="shared" si="27"/>
        <v>12.762113004056102</v>
      </c>
      <c r="BR135">
        <f t="shared" si="27"/>
        <v>12.869812069596961</v>
      </c>
      <c r="BS135">
        <f t="shared" si="27"/>
        <v>12.976617320595892</v>
      </c>
      <c r="BT135">
        <f t="shared" si="27"/>
        <v>13.082550648235042</v>
      </c>
      <c r="BU135">
        <f t="shared" si="27"/>
        <v>13.187633064431267</v>
      </c>
      <c r="BV135">
        <f t="shared" si="27"/>
        <v>13.291884750498198</v>
      </c>
      <c r="BW135">
        <f t="shared" si="27"/>
        <v>13.395325102399427</v>
      </c>
      <c r="BX135">
        <f t="shared" ref="BX135:DF135" si="28">ABS(_xlfn.NORM.INV(0.05,$X$2,$X$6)*SQRT(BX146)*50)</f>
        <v>13.497972772880305</v>
      </c>
      <c r="BY135">
        <f t="shared" si="28"/>
        <v>13.599845710737446</v>
      </c>
      <c r="BZ135">
        <f t="shared" si="28"/>
        <v>13.700961197460179</v>
      </c>
      <c r="CA135">
        <f t="shared" si="28"/>
        <v>13.801335881455648</v>
      </c>
      <c r="CB135">
        <f t="shared" si="28"/>
        <v>13.900985810049621</v>
      </c>
      <c r="CC135">
        <f t="shared" si="28"/>
        <v>13.999926459437088</v>
      </c>
      <c r="CD135">
        <f t="shared" si="28"/>
        <v>14.098172762741005</v>
      </c>
      <c r="CE135">
        <f t="shared" si="28"/>
        <v>14.195739136323196</v>
      </c>
      <c r="CF135">
        <f t="shared" si="28"/>
        <v>14.292639504478654</v>
      </c>
      <c r="CG135">
        <f t="shared" si="28"/>
        <v>14.388887322633032</v>
      </c>
      <c r="CH135">
        <f t="shared" si="28"/>
        <v>14.484495599152748</v>
      </c>
      <c r="CI135">
        <f t="shared" si="28"/>
        <v>14.579476915867765</v>
      </c>
      <c r="CJ135">
        <f t="shared" si="28"/>
        <v>14.673843447398735</v>
      </c>
      <c r="CK135">
        <f t="shared" si="28"/>
        <v>14.767606979372536</v>
      </c>
      <c r="CL135">
        <f t="shared" si="28"/>
        <v>14.860778925603402</v>
      </c>
      <c r="CM135">
        <f t="shared" si="28"/>
        <v>14.953370344310473</v>
      </c>
      <c r="CN135">
        <f t="shared" si="28"/>
        <v>15.045391953437095</v>
      </c>
      <c r="CO135">
        <f t="shared" si="28"/>
        <v>15.136854145131853</v>
      </c>
      <c r="CP135">
        <f t="shared" si="28"/>
        <v>15.227766999446802</v>
      </c>
      <c r="CQ135">
        <f t="shared" si="28"/>
        <v>15.318140297303939</v>
      </c>
      <c r="CR135">
        <f t="shared" si="28"/>
        <v>15.407983532777173</v>
      </c>
      <c r="CS135">
        <f t="shared" si="28"/>
        <v>15.497305924733443</v>
      </c>
      <c r="CT135">
        <f t="shared" si="28"/>
        <v>15.586116427873367</v>
      </c>
      <c r="CU135">
        <f t="shared" si="28"/>
        <v>15.674423743208862</v>
      </c>
      <c r="CV135">
        <f t="shared" si="28"/>
        <v>15.762236328012452</v>
      </c>
      <c r="CW135">
        <f t="shared" si="28"/>
        <v>15.84956240527041</v>
      </c>
      <c r="CX135">
        <f t="shared" si="28"/>
        <v>15.936409972669718</v>
      </c>
      <c r="CY135">
        <f t="shared" si="28"/>
        <v>16.022786811146574</v>
      </c>
      <c r="CZ135">
        <f t="shared" si="28"/>
        <v>16.108700493022347</v>
      </c>
      <c r="DA135">
        <f t="shared" si="28"/>
        <v>16.194158389751042</v>
      </c>
      <c r="DB135">
        <f t="shared" si="28"/>
        <v>16.279167679300738</v>
      </c>
      <c r="DC135">
        <f t="shared" si="28"/>
        <v>16.363735353189853</v>
      </c>
      <c r="DD135">
        <f t="shared" si="28"/>
        <v>16.44786822319784</v>
      </c>
      <c r="DE135">
        <f t="shared" si="28"/>
        <v>16.531572927768458</v>
      </c>
      <c r="DF135">
        <f t="shared" si="28"/>
        <v>16.614855938122748</v>
      </c>
    </row>
    <row r="136" spans="2:110" x14ac:dyDescent="0.3">
      <c r="B136">
        <f t="shared" si="15"/>
        <v>0.1493283896399096</v>
      </c>
      <c r="C136">
        <f t="shared" si="16"/>
        <v>0.3347228250548952</v>
      </c>
      <c r="D136" s="10">
        <f t="shared" si="24"/>
        <v>98.897205890719334</v>
      </c>
      <c r="E136">
        <f t="shared" si="19"/>
        <v>6.2087181151781693E-3</v>
      </c>
      <c r="F136">
        <f t="shared" si="17"/>
        <v>50.086235169122084</v>
      </c>
      <c r="G136">
        <f t="shared" si="18"/>
        <v>49.431866804106924</v>
      </c>
    </row>
    <row r="137" spans="2:110" x14ac:dyDescent="0.3">
      <c r="B137">
        <f t="shared" si="15"/>
        <v>0.15100922881434403</v>
      </c>
      <c r="C137">
        <f t="shared" si="16"/>
        <v>0.33036151232648059</v>
      </c>
      <c r="D137" s="10">
        <f t="shared" si="24"/>
        <v>99.518101973229008</v>
      </c>
      <c r="E137">
        <f t="shared" si="19"/>
        <v>6.2781964052226044E-3</v>
      </c>
      <c r="F137">
        <f t="shared" si="17"/>
        <v>50.005196029581882</v>
      </c>
      <c r="G137">
        <f t="shared" si="18"/>
        <v>48.804306215990977</v>
      </c>
    </row>
    <row r="138" spans="2:110" x14ac:dyDescent="0.3">
      <c r="B138">
        <f t="shared" si="15"/>
        <v>0.14763552212164247</v>
      </c>
      <c r="C138">
        <f t="shared" si="16"/>
        <v>0.32881697918659852</v>
      </c>
      <c r="D138" s="10">
        <f t="shared" si="24"/>
        <v>98.809502245572858</v>
      </c>
      <c r="E138">
        <f t="shared" si="19"/>
        <v>-7.1203099095154343E-3</v>
      </c>
      <c r="F138">
        <f t="shared" si="17"/>
        <v>48.647380894302408</v>
      </c>
      <c r="G138">
        <f t="shared" si="18"/>
        <v>49.526413405085471</v>
      </c>
      <c r="K138">
        <v>1</v>
      </c>
      <c r="L138">
        <v>2</v>
      </c>
      <c r="M138">
        <v>3</v>
      </c>
      <c r="N138">
        <v>4</v>
      </c>
      <c r="O138">
        <v>5</v>
      </c>
      <c r="P138">
        <v>6</v>
      </c>
      <c r="Q138">
        <v>7</v>
      </c>
      <c r="R138">
        <v>8</v>
      </c>
      <c r="S138">
        <v>9</v>
      </c>
      <c r="T138">
        <v>10</v>
      </c>
      <c r="U138">
        <v>11</v>
      </c>
      <c r="V138">
        <v>12</v>
      </c>
      <c r="W138">
        <v>13</v>
      </c>
      <c r="X138">
        <v>14</v>
      </c>
      <c r="Y138">
        <v>15</v>
      </c>
      <c r="Z138">
        <v>16</v>
      </c>
      <c r="AA138">
        <v>17</v>
      </c>
      <c r="AB138">
        <v>18</v>
      </c>
      <c r="AC138">
        <v>19</v>
      </c>
      <c r="AD138">
        <v>20</v>
      </c>
      <c r="AE138">
        <v>21</v>
      </c>
      <c r="AF138">
        <v>22</v>
      </c>
      <c r="AG138">
        <v>23</v>
      </c>
      <c r="AH138">
        <v>24</v>
      </c>
      <c r="AI138">
        <v>25</v>
      </c>
      <c r="AJ138">
        <v>26</v>
      </c>
      <c r="AK138">
        <v>27</v>
      </c>
      <c r="AL138">
        <v>28</v>
      </c>
      <c r="AM138">
        <v>29</v>
      </c>
      <c r="AN138">
        <v>30</v>
      </c>
      <c r="AO138">
        <v>31</v>
      </c>
      <c r="AP138">
        <v>32</v>
      </c>
      <c r="AQ138">
        <v>33</v>
      </c>
      <c r="AR138">
        <v>34</v>
      </c>
      <c r="AS138">
        <v>35</v>
      </c>
      <c r="AT138">
        <v>36</v>
      </c>
      <c r="AU138">
        <v>37</v>
      </c>
      <c r="AV138">
        <v>38</v>
      </c>
      <c r="AW138">
        <v>39</v>
      </c>
      <c r="AX138">
        <v>40</v>
      </c>
      <c r="AY138">
        <v>41</v>
      </c>
      <c r="AZ138">
        <v>42</v>
      </c>
      <c r="BA138">
        <v>43</v>
      </c>
      <c r="BB138">
        <v>44</v>
      </c>
      <c r="BC138">
        <v>45</v>
      </c>
      <c r="BD138">
        <v>46</v>
      </c>
      <c r="BE138">
        <v>47</v>
      </c>
      <c r="BF138">
        <v>48</v>
      </c>
      <c r="BG138">
        <v>49</v>
      </c>
      <c r="BH138">
        <v>50</v>
      </c>
      <c r="BI138">
        <v>51</v>
      </c>
      <c r="BJ138">
        <v>52</v>
      </c>
      <c r="BK138">
        <v>53</v>
      </c>
      <c r="BL138">
        <v>54</v>
      </c>
      <c r="BM138">
        <v>55</v>
      </c>
      <c r="BN138">
        <v>56</v>
      </c>
      <c r="BO138">
        <v>57</v>
      </c>
      <c r="BP138">
        <v>58</v>
      </c>
      <c r="BQ138">
        <v>59</v>
      </c>
      <c r="BR138">
        <v>60</v>
      </c>
      <c r="BS138">
        <v>61</v>
      </c>
      <c r="BT138">
        <v>62</v>
      </c>
      <c r="BU138">
        <v>63</v>
      </c>
      <c r="BV138">
        <v>64</v>
      </c>
      <c r="BW138">
        <v>65</v>
      </c>
      <c r="BX138">
        <v>66</v>
      </c>
      <c r="BY138">
        <v>67</v>
      </c>
      <c r="BZ138">
        <v>68</v>
      </c>
      <c r="CA138">
        <v>69</v>
      </c>
      <c r="CB138">
        <v>70</v>
      </c>
      <c r="CC138">
        <v>71</v>
      </c>
      <c r="CD138">
        <v>72</v>
      </c>
      <c r="CE138">
        <v>73</v>
      </c>
      <c r="CF138">
        <v>74</v>
      </c>
      <c r="CG138">
        <v>75</v>
      </c>
      <c r="CH138">
        <v>76</v>
      </c>
      <c r="CI138">
        <v>77</v>
      </c>
      <c r="CJ138">
        <v>78</v>
      </c>
      <c r="CK138">
        <v>79</v>
      </c>
      <c r="CL138">
        <v>80</v>
      </c>
      <c r="CM138">
        <v>81</v>
      </c>
      <c r="CN138">
        <v>82</v>
      </c>
      <c r="CO138">
        <v>83</v>
      </c>
      <c r="CP138">
        <v>84</v>
      </c>
      <c r="CQ138">
        <v>85</v>
      </c>
      <c r="CR138">
        <v>86</v>
      </c>
      <c r="CS138">
        <v>87</v>
      </c>
      <c r="CT138">
        <v>88</v>
      </c>
      <c r="CU138">
        <v>89</v>
      </c>
      <c r="CV138">
        <v>90</v>
      </c>
      <c r="CW138">
        <v>91</v>
      </c>
      <c r="CX138">
        <v>92</v>
      </c>
      <c r="CY138">
        <v>93</v>
      </c>
      <c r="CZ138">
        <v>94</v>
      </c>
      <c r="DA138">
        <v>95</v>
      </c>
      <c r="DB138">
        <v>96</v>
      </c>
      <c r="DC138">
        <v>97</v>
      </c>
      <c r="DD138">
        <v>98</v>
      </c>
      <c r="DE138">
        <v>99</v>
      </c>
      <c r="DF138">
        <v>100</v>
      </c>
    </row>
    <row r="139" spans="2:110" x14ac:dyDescent="0.3">
      <c r="B139">
        <f t="shared" si="15"/>
        <v>0.14623122363469357</v>
      </c>
      <c r="C139">
        <f t="shared" si="16"/>
        <v>0.32488514891583781</v>
      </c>
      <c r="D139" s="10">
        <f t="shared" si="24"/>
        <v>98.173794299387879</v>
      </c>
      <c r="E139">
        <f t="shared" si="19"/>
        <v>-6.4336721847362815E-3</v>
      </c>
      <c r="F139">
        <f t="shared" si="17"/>
        <v>48.934816677113851</v>
      </c>
      <c r="G139">
        <f t="shared" si="18"/>
        <v>48.813993624604628</v>
      </c>
      <c r="J139" t="s">
        <v>406</v>
      </c>
    </row>
    <row r="140" spans="2:110" x14ac:dyDescent="0.3">
      <c r="B140">
        <f t="shared" si="15"/>
        <v>0.14600270396074455</v>
      </c>
      <c r="C140">
        <f t="shared" si="16"/>
        <v>0.32347875538327647</v>
      </c>
      <c r="D140" s="10">
        <f t="shared" si="24"/>
        <v>97.748810301718478</v>
      </c>
      <c r="E140">
        <f t="shared" si="19"/>
        <v>-4.328894494730254E-3</v>
      </c>
      <c r="F140">
        <f t="shared" si="17"/>
        <v>49.01018766554273</v>
      </c>
      <c r="G140">
        <f t="shared" si="18"/>
        <v>48.874405150859246</v>
      </c>
      <c r="J140" t="s">
        <v>408</v>
      </c>
    </row>
    <row r="141" spans="2:110" x14ac:dyDescent="0.3">
      <c r="D141" s="10">
        <f t="shared" si="24"/>
        <v>97.884592816401977</v>
      </c>
      <c r="E141">
        <f t="shared" si="19"/>
        <v>1.3890963405527115E-3</v>
      </c>
      <c r="I141" s="11">
        <v>0.995</v>
      </c>
      <c r="J141">
        <v>2.58</v>
      </c>
      <c r="K141">
        <f>ABS(_xlfn.NORM.INV(0.005,$AI$2,$AI$6)*SQRT(K146)*50)</f>
        <v>2.4105331470996449</v>
      </c>
      <c r="L141">
        <f t="shared" ref="L141:BW141" si="29">ABS(_xlfn.NORM.INV(0.005,$AI$2,$AI$6)*SQRT(L146)*50)</f>
        <v>3.4090086691782164</v>
      </c>
      <c r="M141">
        <f t="shared" si="29"/>
        <v>4.1751658841054873</v>
      </c>
      <c r="N141">
        <f t="shared" si="29"/>
        <v>4.8210662941992899</v>
      </c>
      <c r="O141">
        <f t="shared" si="29"/>
        <v>5.3901159789313056</v>
      </c>
      <c r="P141">
        <f t="shared" si="29"/>
        <v>5.9045762184594324</v>
      </c>
      <c r="Q141">
        <f t="shared" si="29"/>
        <v>6.3776712343035395</v>
      </c>
      <c r="R141">
        <f t="shared" si="29"/>
        <v>6.8180173383564329</v>
      </c>
      <c r="S141">
        <f t="shared" si="29"/>
        <v>7.2315994412989344</v>
      </c>
      <c r="T141">
        <f t="shared" si="29"/>
        <v>7.6227751201685843</v>
      </c>
      <c r="U141">
        <f t="shared" si="29"/>
        <v>7.994833993644102</v>
      </c>
      <c r="V141">
        <f t="shared" si="29"/>
        <v>8.3503317682109746</v>
      </c>
      <c r="W141">
        <f t="shared" si="29"/>
        <v>8.6913008630733479</v>
      </c>
      <c r="X141">
        <f t="shared" si="29"/>
        <v>9.0193891559088222</v>
      </c>
      <c r="Y141">
        <f t="shared" si="29"/>
        <v>9.3359547341978786</v>
      </c>
      <c r="Z141">
        <f t="shared" si="29"/>
        <v>9.6421325883985798</v>
      </c>
      <c r="AA141">
        <f t="shared" si="29"/>
        <v>9.9388827795443895</v>
      </c>
      <c r="AB141">
        <f t="shared" si="29"/>
        <v>10.227026007534649</v>
      </c>
      <c r="AC141">
        <f t="shared" si="29"/>
        <v>10.507270388262418</v>
      </c>
      <c r="AD141">
        <f t="shared" si="29"/>
        <v>10.780231957862611</v>
      </c>
      <c r="AE141">
        <f t="shared" si="29"/>
        <v>11.046450611784241</v>
      </c>
      <c r="AF141">
        <f t="shared" si="29"/>
        <v>11.306402662732944</v>
      </c>
      <c r="AG141">
        <f t="shared" si="29"/>
        <v>11.560510854850692</v>
      </c>
      <c r="AH141">
        <f t="shared" si="29"/>
        <v>11.809152436918865</v>
      </c>
      <c r="AI141">
        <f t="shared" si="29"/>
        <v>12.052665735498223</v>
      </c>
      <c r="AJ141">
        <f t="shared" si="29"/>
        <v>12.291355555223314</v>
      </c>
      <c r="AK141">
        <f t="shared" si="29"/>
        <v>12.525497652316462</v>
      </c>
      <c r="AL141">
        <f t="shared" si="29"/>
        <v>12.755342468607079</v>
      </c>
      <c r="AM141">
        <f t="shared" si="29"/>
        <v>12.981118270192187</v>
      </c>
      <c r="AN141">
        <f t="shared" si="29"/>
        <v>13.203033802803944</v>
      </c>
      <c r="AO141">
        <f t="shared" si="29"/>
        <v>13.4212805518419</v>
      </c>
      <c r="AP141">
        <f t="shared" si="29"/>
        <v>13.636034676712866</v>
      </c>
      <c r="AQ141">
        <f t="shared" si="29"/>
        <v>13.847458675070378</v>
      </c>
      <c r="AR141">
        <f t="shared" si="29"/>
        <v>14.055702821668078</v>
      </c>
      <c r="AS141">
        <f t="shared" si="29"/>
        <v>14.2609064180477</v>
      </c>
      <c r="AT141">
        <f t="shared" si="29"/>
        <v>14.463198882597869</v>
      </c>
      <c r="AU141">
        <f t="shared" si="29"/>
        <v>14.662700705219564</v>
      </c>
      <c r="AV141">
        <f t="shared" si="29"/>
        <v>14.859524286601925</v>
      </c>
      <c r="AW141">
        <f t="shared" si="29"/>
        <v>15.053774678710274</v>
      </c>
      <c r="AX141">
        <f t="shared" si="29"/>
        <v>15.245550240337169</v>
      </c>
      <c r="AY141">
        <f t="shared" si="29"/>
        <v>15.434943219329018</v>
      </c>
      <c r="AZ141">
        <f t="shared" si="29"/>
        <v>15.622040271269849</v>
      </c>
      <c r="BA141">
        <f t="shared" si="29"/>
        <v>15.806922922898151</v>
      </c>
      <c r="BB141">
        <f t="shared" si="29"/>
        <v>15.989667987288204</v>
      </c>
      <c r="BC141">
        <f t="shared" si="29"/>
        <v>16.17034793679392</v>
      </c>
      <c r="BD141">
        <f t="shared" si="29"/>
        <v>16.349031238891232</v>
      </c>
      <c r="BE141">
        <f t="shared" si="29"/>
        <v>16.525782659332886</v>
      </c>
      <c r="BF141">
        <f t="shared" si="29"/>
        <v>16.700663536421949</v>
      </c>
      <c r="BG141">
        <f t="shared" si="29"/>
        <v>16.873732029697514</v>
      </c>
      <c r="BH141">
        <f t="shared" si="29"/>
        <v>17.045043345891084</v>
      </c>
      <c r="BI141">
        <f t="shared" si="29"/>
        <v>17.214649944642268</v>
      </c>
      <c r="BJ141">
        <f t="shared" si="29"/>
        <v>17.382601726146696</v>
      </c>
      <c r="BK141">
        <f t="shared" si="29"/>
        <v>17.548946202638614</v>
      </c>
      <c r="BL141">
        <f t="shared" si="29"/>
        <v>17.713728655378304</v>
      </c>
      <c r="BM141">
        <f t="shared" si="29"/>
        <v>17.876992278614331</v>
      </c>
      <c r="BN141">
        <f t="shared" si="29"/>
        <v>18.038778311817644</v>
      </c>
      <c r="BO141">
        <f t="shared" si="29"/>
        <v>18.199126161334469</v>
      </c>
      <c r="BP141">
        <f t="shared" si="29"/>
        <v>18.358073512474963</v>
      </c>
      <c r="BQ141">
        <f t="shared" si="29"/>
        <v>18.515656432940769</v>
      </c>
      <c r="BR141">
        <f t="shared" si="29"/>
        <v>18.671909468395757</v>
      </c>
      <c r="BS141">
        <f t="shared" si="29"/>
        <v>18.826865730897246</v>
      </c>
      <c r="BT141">
        <f t="shared" si="29"/>
        <v>18.980556980829075</v>
      </c>
      <c r="BU141">
        <f t="shared" si="29"/>
        <v>19.133013702910617</v>
      </c>
      <c r="BV141">
        <f t="shared" si="29"/>
        <v>19.28426517679716</v>
      </c>
      <c r="BW141">
        <f t="shared" si="29"/>
        <v>19.434339542734598</v>
      </c>
      <c r="BX141">
        <f t="shared" ref="BX141:DF141" si="30">ABS(_xlfn.NORM.INV(0.005,$AI$2,$AI$6)*SQRT(BX146)*50)</f>
        <v>19.583263862685499</v>
      </c>
      <c r="BY141">
        <f t="shared" si="30"/>
        <v>19.7310641773025</v>
      </c>
      <c r="BZ141">
        <f t="shared" si="30"/>
        <v>19.877765559088779</v>
      </c>
      <c r="CA141">
        <f t="shared" si="30"/>
        <v>20.023392162052915</v>
      </c>
      <c r="CB141">
        <f t="shared" si="30"/>
        <v>20.167967268136575</v>
      </c>
      <c r="CC141">
        <f t="shared" si="30"/>
        <v>20.311513330667765</v>
      </c>
      <c r="CD141">
        <f t="shared" si="30"/>
        <v>20.454052015069298</v>
      </c>
      <c r="CE141">
        <f t="shared" si="30"/>
        <v>20.595604237031417</v>
      </c>
      <c r="CF141">
        <f t="shared" si="30"/>
        <v>20.736190198339056</v>
      </c>
      <c r="CG141">
        <f t="shared" si="30"/>
        <v>20.875829420527438</v>
      </c>
      <c r="CH141">
        <f t="shared" si="30"/>
        <v>21.014540776524836</v>
      </c>
      <c r="CI141">
        <f t="shared" si="30"/>
        <v>21.152342520427638</v>
      </c>
      <c r="CJ141">
        <f t="shared" si="30"/>
        <v>21.28925231554075</v>
      </c>
      <c r="CK141">
        <f t="shared" si="30"/>
        <v>21.425287260805241</v>
      </c>
      <c r="CL141">
        <f t="shared" si="30"/>
        <v>21.560463915725222</v>
      </c>
      <c r="CM141">
        <f t="shared" si="30"/>
        <v>21.694798323896801</v>
      </c>
      <c r="CN141">
        <f t="shared" si="30"/>
        <v>21.828306035233741</v>
      </c>
      <c r="CO141">
        <f t="shared" si="30"/>
        <v>21.96100212697699</v>
      </c>
      <c r="CP141">
        <f t="shared" si="30"/>
        <v>22.092901223568482</v>
      </c>
      <c r="CQ141">
        <f t="shared" si="30"/>
        <v>22.224017515463309</v>
      </c>
      <c r="CR141">
        <f t="shared" si="30"/>
        <v>22.354364776948731</v>
      </c>
      <c r="CS141">
        <f t="shared" si="30"/>
        <v>22.483956383033487</v>
      </c>
      <c r="CT141">
        <f t="shared" si="30"/>
        <v>22.612805325465889</v>
      </c>
      <c r="CU141">
        <f t="shared" si="30"/>
        <v>22.740924227935071</v>
      </c>
      <c r="CV141">
        <f t="shared" si="30"/>
        <v>22.868325360505754</v>
      </c>
      <c r="CW141">
        <f t="shared" si="30"/>
        <v>22.995020653333118</v>
      </c>
      <c r="CX141">
        <f t="shared" si="30"/>
        <v>23.121021709701385</v>
      </c>
      <c r="CY141">
        <f t="shared" si="30"/>
        <v>23.246339818426232</v>
      </c>
      <c r="CZ141">
        <f t="shared" si="30"/>
        <v>23.370985965658683</v>
      </c>
      <c r="DA141">
        <f t="shared" si="30"/>
        <v>23.494970846125369</v>
      </c>
      <c r="DB141">
        <f t="shared" si="30"/>
        <v>23.618304873837729</v>
      </c>
      <c r="DC141">
        <f t="shared" si="30"/>
        <v>23.740998192300452</v>
      </c>
      <c r="DD141">
        <f t="shared" si="30"/>
        <v>23.863060684247518</v>
      </c>
      <c r="DE141">
        <f t="shared" si="30"/>
        <v>23.984501980932304</v>
      </c>
      <c r="DF141">
        <f t="shared" si="30"/>
        <v>24.105331470996447</v>
      </c>
    </row>
    <row r="142" spans="2:110" x14ac:dyDescent="0.3">
      <c r="I142" s="12">
        <v>0.99</v>
      </c>
      <c r="J142">
        <v>2.33</v>
      </c>
      <c r="K142">
        <f>ABS(_xlfn.NORM.INV(0.01,$AI$2,$AI$6)*SQRT(K146)*50)</f>
        <v>2.1725028024612443</v>
      </c>
      <c r="L142">
        <f t="shared" ref="L142:BW142" si="31">ABS(_xlfn.NORM.INV(0.01,$AI$2,$AI$6)*SQRT(L146)*50)</f>
        <v>3.0723829275342487</v>
      </c>
      <c r="M142">
        <f t="shared" si="31"/>
        <v>3.7628852334486469</v>
      </c>
      <c r="N142">
        <f t="shared" si="31"/>
        <v>4.3450056049224886</v>
      </c>
      <c r="O142">
        <f t="shared" si="31"/>
        <v>4.857863947612139</v>
      </c>
      <c r="P142">
        <f t="shared" si="31"/>
        <v>5.3215233307965262</v>
      </c>
      <c r="Q142">
        <f t="shared" si="31"/>
        <v>5.7479021379033339</v>
      </c>
      <c r="R142">
        <f t="shared" si="31"/>
        <v>6.1447658550684974</v>
      </c>
      <c r="S142">
        <f t="shared" si="31"/>
        <v>6.5175084073837315</v>
      </c>
      <c r="T142">
        <f t="shared" si="31"/>
        <v>6.8700570788763908</v>
      </c>
      <c r="U142">
        <f t="shared" si="31"/>
        <v>7.2053766517595417</v>
      </c>
      <c r="V142">
        <f t="shared" si="31"/>
        <v>7.5257704668972938</v>
      </c>
      <c r="W142">
        <f t="shared" si="31"/>
        <v>7.833070250363229</v>
      </c>
      <c r="X142">
        <f t="shared" si="31"/>
        <v>8.1287611586162036</v>
      </c>
      <c r="Y142">
        <f t="shared" si="31"/>
        <v>8.4140671735213406</v>
      </c>
      <c r="Z142">
        <f t="shared" si="31"/>
        <v>8.6900112098449771</v>
      </c>
      <c r="AA142">
        <f t="shared" si="31"/>
        <v>8.9574585264980886</v>
      </c>
      <c r="AB142">
        <f t="shared" si="31"/>
        <v>9.2171487826027452</v>
      </c>
      <c r="AC142">
        <f t="shared" si="31"/>
        <v>9.4697201704874701</v>
      </c>
      <c r="AD142">
        <f t="shared" si="31"/>
        <v>9.715727895224278</v>
      </c>
      <c r="AE142">
        <f t="shared" si="31"/>
        <v>9.9556585397823465</v>
      </c>
      <c r="AF142">
        <f t="shared" si="31"/>
        <v>10.189941382924788</v>
      </c>
      <c r="AG142">
        <f t="shared" si="31"/>
        <v>10.418957424528861</v>
      </c>
      <c r="AH142">
        <f t="shared" si="31"/>
        <v>10.643046661593052</v>
      </c>
      <c r="AI142">
        <f t="shared" si="31"/>
        <v>10.862514012306221</v>
      </c>
      <c r="AJ142">
        <f t="shared" si="31"/>
        <v>11.077634183084895</v>
      </c>
      <c r="AK142">
        <f t="shared" si="31"/>
        <v>11.288655700345942</v>
      </c>
      <c r="AL142">
        <f t="shared" si="31"/>
        <v>11.495804275806668</v>
      </c>
      <c r="AM142">
        <f t="shared" si="31"/>
        <v>11.699285635215375</v>
      </c>
      <c r="AN142">
        <f t="shared" si="31"/>
        <v>11.899287911512133</v>
      </c>
      <c r="AO142">
        <f t="shared" si="31"/>
        <v>12.095983681692065</v>
      </c>
      <c r="AP142">
        <f t="shared" si="31"/>
        <v>12.289531710136995</v>
      </c>
      <c r="AQ142">
        <f t="shared" si="31"/>
        <v>12.480078448518048</v>
      </c>
      <c r="AR142">
        <f t="shared" si="31"/>
        <v>12.667759332568117</v>
      </c>
      <c r="AS142">
        <f t="shared" si="31"/>
        <v>12.852699908368226</v>
      </c>
      <c r="AT142">
        <f t="shared" si="31"/>
        <v>13.035016814767463</v>
      </c>
      <c r="AU142">
        <f t="shared" si="31"/>
        <v>13.214818643779131</v>
      </c>
      <c r="AV142">
        <f t="shared" si="31"/>
        <v>13.392206696981438</v>
      </c>
      <c r="AW142">
        <f t="shared" si="31"/>
        <v>13.56727565288538</v>
      </c>
      <c r="AX142">
        <f t="shared" si="31"/>
        <v>13.740114157752782</v>
      </c>
      <c r="AY142">
        <f t="shared" si="31"/>
        <v>13.91080535033038</v>
      </c>
      <c r="AZ142">
        <f t="shared" si="31"/>
        <v>14.079427329315717</v>
      </c>
      <c r="BA142">
        <f t="shared" si="31"/>
        <v>14.24605357101342</v>
      </c>
      <c r="BB142">
        <f t="shared" si="31"/>
        <v>14.410753303519083</v>
      </c>
      <c r="BC142">
        <f t="shared" si="31"/>
        <v>14.57359184283642</v>
      </c>
      <c r="BD142">
        <f t="shared" si="31"/>
        <v>14.734630895556567</v>
      </c>
      <c r="BE142">
        <f t="shared" si="31"/>
        <v>14.893928832077588</v>
      </c>
      <c r="BF142">
        <f t="shared" si="31"/>
        <v>15.051540933794588</v>
      </c>
      <c r="BG142">
        <f t="shared" si="31"/>
        <v>15.20751961722871</v>
      </c>
      <c r="BH142">
        <f t="shared" si="31"/>
        <v>15.361914637671243</v>
      </c>
      <c r="BI142">
        <f t="shared" si="31"/>
        <v>15.514773274585741</v>
      </c>
      <c r="BJ142">
        <f t="shared" si="31"/>
        <v>15.666140500726458</v>
      </c>
      <c r="BK142">
        <f t="shared" si="31"/>
        <v>15.816059136687743</v>
      </c>
      <c r="BL142">
        <f t="shared" si="31"/>
        <v>15.964569992389579</v>
      </c>
      <c r="BM142">
        <f t="shared" si="31"/>
        <v>16.111711996824166</v>
      </c>
      <c r="BN142">
        <f t="shared" si="31"/>
        <v>16.257522317232407</v>
      </c>
      <c r="BO142">
        <f t="shared" si="31"/>
        <v>16.402036468744107</v>
      </c>
      <c r="BP142">
        <f t="shared" si="31"/>
        <v>16.545288415398314</v>
      </c>
      <c r="BQ142">
        <f t="shared" si="31"/>
        <v>16.687310663357817</v>
      </c>
      <c r="BR142">
        <f t="shared" si="31"/>
        <v>16.828134347042681</v>
      </c>
      <c r="BS142">
        <f t="shared" si="31"/>
        <v>16.967789308829229</v>
      </c>
      <c r="BT142">
        <f t="shared" si="31"/>
        <v>17.10630417289256</v>
      </c>
      <c r="BU142">
        <f t="shared" si="31"/>
        <v>17.243706413710001</v>
      </c>
      <c r="BV142">
        <f t="shared" si="31"/>
        <v>17.380022419689954</v>
      </c>
      <c r="BW142">
        <f t="shared" si="31"/>
        <v>17.515277552343477</v>
      </c>
      <c r="BX142">
        <f t="shared" ref="BX142:DF142" si="32">ABS(_xlfn.NORM.INV(0.01,$AI$2,$AI$6)*SQRT(BX146)*50)</f>
        <v>17.649496201374397</v>
      </c>
      <c r="BY142">
        <f t="shared" si="32"/>
        <v>17.78270183602681</v>
      </c>
      <c r="BZ142">
        <f t="shared" si="32"/>
        <v>17.914917052996177</v>
      </c>
      <c r="CA142">
        <f t="shared" si="32"/>
        <v>18.046163621180963</v>
      </c>
      <c r="CB142">
        <f t="shared" si="32"/>
        <v>18.176462523525778</v>
      </c>
      <c r="CC142">
        <f t="shared" si="32"/>
        <v>18.305833996183814</v>
      </c>
      <c r="CD142">
        <f t="shared" si="32"/>
        <v>18.43429756520549</v>
      </c>
      <c r="CE142">
        <f t="shared" si="32"/>
        <v>18.561872080941701</v>
      </c>
      <c r="CF142">
        <f t="shared" si="32"/>
        <v>18.688575750333278</v>
      </c>
      <c r="CG142">
        <f t="shared" si="32"/>
        <v>18.814426167243237</v>
      </c>
      <c r="CH142">
        <f t="shared" si="32"/>
        <v>18.93944034097494</v>
      </c>
      <c r="CI142">
        <f t="shared" si="32"/>
        <v>19.063634723107</v>
      </c>
      <c r="CJ142">
        <f t="shared" si="32"/>
        <v>19.187025232764796</v>
      </c>
      <c r="CK142">
        <f t="shared" si="32"/>
        <v>19.309627280438502</v>
      </c>
      <c r="CL142">
        <f t="shared" si="32"/>
        <v>19.431455790448556</v>
      </c>
      <c r="CM142">
        <f t="shared" si="32"/>
        <v>19.552525222151196</v>
      </c>
      <c r="CN142">
        <f t="shared" si="32"/>
        <v>19.672849589969438</v>
      </c>
      <c r="CO142">
        <f t="shared" si="32"/>
        <v>19.792442482328013</v>
      </c>
      <c r="CP142">
        <f t="shared" si="32"/>
        <v>19.911317079564693</v>
      </c>
      <c r="CQ142">
        <f t="shared" si="32"/>
        <v>20.029486170884827</v>
      </c>
      <c r="CR142">
        <f t="shared" si="32"/>
        <v>20.146962170420842</v>
      </c>
      <c r="CS142">
        <f t="shared" si="32"/>
        <v>20.263757132453758</v>
      </c>
      <c r="CT142">
        <f t="shared" si="32"/>
        <v>20.379882765849576</v>
      </c>
      <c r="CU142">
        <f t="shared" si="32"/>
        <v>20.495350447759471</v>
      </c>
      <c r="CV142">
        <f t="shared" si="32"/>
        <v>20.610171236629167</v>
      </c>
      <c r="CW142">
        <f t="shared" si="32"/>
        <v>20.724355884559557</v>
      </c>
      <c r="CX142">
        <f t="shared" si="32"/>
        <v>20.837914849057722</v>
      </c>
      <c r="CY142">
        <f t="shared" si="32"/>
        <v>20.950858304214705</v>
      </c>
      <c r="CZ142">
        <f t="shared" si="32"/>
        <v>21.063196151343799</v>
      </c>
      <c r="DA142">
        <f t="shared" si="32"/>
        <v>21.17493802911088</v>
      </c>
      <c r="DB142">
        <f t="shared" si="32"/>
        <v>21.286093323186105</v>
      </c>
      <c r="DC142">
        <f t="shared" si="32"/>
        <v>21.396671175444322</v>
      </c>
      <c r="DD142">
        <f t="shared" si="32"/>
        <v>21.50668049273974</v>
      </c>
      <c r="DE142">
        <f t="shared" si="32"/>
        <v>21.616129955278627</v>
      </c>
      <c r="DF142">
        <f t="shared" si="32"/>
        <v>21.725028024612442</v>
      </c>
    </row>
    <row r="143" spans="2:110" x14ac:dyDescent="0.3">
      <c r="I143" s="12">
        <v>0.95</v>
      </c>
      <c r="J143">
        <v>1.64</v>
      </c>
      <c r="K143">
        <f>ABS(_xlfn.NORM.INV(0.05,$AI$2,$AI$6)*SQRT(K146)*50)</f>
        <v>1.5222888333348183</v>
      </c>
      <c r="L143">
        <f t="shared" ref="L143:BW143" si="33">ABS(_xlfn.NORM.INV(0.05,$AI$2,$AI$6)*SQRT(L146)*50)</f>
        <v>2.1528415139512163</v>
      </c>
      <c r="M143">
        <f t="shared" si="33"/>
        <v>2.6366816031306559</v>
      </c>
      <c r="N143">
        <f t="shared" si="33"/>
        <v>3.0445776666696367</v>
      </c>
      <c r="O143">
        <f t="shared" si="33"/>
        <v>3.4039413127255016</v>
      </c>
      <c r="P143">
        <f t="shared" si="33"/>
        <v>3.7288308828070078</v>
      </c>
      <c r="Q143">
        <f t="shared" si="33"/>
        <v>4.0275976766145822</v>
      </c>
      <c r="R143">
        <f t="shared" si="33"/>
        <v>4.3056830279024325</v>
      </c>
      <c r="S143">
        <f t="shared" si="33"/>
        <v>4.5668665000044548</v>
      </c>
      <c r="T143">
        <f t="shared" si="33"/>
        <v>4.8138999699784817</v>
      </c>
      <c r="U143">
        <f t="shared" si="33"/>
        <v>5.0488608827194579</v>
      </c>
      <c r="V143">
        <f t="shared" si="33"/>
        <v>5.2733632062613118</v>
      </c>
      <c r="W143">
        <f t="shared" si="33"/>
        <v>5.4886904446549423</v>
      </c>
      <c r="X143">
        <f t="shared" si="33"/>
        <v>5.6958832580507082</v>
      </c>
      <c r="Y143">
        <f t="shared" si="33"/>
        <v>5.8957992996232695</v>
      </c>
      <c r="Z143">
        <f t="shared" si="33"/>
        <v>6.0891553333392734</v>
      </c>
      <c r="AA143">
        <f t="shared" si="33"/>
        <v>6.2765576525377345</v>
      </c>
      <c r="AB143">
        <f t="shared" si="33"/>
        <v>6.4585245418536479</v>
      </c>
      <c r="AC143">
        <f t="shared" si="33"/>
        <v>6.6355031873869041</v>
      </c>
      <c r="AD143">
        <f t="shared" si="33"/>
        <v>6.8078826254510032</v>
      </c>
      <c r="AE143">
        <f t="shared" si="33"/>
        <v>6.9760038083428189</v>
      </c>
      <c r="AF143">
        <f t="shared" si="33"/>
        <v>7.1401675348768538</v>
      </c>
      <c r="AG143">
        <f t="shared" si="33"/>
        <v>7.3006407744940631</v>
      </c>
      <c r="AH143">
        <f t="shared" si="33"/>
        <v>7.4576617656140156</v>
      </c>
      <c r="AI143">
        <f t="shared" si="33"/>
        <v>7.611444166674092</v>
      </c>
      <c r="AJ143">
        <f t="shared" si="33"/>
        <v>7.7621804664986316</v>
      </c>
      <c r="AK143">
        <f t="shared" si="33"/>
        <v>7.9100448093919677</v>
      </c>
      <c r="AL143">
        <f t="shared" si="33"/>
        <v>8.0551953532291645</v>
      </c>
      <c r="AM143">
        <f t="shared" si="33"/>
        <v>8.1977762515685058</v>
      </c>
      <c r="AN143">
        <f t="shared" si="33"/>
        <v>8.3379193305570229</v>
      </c>
      <c r="AO143">
        <f t="shared" si="33"/>
        <v>8.4757455161756905</v>
      </c>
      <c r="AP143">
        <f t="shared" si="33"/>
        <v>8.611366055804865</v>
      </c>
      <c r="AQ143">
        <f t="shared" si="33"/>
        <v>8.7448835692171514</v>
      </c>
      <c r="AR143">
        <f t="shared" si="33"/>
        <v>8.8763929572355007</v>
      </c>
      <c r="AS143">
        <f t="shared" si="33"/>
        <v>9.0059821909304194</v>
      </c>
      <c r="AT143">
        <f t="shared" si="33"/>
        <v>9.1337330000089096</v>
      </c>
      <c r="AU143">
        <f t="shared" si="33"/>
        <v>9.2597214757004238</v>
      </c>
      <c r="AV143">
        <f t="shared" si="33"/>
        <v>9.3840186007724586</v>
      </c>
      <c r="AW143">
        <f t="shared" si="33"/>
        <v>9.506690717160172</v>
      </c>
      <c r="AX143">
        <f t="shared" si="33"/>
        <v>9.6277999399569634</v>
      </c>
      <c r="AY143">
        <f t="shared" si="33"/>
        <v>9.7474045250995491</v>
      </c>
      <c r="AZ143">
        <f t="shared" si="33"/>
        <v>9.8655591969247762</v>
      </c>
      <c r="BA143">
        <f t="shared" si="33"/>
        <v>9.9823154408244861</v>
      </c>
      <c r="BB143">
        <f t="shared" si="33"/>
        <v>10.097721765438916</v>
      </c>
      <c r="BC143">
        <f t="shared" si="33"/>
        <v>10.211823938176504</v>
      </c>
      <c r="BD143">
        <f t="shared" si="33"/>
        <v>10.324665197303522</v>
      </c>
      <c r="BE143">
        <f t="shared" si="33"/>
        <v>10.436286443390985</v>
      </c>
      <c r="BF143">
        <f t="shared" si="33"/>
        <v>10.546726412522624</v>
      </c>
      <c r="BG143">
        <f t="shared" si="33"/>
        <v>10.656021833343727</v>
      </c>
      <c r="BH143">
        <f t="shared" si="33"/>
        <v>10.764207569756081</v>
      </c>
      <c r="BI143">
        <f t="shared" si="33"/>
        <v>10.871316750830601</v>
      </c>
      <c r="BJ143">
        <f t="shared" si="33"/>
        <v>10.977380889309885</v>
      </c>
      <c r="BK143">
        <f t="shared" si="33"/>
        <v>11.082429989902112</v>
      </c>
      <c r="BL143">
        <f t="shared" si="33"/>
        <v>11.186492648421027</v>
      </c>
      <c r="BM143">
        <f t="shared" si="33"/>
        <v>11.289596142700301</v>
      </c>
      <c r="BN143">
        <f t="shared" si="33"/>
        <v>11.391766516101416</v>
      </c>
      <c r="BO143">
        <f t="shared" si="33"/>
        <v>11.493028654339346</v>
      </c>
      <c r="BP143">
        <f t="shared" si="33"/>
        <v>11.593406356268254</v>
      </c>
      <c r="BQ143">
        <f t="shared" si="33"/>
        <v>11.692922399197602</v>
      </c>
      <c r="BR143">
        <f t="shared" si="33"/>
        <v>11.791598599246539</v>
      </c>
      <c r="BS143">
        <f t="shared" si="33"/>
        <v>11.889455867189582</v>
      </c>
      <c r="BT143">
        <f t="shared" si="33"/>
        <v>11.986514260198613</v>
      </c>
      <c r="BU143">
        <f t="shared" si="33"/>
        <v>12.082793029843746</v>
      </c>
      <c r="BV143">
        <f t="shared" si="33"/>
        <v>12.178310666678547</v>
      </c>
      <c r="BW143">
        <f t="shared" si="33"/>
        <v>12.273084941701997</v>
      </c>
      <c r="BX143">
        <f t="shared" ref="BX143:DF143" si="34">ABS(_xlfn.NORM.INV(0.05,$AI$2,$AI$6)*SQRT(BX146)*50)</f>
        <v>12.367132944960535</v>
      </c>
      <c r="BY143">
        <f t="shared" si="34"/>
        <v>12.460471121527632</v>
      </c>
      <c r="BZ143">
        <f t="shared" si="34"/>
        <v>12.553115305075469</v>
      </c>
      <c r="CA143">
        <f t="shared" si="34"/>
        <v>12.645080749232719</v>
      </c>
      <c r="CB143">
        <f t="shared" si="34"/>
        <v>12.73638215690436</v>
      </c>
      <c r="CC143">
        <f t="shared" si="34"/>
        <v>12.827033707713085</v>
      </c>
      <c r="CD143">
        <f t="shared" si="34"/>
        <v>12.917049083707296</v>
      </c>
      <c r="CE143">
        <f t="shared" si="34"/>
        <v>13.00644149346774</v>
      </c>
      <c r="CF143">
        <f t="shared" si="34"/>
        <v>13.095223694732949</v>
      </c>
      <c r="CG143">
        <f t="shared" si="34"/>
        <v>13.183408015653281</v>
      </c>
      <c r="CH143">
        <f t="shared" si="34"/>
        <v>13.271006374773808</v>
      </c>
      <c r="CI143">
        <f t="shared" si="34"/>
        <v>13.358030299837734</v>
      </c>
      <c r="CJ143">
        <f t="shared" si="34"/>
        <v>13.444490945494323</v>
      </c>
      <c r="CK143">
        <f t="shared" si="34"/>
        <v>13.530399109988393</v>
      </c>
      <c r="CL143">
        <f t="shared" si="34"/>
        <v>13.615765250902006</v>
      </c>
      <c r="CM143">
        <f t="shared" si="34"/>
        <v>13.700599500013363</v>
      </c>
      <c r="CN143">
        <f t="shared" si="34"/>
        <v>13.784911677332662</v>
      </c>
      <c r="CO143">
        <f t="shared" si="34"/>
        <v>13.868711304369926</v>
      </c>
      <c r="CP143">
        <f t="shared" si="34"/>
        <v>13.952007616685638</v>
      </c>
      <c r="CQ143">
        <f t="shared" si="34"/>
        <v>14.034809575770879</v>
      </c>
      <c r="CR143">
        <f t="shared" si="34"/>
        <v>14.11712588030035</v>
      </c>
      <c r="CS143">
        <f t="shared" si="34"/>
        <v>14.198964976798194</v>
      </c>
      <c r="CT143">
        <f t="shared" si="34"/>
        <v>14.280335069753708</v>
      </c>
      <c r="CU143">
        <f t="shared" si="34"/>
        <v>14.361244131221135</v>
      </c>
      <c r="CV143">
        <f t="shared" si="34"/>
        <v>14.441699909935442</v>
      </c>
      <c r="CW143">
        <f t="shared" si="34"/>
        <v>14.521709939973505</v>
      </c>
      <c r="CX143">
        <f t="shared" si="34"/>
        <v>14.601281548988126</v>
      </c>
      <c r="CY143">
        <f t="shared" si="34"/>
        <v>14.680421866040398</v>
      </c>
      <c r="CZ143">
        <f t="shared" si="34"/>
        <v>14.759137829054003</v>
      </c>
      <c r="DA143">
        <f t="shared" si="34"/>
        <v>14.837436191913641</v>
      </c>
      <c r="DB143">
        <f t="shared" si="34"/>
        <v>14.915323531228031</v>
      </c>
      <c r="DC143">
        <f t="shared" si="34"/>
        <v>14.992806252776713</v>
      </c>
      <c r="DD143">
        <f t="shared" si="34"/>
        <v>15.069890597658514</v>
      </c>
      <c r="DE143">
        <f t="shared" si="34"/>
        <v>15.146582648158374</v>
      </c>
      <c r="DF143">
        <f t="shared" si="34"/>
        <v>15.222888333348184</v>
      </c>
    </row>
    <row r="146" spans="9:110" x14ac:dyDescent="0.3">
      <c r="K146">
        <v>1</v>
      </c>
      <c r="L146">
        <v>2</v>
      </c>
      <c r="M146">
        <v>3</v>
      </c>
      <c r="N146">
        <v>4</v>
      </c>
      <c r="O146">
        <v>5</v>
      </c>
      <c r="P146">
        <v>6</v>
      </c>
      <c r="Q146">
        <v>7</v>
      </c>
      <c r="R146">
        <v>8</v>
      </c>
      <c r="S146">
        <v>9</v>
      </c>
      <c r="T146">
        <v>10</v>
      </c>
      <c r="U146">
        <v>11</v>
      </c>
      <c r="V146">
        <v>12</v>
      </c>
      <c r="W146">
        <v>13</v>
      </c>
      <c r="X146">
        <v>14</v>
      </c>
      <c r="Y146">
        <v>15</v>
      </c>
      <c r="Z146">
        <v>16</v>
      </c>
      <c r="AA146">
        <v>17</v>
      </c>
      <c r="AB146">
        <v>18</v>
      </c>
      <c r="AC146">
        <v>19</v>
      </c>
      <c r="AD146">
        <v>20</v>
      </c>
      <c r="AE146">
        <v>21</v>
      </c>
      <c r="AF146">
        <v>22</v>
      </c>
      <c r="AG146">
        <v>23</v>
      </c>
      <c r="AH146">
        <v>24</v>
      </c>
      <c r="AI146">
        <v>25</v>
      </c>
      <c r="AJ146">
        <v>26</v>
      </c>
      <c r="AK146">
        <v>27</v>
      </c>
      <c r="AL146">
        <v>28</v>
      </c>
      <c r="AM146">
        <v>29</v>
      </c>
      <c r="AN146">
        <v>30</v>
      </c>
      <c r="AO146">
        <v>31</v>
      </c>
      <c r="AP146">
        <v>32</v>
      </c>
      <c r="AQ146">
        <v>33</v>
      </c>
      <c r="AR146">
        <v>34</v>
      </c>
      <c r="AS146">
        <v>35</v>
      </c>
      <c r="AT146">
        <v>36</v>
      </c>
      <c r="AU146">
        <v>37</v>
      </c>
      <c r="AV146">
        <v>38</v>
      </c>
      <c r="AW146">
        <v>39</v>
      </c>
      <c r="AX146">
        <v>40</v>
      </c>
      <c r="AY146">
        <v>41</v>
      </c>
      <c r="AZ146">
        <v>42</v>
      </c>
      <c r="BA146">
        <v>43</v>
      </c>
      <c r="BB146">
        <v>44</v>
      </c>
      <c r="BC146">
        <v>45</v>
      </c>
      <c r="BD146">
        <v>46</v>
      </c>
      <c r="BE146">
        <v>47</v>
      </c>
      <c r="BF146">
        <v>48</v>
      </c>
      <c r="BG146">
        <v>49</v>
      </c>
      <c r="BH146">
        <v>50</v>
      </c>
      <c r="BI146">
        <v>51</v>
      </c>
      <c r="BJ146">
        <v>52</v>
      </c>
      <c r="BK146">
        <v>53</v>
      </c>
      <c r="BL146">
        <v>54</v>
      </c>
      <c r="BM146">
        <v>55</v>
      </c>
      <c r="BN146">
        <v>56</v>
      </c>
      <c r="BO146">
        <v>57</v>
      </c>
      <c r="BP146">
        <v>58</v>
      </c>
      <c r="BQ146">
        <v>59</v>
      </c>
      <c r="BR146">
        <v>60</v>
      </c>
      <c r="BS146">
        <v>61</v>
      </c>
      <c r="BT146">
        <v>62</v>
      </c>
      <c r="BU146">
        <v>63</v>
      </c>
      <c r="BV146">
        <v>64</v>
      </c>
      <c r="BW146">
        <v>65</v>
      </c>
      <c r="BX146">
        <v>66</v>
      </c>
      <c r="BY146">
        <v>67</v>
      </c>
      <c r="BZ146">
        <v>68</v>
      </c>
      <c r="CA146">
        <v>69</v>
      </c>
      <c r="CB146">
        <v>70</v>
      </c>
      <c r="CC146">
        <v>71</v>
      </c>
      <c r="CD146">
        <v>72</v>
      </c>
      <c r="CE146">
        <v>73</v>
      </c>
      <c r="CF146">
        <v>74</v>
      </c>
      <c r="CG146">
        <v>75</v>
      </c>
      <c r="CH146">
        <v>76</v>
      </c>
      <c r="CI146">
        <v>77</v>
      </c>
      <c r="CJ146">
        <v>78</v>
      </c>
      <c r="CK146">
        <v>79</v>
      </c>
      <c r="CL146">
        <v>80</v>
      </c>
      <c r="CM146">
        <v>81</v>
      </c>
      <c r="CN146">
        <v>82</v>
      </c>
      <c r="CO146">
        <v>83</v>
      </c>
      <c r="CP146">
        <v>84</v>
      </c>
      <c r="CQ146">
        <v>85</v>
      </c>
      <c r="CR146">
        <v>86</v>
      </c>
      <c r="CS146">
        <v>87</v>
      </c>
      <c r="CT146">
        <v>88</v>
      </c>
      <c r="CU146">
        <v>89</v>
      </c>
      <c r="CV146">
        <v>90</v>
      </c>
      <c r="CW146">
        <v>91</v>
      </c>
      <c r="CX146">
        <v>92</v>
      </c>
      <c r="CY146">
        <v>93</v>
      </c>
      <c r="CZ146">
        <v>94</v>
      </c>
      <c r="DA146">
        <v>95</v>
      </c>
      <c r="DB146">
        <v>96</v>
      </c>
      <c r="DC146">
        <v>97</v>
      </c>
      <c r="DD146">
        <v>98</v>
      </c>
      <c r="DE146">
        <v>99</v>
      </c>
      <c r="DF146">
        <v>100</v>
      </c>
    </row>
    <row r="147" spans="9:110" x14ac:dyDescent="0.3">
      <c r="J147" t="s">
        <v>409</v>
      </c>
    </row>
    <row r="148" spans="9:110" x14ac:dyDescent="0.3">
      <c r="J148" t="s">
        <v>408</v>
      </c>
    </row>
    <row r="149" spans="9:110" x14ac:dyDescent="0.3">
      <c r="I149" s="11" t="s">
        <v>434</v>
      </c>
      <c r="J149">
        <v>2.58</v>
      </c>
      <c r="K149">
        <f>ABS(_xlfn.NORM.INV(0.005,$H$18,$H$16)*SQRT(K146)*100)</f>
        <v>4.62996509127544</v>
      </c>
      <c r="L149">
        <f t="shared" ref="L149:BW149" si="35">ABS(_xlfn.NORM.INV(0.005,$H$18,$H$16)*SQRT(L146)*100)</f>
        <v>6.5477594253957117</v>
      </c>
      <c r="M149">
        <f t="shared" si="35"/>
        <v>8.0193347753593347</v>
      </c>
      <c r="N149">
        <f t="shared" si="35"/>
        <v>9.25993018255088</v>
      </c>
      <c r="O149">
        <f t="shared" si="35"/>
        <v>10.352916677542902</v>
      </c>
      <c r="P149">
        <f t="shared" si="35"/>
        <v>11.341052000523371</v>
      </c>
      <c r="Q149">
        <f t="shared" si="35"/>
        <v>12.249736210425283</v>
      </c>
      <c r="R149">
        <f t="shared" si="35"/>
        <v>13.095518850791423</v>
      </c>
      <c r="S149">
        <f t="shared" si="35"/>
        <v>13.889895273826319</v>
      </c>
      <c r="T149">
        <f t="shared" si="35"/>
        <v>14.641235175499775</v>
      </c>
      <c r="U149">
        <f t="shared" si="35"/>
        <v>15.355857000204226</v>
      </c>
      <c r="V149">
        <f t="shared" si="35"/>
        <v>16.038669550718669</v>
      </c>
      <c r="W149">
        <f t="shared" si="35"/>
        <v>16.693576540201907</v>
      </c>
      <c r="X149">
        <f t="shared" si="35"/>
        <v>17.323743084276234</v>
      </c>
      <c r="Y149">
        <f t="shared" si="35"/>
        <v>17.931777692031481</v>
      </c>
      <c r="Z149">
        <f t="shared" si="35"/>
        <v>18.51986036510176</v>
      </c>
      <c r="AA149">
        <f t="shared" si="35"/>
        <v>19.089835114251152</v>
      </c>
      <c r="AB149">
        <f t="shared" si="35"/>
        <v>19.643278276187136</v>
      </c>
      <c r="AC149">
        <f t="shared" si="35"/>
        <v>20.181549944990714</v>
      </c>
      <c r="AD149">
        <f t="shared" si="35"/>
        <v>20.705833355085804</v>
      </c>
      <c r="AE149">
        <f t="shared" si="35"/>
        <v>21.217165495772829</v>
      </c>
      <c r="AF149">
        <f t="shared" si="35"/>
        <v>21.716461231550646</v>
      </c>
      <c r="AG149">
        <f t="shared" si="35"/>
        <v>22.204532536576206</v>
      </c>
      <c r="AH149">
        <f t="shared" si="35"/>
        <v>22.682104001046742</v>
      </c>
      <c r="AI149">
        <f t="shared" si="35"/>
        <v>23.149825456377197</v>
      </c>
      <c r="AJ149">
        <f t="shared" si="35"/>
        <v>23.608282347666865</v>
      </c>
      <c r="AK149">
        <f t="shared" si="35"/>
        <v>24.058004326078009</v>
      </c>
      <c r="AL149">
        <f t="shared" si="35"/>
        <v>24.499472420850566</v>
      </c>
      <c r="AM149">
        <f t="shared" si="35"/>
        <v>24.933125067797786</v>
      </c>
      <c r="AN149">
        <f t="shared" si="35"/>
        <v>25.35936320953024</v>
      </c>
      <c r="AO149">
        <f t="shared" si="35"/>
        <v>25.778554636350442</v>
      </c>
      <c r="AP149">
        <f t="shared" si="35"/>
        <v>26.191037701582847</v>
      </c>
      <c r="AQ149">
        <f t="shared" si="35"/>
        <v>26.597124518115926</v>
      </c>
      <c r="AR149">
        <f t="shared" si="35"/>
        <v>26.997103722040123</v>
      </c>
      <c r="AS149">
        <f t="shared" si="35"/>
        <v>27.391242872951597</v>
      </c>
      <c r="AT149">
        <f t="shared" si="35"/>
        <v>27.779790547652638</v>
      </c>
      <c r="AU149">
        <f t="shared" si="35"/>
        <v>28.162978173799019</v>
      </c>
      <c r="AV149">
        <f t="shared" si="35"/>
        <v>28.541021641915854</v>
      </c>
      <c r="AW149">
        <f t="shared" si="35"/>
        <v>28.914122727669579</v>
      </c>
      <c r="AX149">
        <f t="shared" si="35"/>
        <v>29.282470350999549</v>
      </c>
      <c r="AY149">
        <f t="shared" si="35"/>
        <v>29.64624169441376</v>
      </c>
      <c r="AZ149">
        <f t="shared" si="35"/>
        <v>30.005603199236408</v>
      </c>
      <c r="BA149">
        <f t="shared" si="35"/>
        <v>30.360711455702994</v>
      </c>
      <c r="BB149">
        <f t="shared" si="35"/>
        <v>30.711714000408453</v>
      </c>
      <c r="BC149">
        <f t="shared" si="35"/>
        <v>31.058750032628708</v>
      </c>
      <c r="BD149">
        <f t="shared" si="35"/>
        <v>31.401951059380735</v>
      </c>
      <c r="BE149">
        <f t="shared" si="35"/>
        <v>31.741441477698707</v>
      </c>
      <c r="BF149">
        <f t="shared" si="35"/>
        <v>32.077339101437339</v>
      </c>
      <c r="BG149">
        <f t="shared" si="35"/>
        <v>32.409755638928075</v>
      </c>
      <c r="BH149">
        <f t="shared" si="35"/>
        <v>32.738797126978561</v>
      </c>
      <c r="BI149">
        <f t="shared" si="35"/>
        <v>33.06456432599542</v>
      </c>
      <c r="BJ149">
        <f t="shared" si="35"/>
        <v>33.387153080403813</v>
      </c>
      <c r="BK149">
        <f t="shared" si="35"/>
        <v>33.706654648017903</v>
      </c>
      <c r="BL149">
        <f t="shared" si="35"/>
        <v>34.023156001570115</v>
      </c>
      <c r="BM149">
        <f t="shared" si="35"/>
        <v>34.336740105222653</v>
      </c>
      <c r="BN149">
        <f t="shared" si="35"/>
        <v>34.647486168552469</v>
      </c>
      <c r="BO149">
        <f t="shared" si="35"/>
        <v>34.955469880212796</v>
      </c>
      <c r="BP149">
        <f t="shared" si="35"/>
        <v>35.260763623224236</v>
      </c>
      <c r="BQ149">
        <f t="shared" si="35"/>
        <v>35.563436673630434</v>
      </c>
      <c r="BR149">
        <f t="shared" si="35"/>
        <v>35.863555384062963</v>
      </c>
      <c r="BS149">
        <f t="shared" si="35"/>
        <v>36.161183353593124</v>
      </c>
      <c r="BT149">
        <f t="shared" si="35"/>
        <v>36.456381585102626</v>
      </c>
      <c r="BU149">
        <f t="shared" si="35"/>
        <v>36.749208631275849</v>
      </c>
      <c r="BV149">
        <f t="shared" si="35"/>
        <v>37.03972073020352</v>
      </c>
      <c r="BW149">
        <f t="shared" si="35"/>
        <v>37.327971931487212</v>
      </c>
      <c r="BX149">
        <f t="shared" ref="BX149:DF149" si="36">ABS(_xlfn.NORM.INV(0.005,$H$18,$H$16)*SQRT(BX146)*100)</f>
        <v>37.614014213645511</v>
      </c>
      <c r="BY149">
        <f t="shared" si="36"/>
        <v>37.897897593544108</v>
      </c>
      <c r="BZ149">
        <f t="shared" si="36"/>
        <v>38.179670228502303</v>
      </c>
      <c r="CA149">
        <f t="shared" si="36"/>
        <v>38.45937851166623</v>
      </c>
      <c r="CB149">
        <f t="shared" si="36"/>
        <v>38.737067161183532</v>
      </c>
      <c r="CC149">
        <f t="shared" si="36"/>
        <v>39.012779303665006</v>
      </c>
      <c r="CD149">
        <f t="shared" si="36"/>
        <v>39.286556552374272</v>
      </c>
      <c r="CE149">
        <f t="shared" si="36"/>
        <v>39.558439080546783</v>
      </c>
      <c r="CF149">
        <f t="shared" si="36"/>
        <v>39.828465690204034</v>
      </c>
      <c r="CG149">
        <f t="shared" si="36"/>
        <v>40.096673876796686</v>
      </c>
      <c r="CH149">
        <f t="shared" si="36"/>
        <v>40.363099889981427</v>
      </c>
      <c r="CI149">
        <f t="shared" si="36"/>
        <v>40.627778790810702</v>
      </c>
      <c r="CJ149">
        <f t="shared" si="36"/>
        <v>40.890744505590469</v>
      </c>
      <c r="CK149">
        <f t="shared" si="36"/>
        <v>41.15202987664042</v>
      </c>
      <c r="CL149">
        <f t="shared" si="36"/>
        <v>41.411666710171609</v>
      </c>
      <c r="CM149">
        <f t="shared" si="36"/>
        <v>41.669685821478957</v>
      </c>
      <c r="CN149">
        <f t="shared" si="36"/>
        <v>41.926117077630671</v>
      </c>
      <c r="CO149">
        <f t="shared" si="36"/>
        <v>42.180989437821665</v>
      </c>
      <c r="CP149">
        <f t="shared" si="36"/>
        <v>42.434330991545657</v>
      </c>
      <c r="CQ149">
        <f t="shared" si="36"/>
        <v>42.686168994728035</v>
      </c>
      <c r="CR149">
        <f t="shared" si="36"/>
        <v>42.936529903951374</v>
      </c>
      <c r="CS149">
        <f t="shared" si="36"/>
        <v>43.185439408894979</v>
      </c>
      <c r="CT149">
        <f t="shared" si="36"/>
        <v>43.432922463101292</v>
      </c>
      <c r="CU149">
        <f t="shared" si="36"/>
        <v>43.679003313173226</v>
      </c>
      <c r="CV149">
        <f t="shared" si="36"/>
        <v>43.923705526499326</v>
      </c>
      <c r="CW149">
        <f t="shared" si="36"/>
        <v>44.167052017596284</v>
      </c>
      <c r="CX149">
        <f t="shared" si="36"/>
        <v>44.409065073152412</v>
      </c>
      <c r="CY149">
        <f t="shared" si="36"/>
        <v>44.649766375849211</v>
      </c>
      <c r="CZ149">
        <f t="shared" si="36"/>
        <v>44.889177027033412</v>
      </c>
      <c r="DA149">
        <f t="shared" si="36"/>
        <v>45.127317568306367</v>
      </c>
      <c r="DB149">
        <f t="shared" si="36"/>
        <v>45.364208002093484</v>
      </c>
      <c r="DC149">
        <f t="shared" si="36"/>
        <v>45.599867811251727</v>
      </c>
      <c r="DD149">
        <f t="shared" si="36"/>
        <v>45.834315977769982</v>
      </c>
      <c r="DE149">
        <f t="shared" si="36"/>
        <v>46.067571000612674</v>
      </c>
      <c r="DF149">
        <f t="shared" si="36"/>
        <v>46.299650912754394</v>
      </c>
    </row>
    <row r="150" spans="9:110" x14ac:dyDescent="0.3">
      <c r="I150" s="12" t="s">
        <v>435</v>
      </c>
      <c r="J150">
        <v>2.33</v>
      </c>
      <c r="K150">
        <f>ABS(_xlfn.NORM.INV(0.01,$H$18,$H$16)*SQRT(K146)*100)</f>
        <v>4.1816240287306679</v>
      </c>
      <c r="L150">
        <f t="shared" ref="L150:BW150" si="37">ABS(_xlfn.NORM.INV(0.01,$H$18,$H$16)*SQRT(L146)*100)</f>
        <v>5.9137094141761315</v>
      </c>
      <c r="M150">
        <f t="shared" si="37"/>
        <v>7.2427852759123752</v>
      </c>
      <c r="N150">
        <f t="shared" si="37"/>
        <v>8.3632480574613357</v>
      </c>
      <c r="O150">
        <f t="shared" si="37"/>
        <v>9.3503955845883073</v>
      </c>
      <c r="P150">
        <f t="shared" si="37"/>
        <v>10.242845166551438</v>
      </c>
      <c r="Q150">
        <f t="shared" si="37"/>
        <v>11.063537256393358</v>
      </c>
      <c r="R150">
        <f t="shared" si="37"/>
        <v>11.827418828352263</v>
      </c>
      <c r="S150">
        <f t="shared" si="37"/>
        <v>12.544872086192003</v>
      </c>
      <c r="T150">
        <f t="shared" si="37"/>
        <v>13.223456249278287</v>
      </c>
      <c r="U150">
        <f t="shared" si="37"/>
        <v>13.868877917633954</v>
      </c>
      <c r="V150">
        <f t="shared" si="37"/>
        <v>14.48557055182475</v>
      </c>
      <c r="W150">
        <f t="shared" si="37"/>
        <v>15.077059850300722</v>
      </c>
      <c r="X150">
        <f t="shared" si="37"/>
        <v>15.646204435811512</v>
      </c>
      <c r="Y150">
        <f t="shared" si="37"/>
        <v>16.195360223374642</v>
      </c>
      <c r="Z150">
        <f t="shared" si="37"/>
        <v>16.726496114922671</v>
      </c>
      <c r="AA150">
        <f t="shared" si="37"/>
        <v>17.2412775570774</v>
      </c>
      <c r="AB150">
        <f t="shared" si="37"/>
        <v>17.741128242528394</v>
      </c>
      <c r="AC150">
        <f t="shared" si="37"/>
        <v>18.227276561118405</v>
      </c>
      <c r="AD150">
        <f t="shared" si="37"/>
        <v>18.700791169176615</v>
      </c>
      <c r="AE150">
        <f t="shared" si="37"/>
        <v>19.162608639504477</v>
      </c>
      <c r="AF150">
        <f t="shared" si="37"/>
        <v>19.613555246014666</v>
      </c>
      <c r="AG150">
        <f t="shared" si="37"/>
        <v>20.054364335628467</v>
      </c>
      <c r="AH150">
        <f t="shared" si="37"/>
        <v>20.485690333102877</v>
      </c>
      <c r="AI150">
        <f t="shared" si="37"/>
        <v>20.908120143653338</v>
      </c>
      <c r="AJ150">
        <f t="shared" si="37"/>
        <v>21.322182521006148</v>
      </c>
      <c r="AK150">
        <f t="shared" si="37"/>
        <v>21.728355827737126</v>
      </c>
      <c r="AL150">
        <f t="shared" si="37"/>
        <v>22.127074512786717</v>
      </c>
      <c r="AM150">
        <f t="shared" si="37"/>
        <v>22.518734556188392</v>
      </c>
      <c r="AN150">
        <f t="shared" si="37"/>
        <v>22.903698075414177</v>
      </c>
      <c r="AO150">
        <f t="shared" si="37"/>
        <v>23.282297245920315</v>
      </c>
      <c r="AP150">
        <f t="shared" si="37"/>
        <v>23.654837656704526</v>
      </c>
      <c r="AQ150">
        <f t="shared" si="37"/>
        <v>24.021601197312055</v>
      </c>
      <c r="AR150">
        <f t="shared" si="37"/>
        <v>24.382848553857727</v>
      </c>
      <c r="AS150">
        <f t="shared" si="37"/>
        <v>24.738821376897072</v>
      </c>
      <c r="AT150">
        <f t="shared" si="37"/>
        <v>25.089744172384005</v>
      </c>
      <c r="AU150">
        <f t="shared" si="37"/>
        <v>25.43582595775759</v>
      </c>
      <c r="AV150">
        <f t="shared" si="37"/>
        <v>25.777261717858874</v>
      </c>
      <c r="AW150">
        <f t="shared" si="37"/>
        <v>26.114233689477668</v>
      </c>
      <c r="AX150">
        <f t="shared" si="37"/>
        <v>26.446912498556575</v>
      </c>
      <c r="AY150">
        <f t="shared" si="37"/>
        <v>26.775458170196931</v>
      </c>
      <c r="AZ150">
        <f t="shared" si="37"/>
        <v>27.10002102843508</v>
      </c>
      <c r="BA150">
        <f t="shared" si="37"/>
        <v>27.420742500145412</v>
      </c>
      <c r="BB150">
        <f t="shared" si="37"/>
        <v>27.737755835267908</v>
      </c>
      <c r="BC150">
        <f t="shared" si="37"/>
        <v>28.051186753764924</v>
      </c>
      <c r="BD150">
        <f t="shared" si="37"/>
        <v>28.361154028217083</v>
      </c>
      <c r="BE150">
        <f t="shared" si="37"/>
        <v>28.66777000971495</v>
      </c>
      <c r="BF150">
        <f t="shared" si="37"/>
        <v>28.971141103649501</v>
      </c>
      <c r="BG150">
        <f t="shared" si="37"/>
        <v>29.271368201114672</v>
      </c>
      <c r="BH150">
        <f t="shared" si="37"/>
        <v>29.568547070880658</v>
      </c>
      <c r="BI150">
        <f t="shared" si="37"/>
        <v>29.862768716255072</v>
      </c>
      <c r="BJ150">
        <f t="shared" si="37"/>
        <v>30.154119700601445</v>
      </c>
      <c r="BK150">
        <f t="shared" si="37"/>
        <v>30.442682444815173</v>
      </c>
      <c r="BL150">
        <f t="shared" si="37"/>
        <v>30.728535499654321</v>
      </c>
      <c r="BM150">
        <f t="shared" si="37"/>
        <v>31.011753795475251</v>
      </c>
      <c r="BN150">
        <f t="shared" si="37"/>
        <v>31.292408871623024</v>
      </c>
      <c r="BO150">
        <f t="shared" si="37"/>
        <v>31.570569087466399</v>
      </c>
      <c r="BP150">
        <f t="shared" si="37"/>
        <v>31.846299816841306</v>
      </c>
      <c r="BQ150">
        <f t="shared" si="37"/>
        <v>32.119663627469762</v>
      </c>
      <c r="BR150">
        <f t="shared" si="37"/>
        <v>32.390720446749285</v>
      </c>
      <c r="BS150">
        <f t="shared" si="37"/>
        <v>32.659527715157175</v>
      </c>
      <c r="BT150">
        <f t="shared" si="37"/>
        <v>32.92614052838227</v>
      </c>
      <c r="BU150">
        <f t="shared" si="37"/>
        <v>33.19061176918008</v>
      </c>
      <c r="BV150">
        <f t="shared" si="37"/>
        <v>33.452992229845343</v>
      </c>
      <c r="BW150">
        <f t="shared" si="37"/>
        <v>33.71333072610522</v>
      </c>
      <c r="BX150">
        <f t="shared" ref="BX150:DF150" si="38">ABS(_xlfn.NORM.INV(0.01,$H$18,$H$16)*SQRT(BX146)*100)</f>
        <v>33.971674203156496</v>
      </c>
      <c r="BY150">
        <f t="shared" si="38"/>
        <v>34.228067834499015</v>
      </c>
      <c r="BZ150">
        <f t="shared" si="38"/>
        <v>34.482555114154799</v>
      </c>
      <c r="CA150">
        <f t="shared" si="38"/>
        <v>34.735177942805777</v>
      </c>
      <c r="CB150">
        <f t="shared" si="38"/>
        <v>34.985976708333283</v>
      </c>
      <c r="CC150">
        <f t="shared" si="38"/>
        <v>35.234990361197724</v>
      </c>
      <c r="CD150">
        <f t="shared" si="38"/>
        <v>35.482256485056787</v>
      </c>
      <c r="CE150">
        <f t="shared" si="38"/>
        <v>35.727811362984603</v>
      </c>
      <c r="CF150">
        <f t="shared" si="38"/>
        <v>35.971690039622409</v>
      </c>
      <c r="CG150">
        <f t="shared" si="38"/>
        <v>36.213926379561876</v>
      </c>
      <c r="CH150">
        <f t="shared" si="38"/>
        <v>36.45455312223681</v>
      </c>
      <c r="CI150">
        <f t="shared" si="38"/>
        <v>36.693601933574783</v>
      </c>
      <c r="CJ150">
        <f t="shared" si="38"/>
        <v>36.931103454639711</v>
      </c>
      <c r="CK150">
        <f t="shared" si="38"/>
        <v>37.167087347476638</v>
      </c>
      <c r="CL150">
        <f t="shared" si="38"/>
        <v>37.401582338353229</v>
      </c>
      <c r="CM150">
        <f t="shared" si="38"/>
        <v>37.63461625857601</v>
      </c>
      <c r="CN150">
        <f t="shared" si="38"/>
        <v>37.866216083045998</v>
      </c>
      <c r="CO150">
        <f t="shared" si="38"/>
        <v>38.09640796670454</v>
      </c>
      <c r="CP150">
        <f t="shared" si="38"/>
        <v>38.325217279008953</v>
      </c>
      <c r="CQ150">
        <f t="shared" si="38"/>
        <v>38.55266863656658</v>
      </c>
      <c r="CR150">
        <f t="shared" si="38"/>
        <v>38.778785934045978</v>
      </c>
      <c r="CS150">
        <f t="shared" si="38"/>
        <v>39.003592373475293</v>
      </c>
      <c r="CT150">
        <f t="shared" si="38"/>
        <v>39.227110492029333</v>
      </c>
      <c r="CU150">
        <f t="shared" si="38"/>
        <v>39.44936218839964</v>
      </c>
      <c r="CV150">
        <f t="shared" si="38"/>
        <v>39.670368747834864</v>
      </c>
      <c r="CW150">
        <f t="shared" si="38"/>
        <v>39.890150865932441</v>
      </c>
      <c r="CX150">
        <f t="shared" si="38"/>
        <v>40.108728671256934</v>
      </c>
      <c r="CY150">
        <f t="shared" si="38"/>
        <v>40.326121746854923</v>
      </c>
      <c r="CZ150">
        <f t="shared" si="38"/>
        <v>40.54234915073156</v>
      </c>
      <c r="DA150">
        <f t="shared" si="38"/>
        <v>40.757429435349344</v>
      </c>
      <c r="DB150">
        <f t="shared" si="38"/>
        <v>40.971380666205754</v>
      </c>
      <c r="DC150">
        <f t="shared" si="38"/>
        <v>41.184220439542088</v>
      </c>
      <c r="DD150">
        <f t="shared" si="38"/>
        <v>41.39596589923292</v>
      </c>
      <c r="DE150">
        <f t="shared" si="38"/>
        <v>41.606633752901857</v>
      </c>
      <c r="DF150">
        <f t="shared" si="38"/>
        <v>41.816240287306677</v>
      </c>
    </row>
    <row r="151" spans="9:110" x14ac:dyDescent="0.3">
      <c r="I151" s="12" t="s">
        <v>436</v>
      </c>
      <c r="J151">
        <v>1.64</v>
      </c>
      <c r="K151">
        <f>ABS(_xlfn.NORM.INV(0.05,$H$18,$H$16)*SQRT(K146)*100)</f>
        <v>2.9569162199743988</v>
      </c>
      <c r="L151">
        <f t="shared" ref="L151:BW151" si="39">ABS(_xlfn.NORM.INV(0.05,$H$18,$H$16)*SQRT(L146)*100)</f>
        <v>4.1817110210887813</v>
      </c>
      <c r="M151">
        <f t="shared" si="39"/>
        <v>5.1215291267201692</v>
      </c>
      <c r="N151">
        <f t="shared" si="39"/>
        <v>5.9138324399487976</v>
      </c>
      <c r="O151">
        <f t="shared" si="39"/>
        <v>6.6118656716344777</v>
      </c>
      <c r="P151">
        <f t="shared" si="39"/>
        <v>7.2429359510964968</v>
      </c>
      <c r="Q151">
        <f t="shared" si="39"/>
        <v>7.8232649657054187</v>
      </c>
      <c r="R151">
        <f t="shared" si="39"/>
        <v>8.3634220421775627</v>
      </c>
      <c r="S151">
        <f t="shared" si="39"/>
        <v>8.8707486599231977</v>
      </c>
      <c r="T151">
        <f t="shared" si="39"/>
        <v>9.3505901054145717</v>
      </c>
      <c r="U151">
        <f t="shared" si="39"/>
        <v>9.8069816381710719</v>
      </c>
      <c r="V151">
        <f t="shared" si="39"/>
        <v>10.243058253440338</v>
      </c>
      <c r="W151">
        <f t="shared" si="39"/>
        <v>10.66131304836885</v>
      </c>
      <c r="X151">
        <f t="shared" si="39"/>
        <v>11.063767416538891</v>
      </c>
      <c r="Y151">
        <f t="shared" si="39"/>
        <v>11.452087276091435</v>
      </c>
      <c r="Z151">
        <f t="shared" si="39"/>
        <v>11.827664879897595</v>
      </c>
      <c r="AA151">
        <f t="shared" si="39"/>
        <v>12.191677901056552</v>
      </c>
      <c r="AB151">
        <f t="shared" si="39"/>
        <v>12.545133063266341</v>
      </c>
      <c r="AC151">
        <f t="shared" si="39"/>
        <v>12.888898987384689</v>
      </c>
      <c r="AD151">
        <f t="shared" si="39"/>
        <v>13.223731343268955</v>
      </c>
      <c r="AE151">
        <f t="shared" si="39"/>
        <v>13.550292401675376</v>
      </c>
      <c r="AF151">
        <f t="shared" si="39"/>
        <v>13.869166438645445</v>
      </c>
      <c r="AG151">
        <f t="shared" si="39"/>
        <v>14.180872019547907</v>
      </c>
      <c r="AH151">
        <f t="shared" si="39"/>
        <v>14.485871902192994</v>
      </c>
      <c r="AI151">
        <f t="shared" si="39"/>
        <v>14.784581099871993</v>
      </c>
      <c r="AJ151">
        <f t="shared" si="39"/>
        <v>15.077373505708474</v>
      </c>
      <c r="AK151">
        <f t="shared" si="39"/>
        <v>15.364587380160508</v>
      </c>
      <c r="AL151">
        <f t="shared" si="39"/>
        <v>15.646529931410837</v>
      </c>
      <c r="AM151">
        <f t="shared" si="39"/>
        <v>15.923481165451319</v>
      </c>
      <c r="AN151">
        <f t="shared" si="39"/>
        <v>16.195697143328861</v>
      </c>
      <c r="AO151">
        <f t="shared" si="39"/>
        <v>16.463412753447514</v>
      </c>
      <c r="AP151">
        <f t="shared" si="39"/>
        <v>16.726844084355125</v>
      </c>
      <c r="AQ151">
        <f t="shared" si="39"/>
        <v>16.986190466207358</v>
      </c>
      <c r="AR151">
        <f t="shared" si="39"/>
        <v>17.241636235758527</v>
      </c>
      <c r="AS151">
        <f t="shared" si="39"/>
        <v>17.493352269309877</v>
      </c>
      <c r="AT151">
        <f t="shared" si="39"/>
        <v>17.741497319846395</v>
      </c>
      <c r="AU151">
        <f t="shared" si="39"/>
        <v>17.986219188091322</v>
      </c>
      <c r="AV151">
        <f t="shared" si="39"/>
        <v>18.227655752016279</v>
      </c>
      <c r="AW151">
        <f t="shared" si="39"/>
        <v>18.46593587517188</v>
      </c>
      <c r="AX151">
        <f t="shared" si="39"/>
        <v>18.701180210829143</v>
      </c>
      <c r="AY151">
        <f t="shared" si="39"/>
        <v>18.933501916176393</v>
      </c>
      <c r="AZ151">
        <f t="shared" si="39"/>
        <v>19.163007288570416</v>
      </c>
      <c r="BA151">
        <f t="shared" si="39"/>
        <v>19.389796333993569</v>
      </c>
      <c r="BB151">
        <f t="shared" si="39"/>
        <v>19.613963276342144</v>
      </c>
      <c r="BC151">
        <f t="shared" si="39"/>
        <v>19.835597014903435</v>
      </c>
      <c r="BD151">
        <f t="shared" si="39"/>
        <v>20.054781536321798</v>
      </c>
      <c r="BE151">
        <f t="shared" si="39"/>
        <v>20.271596286467954</v>
      </c>
      <c r="BF151">
        <f t="shared" si="39"/>
        <v>20.486116506880677</v>
      </c>
      <c r="BG151">
        <f t="shared" si="39"/>
        <v>20.698413539820791</v>
      </c>
      <c r="BH151">
        <f t="shared" si="39"/>
        <v>20.908555105443906</v>
      </c>
      <c r="BI151">
        <f t="shared" si="39"/>
        <v>21.116605554144634</v>
      </c>
      <c r="BJ151">
        <f t="shared" si="39"/>
        <v>21.3226260967377</v>
      </c>
      <c r="BK151">
        <f t="shared" si="39"/>
        <v>21.526675014809587</v>
      </c>
      <c r="BL151">
        <f t="shared" si="39"/>
        <v>21.728807853289492</v>
      </c>
      <c r="BM151">
        <f t="shared" si="39"/>
        <v>21.929077597042763</v>
      </c>
      <c r="BN151">
        <f t="shared" si="39"/>
        <v>22.127534833077782</v>
      </c>
      <c r="BO151">
        <f t="shared" si="39"/>
        <v>22.324227899773337</v>
      </c>
      <c r="BP151">
        <f t="shared" si="39"/>
        <v>22.519203024373795</v>
      </c>
      <c r="BQ151">
        <f t="shared" si="39"/>
        <v>22.71250444986007</v>
      </c>
      <c r="BR151">
        <f t="shared" si="39"/>
        <v>22.904174552182869</v>
      </c>
      <c r="BS151">
        <f t="shared" si="39"/>
        <v>23.094253948738178</v>
      </c>
      <c r="BT151">
        <f t="shared" si="39"/>
        <v>23.282781598871658</v>
      </c>
      <c r="BU151">
        <f t="shared" si="39"/>
        <v>23.469794897116259</v>
      </c>
      <c r="BV151">
        <f t="shared" si="39"/>
        <v>23.65532975979519</v>
      </c>
      <c r="BW151">
        <f t="shared" si="39"/>
        <v>23.839420705558254</v>
      </c>
      <c r="BX151">
        <f t="shared" ref="BX151:DF151" si="40">ABS(_xlfn.NORM.INV(0.05,$H$18,$H$16)*SQRT(BX146)*100)</f>
        <v>24.02210093036301</v>
      </c>
      <c r="BY151">
        <f t="shared" si="40"/>
        <v>24.203402377362053</v>
      </c>
      <c r="BZ151">
        <f t="shared" si="40"/>
        <v>24.383355802113105</v>
      </c>
      <c r="CA151">
        <f t="shared" si="40"/>
        <v>24.561990833488853</v>
      </c>
      <c r="CB151">
        <f t="shared" si="40"/>
        <v>24.739336030628188</v>
      </c>
      <c r="CC151">
        <f t="shared" si="40"/>
        <v>24.91541893623878</v>
      </c>
      <c r="CD151">
        <f t="shared" si="40"/>
        <v>25.090266126532683</v>
      </c>
      <c r="CE151">
        <f t="shared" si="40"/>
        <v>25.263903258051418</v>
      </c>
      <c r="CF151">
        <f t="shared" si="40"/>
        <v>25.436355111613945</v>
      </c>
      <c r="CG151">
        <f t="shared" si="40"/>
        <v>25.60764563360085</v>
      </c>
      <c r="CH151">
        <f t="shared" si="40"/>
        <v>25.777797974769378</v>
      </c>
      <c r="CI151">
        <f t="shared" si="40"/>
        <v>25.946834526777479</v>
      </c>
      <c r="CJ151">
        <f t="shared" si="40"/>
        <v>26.114776956579959</v>
      </c>
      <c r="CK151">
        <f t="shared" si="40"/>
        <v>26.281646238846363</v>
      </c>
      <c r="CL151">
        <f t="shared" si="40"/>
        <v>26.447462686537911</v>
      </c>
      <c r="CM151">
        <f t="shared" si="40"/>
        <v>26.61224597976959</v>
      </c>
      <c r="CN151">
        <f t="shared" si="40"/>
        <v>26.776015193073643</v>
      </c>
      <c r="CO151">
        <f t="shared" si="40"/>
        <v>26.938788821171194</v>
      </c>
      <c r="CP151">
        <f t="shared" si="40"/>
        <v>27.100584803350753</v>
      </c>
      <c r="CQ151">
        <f t="shared" si="40"/>
        <v>27.2614205465444</v>
      </c>
      <c r="CR151">
        <f t="shared" si="40"/>
        <v>27.421312947185829</v>
      </c>
      <c r="CS151">
        <f t="shared" si="40"/>
        <v>27.580278411927768</v>
      </c>
      <c r="CT151">
        <f t="shared" si="40"/>
        <v>27.73833287729089</v>
      </c>
      <c r="CU151">
        <f t="shared" si="40"/>
        <v>27.895491828310607</v>
      </c>
      <c r="CV151">
        <f t="shared" si="40"/>
        <v>28.051770316243712</v>
      </c>
      <c r="CW151">
        <f t="shared" si="40"/>
        <v>28.207182975391916</v>
      </c>
      <c r="CX151">
        <f t="shared" si="40"/>
        <v>28.361744039095814</v>
      </c>
      <c r="CY151">
        <f t="shared" si="40"/>
        <v>28.51546735494852</v>
      </c>
      <c r="CZ151">
        <f t="shared" si="40"/>
        <v>28.668366399275051</v>
      </c>
      <c r="DA151">
        <f t="shared" si="40"/>
        <v>28.820454290920367</v>
      </c>
      <c r="DB151">
        <f t="shared" si="40"/>
        <v>28.971743804385987</v>
      </c>
      <c r="DC151">
        <f t="shared" si="40"/>
        <v>29.122247382352302</v>
      </c>
      <c r="DD151">
        <f t="shared" si="40"/>
        <v>29.271977147621463</v>
      </c>
      <c r="DE151">
        <f t="shared" si="40"/>
        <v>29.420944914513214</v>
      </c>
      <c r="DF151">
        <f t="shared" si="40"/>
        <v>29.569162199743985</v>
      </c>
    </row>
    <row r="153" spans="9:110" x14ac:dyDescent="0.3">
      <c r="J153" t="s">
        <v>410</v>
      </c>
    </row>
    <row r="154" spans="9:110" x14ac:dyDescent="0.3">
      <c r="I154" s="11" t="s">
        <v>437</v>
      </c>
      <c r="J154">
        <v>2.58</v>
      </c>
      <c r="K154">
        <f>K141+K133</f>
        <v>4.9905418468438985</v>
      </c>
      <c r="L154">
        <f t="shared" ref="L154:BW154" si="41">L141+L133</f>
        <v>7.0576919633971151</v>
      </c>
      <c r="M154">
        <f t="shared" si="41"/>
        <v>8.643872036032251</v>
      </c>
      <c r="N154">
        <f t="shared" si="41"/>
        <v>9.9810836936877969</v>
      </c>
      <c r="O154">
        <f t="shared" si="41"/>
        <v>11.159190814100302</v>
      </c>
      <c r="P154">
        <f t="shared" si="41"/>
        <v>12.224281064774345</v>
      </c>
      <c r="Q154">
        <f t="shared" si="41"/>
        <v>13.203732634209949</v>
      </c>
      <c r="R154">
        <f t="shared" si="41"/>
        <v>14.11538392679423</v>
      </c>
      <c r="S154">
        <f t="shared" si="41"/>
        <v>14.971625540531695</v>
      </c>
      <c r="T154">
        <f t="shared" si="41"/>
        <v>15.781478994409905</v>
      </c>
      <c r="U154">
        <f t="shared" si="41"/>
        <v>16.551754806548495</v>
      </c>
      <c r="V154">
        <f t="shared" si="41"/>
        <v>17.287744072064502</v>
      </c>
      <c r="W154">
        <f t="shared" si="41"/>
        <v>17.993654521144432</v>
      </c>
      <c r="X154">
        <f t="shared" si="41"/>
        <v>18.672897765247939</v>
      </c>
      <c r="Y154">
        <f t="shared" si="41"/>
        <v>19.328285461377625</v>
      </c>
      <c r="Z154">
        <f t="shared" si="41"/>
        <v>19.962167387375594</v>
      </c>
      <c r="AA154">
        <f t="shared" si="41"/>
        <v>20.576531163602429</v>
      </c>
      <c r="AB154">
        <f t="shared" si="41"/>
        <v>21.173075890191342</v>
      </c>
      <c r="AC154">
        <f t="shared" si="41"/>
        <v>21.753267583903394</v>
      </c>
      <c r="AD154">
        <f t="shared" si="41"/>
        <v>22.318381628200605</v>
      </c>
      <c r="AE154">
        <f t="shared" si="41"/>
        <v>22.869535772006877</v>
      </c>
      <c r="AF154">
        <f t="shared" si="41"/>
        <v>23.407716128494947</v>
      </c>
      <c r="AG154">
        <f t="shared" si="41"/>
        <v>23.933797907505244</v>
      </c>
      <c r="AH154">
        <f t="shared" si="41"/>
        <v>24.448562129548691</v>
      </c>
      <c r="AI154">
        <f t="shared" si="41"/>
        <v>24.952709234219494</v>
      </c>
      <c r="AJ154">
        <f t="shared" si="41"/>
        <v>25.446870260458411</v>
      </c>
      <c r="AK154">
        <f t="shared" si="41"/>
        <v>25.931616108096755</v>
      </c>
      <c r="AL154">
        <f t="shared" si="41"/>
        <v>26.407465268419898</v>
      </c>
      <c r="AM154">
        <f t="shared" si="41"/>
        <v>26.874890322155792</v>
      </c>
      <c r="AN154">
        <f t="shared" si="41"/>
        <v>27.334323436898956</v>
      </c>
      <c r="AO154">
        <f t="shared" si="41"/>
        <v>27.786161046069378</v>
      </c>
      <c r="AP154">
        <f t="shared" si="41"/>
        <v>28.230767853588461</v>
      </c>
      <c r="AQ154">
        <f t="shared" si="41"/>
        <v>28.668480279364367</v>
      </c>
      <c r="AR154">
        <f t="shared" si="41"/>
        <v>29.099609438159195</v>
      </c>
      <c r="AS154">
        <f t="shared" si="41"/>
        <v>29.524443726825808</v>
      </c>
      <c r="AT154">
        <f t="shared" si="41"/>
        <v>29.943251081063391</v>
      </c>
      <c r="AU154">
        <f t="shared" si="41"/>
        <v>30.35628095186734</v>
      </c>
      <c r="AV154">
        <f t="shared" si="41"/>
        <v>30.76376604308718</v>
      </c>
      <c r="AW154">
        <f t="shared" si="41"/>
        <v>31.165923844463592</v>
      </c>
      <c r="AX154">
        <f t="shared" si="41"/>
        <v>31.562957988819811</v>
      </c>
      <c r="AY154">
        <f t="shared" si="41"/>
        <v>31.955059457449057</v>
      </c>
      <c r="AZ154">
        <f t="shared" si="41"/>
        <v>32.342407653948783</v>
      </c>
      <c r="BA154">
        <f t="shared" si="41"/>
        <v>32.725171363635432</v>
      </c>
      <c r="BB154">
        <f t="shared" si="41"/>
        <v>33.103509613096989</v>
      </c>
      <c r="BC154">
        <f t="shared" si="41"/>
        <v>33.477572442300911</v>
      </c>
      <c r="BD154">
        <f t="shared" si="41"/>
        <v>33.84750159989072</v>
      </c>
      <c r="BE154">
        <f t="shared" si="41"/>
        <v>34.213431170809294</v>
      </c>
      <c r="BF154">
        <f t="shared" si="41"/>
        <v>34.575488144129004</v>
      </c>
      <c r="BG154">
        <f t="shared" si="41"/>
        <v>34.933792927907291</v>
      </c>
      <c r="BH154">
        <f t="shared" si="41"/>
        <v>35.288459816985579</v>
      </c>
      <c r="BI154">
        <f t="shared" si="41"/>
        <v>35.63959741888376</v>
      </c>
      <c r="BJ154">
        <f t="shared" si="41"/>
        <v>35.987309042288864</v>
      </c>
      <c r="BK154">
        <f t="shared" si="41"/>
        <v>36.331693052076531</v>
      </c>
      <c r="BL154">
        <f t="shared" si="41"/>
        <v>36.67284319432305</v>
      </c>
      <c r="BM154">
        <f t="shared" si="41"/>
        <v>37.010848894351312</v>
      </c>
      <c r="BN154">
        <f t="shared" si="41"/>
        <v>37.345795530495877</v>
      </c>
      <c r="BO154">
        <f t="shared" si="41"/>
        <v>37.677764685961748</v>
      </c>
      <c r="BP154">
        <f t="shared" si="41"/>
        <v>38.006834380882168</v>
      </c>
      <c r="BQ154">
        <f t="shared" si="41"/>
        <v>38.333079286445361</v>
      </c>
      <c r="BR154">
        <f t="shared" si="41"/>
        <v>38.65657092275525</v>
      </c>
      <c r="BS154">
        <f t="shared" si="41"/>
        <v>38.977377841911149</v>
      </c>
      <c r="BT154">
        <f t="shared" si="41"/>
        <v>39.295565797634303</v>
      </c>
      <c r="BU154">
        <f t="shared" si="41"/>
        <v>39.611197902629847</v>
      </c>
      <c r="BV154">
        <f t="shared" si="41"/>
        <v>39.924334774751188</v>
      </c>
      <c r="BW154">
        <f t="shared" si="41"/>
        <v>40.235034672925373</v>
      </c>
      <c r="BX154">
        <f t="shared" ref="BX154:DF154" si="42">BX141+BX133</f>
        <v>40.543353623702707</v>
      </c>
      <c r="BY154">
        <f t="shared" si="42"/>
        <v>40.849345539209168</v>
      </c>
      <c r="BZ154">
        <f t="shared" si="42"/>
        <v>41.153062327204857</v>
      </c>
      <c r="CA154">
        <f t="shared" si="42"/>
        <v>41.454553993884765</v>
      </c>
      <c r="CB154">
        <f t="shared" si="42"/>
        <v>41.75386873999831</v>
      </c>
      <c r="CC154">
        <f t="shared" si="42"/>
        <v>42.051053050810843</v>
      </c>
      <c r="CD154">
        <f t="shared" si="42"/>
        <v>42.346151780382684</v>
      </c>
      <c r="CE154">
        <f t="shared" si="42"/>
        <v>42.639208230598129</v>
      </c>
      <c r="CF154">
        <f t="shared" si="42"/>
        <v>42.930264225338846</v>
      </c>
      <c r="CG154">
        <f t="shared" si="42"/>
        <v>43.21936018016126</v>
      </c>
      <c r="CH154">
        <f t="shared" si="42"/>
        <v>43.506535167806788</v>
      </c>
      <c r="CI154">
        <f t="shared" si="42"/>
        <v>43.791826979845325</v>
      </c>
      <c r="CJ154">
        <f t="shared" si="42"/>
        <v>44.075272184727446</v>
      </c>
      <c r="CK154">
        <f t="shared" si="42"/>
        <v>44.356906182497767</v>
      </c>
      <c r="CL154">
        <f t="shared" si="42"/>
        <v>44.63676325640121</v>
      </c>
      <c r="CM154">
        <f t="shared" si="42"/>
        <v>44.914876621595084</v>
      </c>
      <c r="CN154">
        <f t="shared" si="42"/>
        <v>45.191278471163102</v>
      </c>
      <c r="CO154">
        <f t="shared" si="42"/>
        <v>45.466000019611457</v>
      </c>
      <c r="CP154">
        <f t="shared" si="42"/>
        <v>45.739071544013754</v>
      </c>
      <c r="CQ154">
        <f t="shared" si="42"/>
        <v>46.010522422957877</v>
      </c>
      <c r="CR154">
        <f t="shared" si="42"/>
        <v>46.280381173436865</v>
      </c>
      <c r="CS154">
        <f t="shared" si="42"/>
        <v>46.548675485814954</v>
      </c>
      <c r="CT154">
        <f t="shared" si="42"/>
        <v>46.815432256989894</v>
      </c>
      <c r="CU154">
        <f t="shared" si="42"/>
        <v>47.080677621864254</v>
      </c>
      <c r="CV154">
        <f t="shared" si="42"/>
        <v>47.34443698322972</v>
      </c>
      <c r="CW154">
        <f t="shared" si="42"/>
        <v>47.606735040161176</v>
      </c>
      <c r="CX154">
        <f t="shared" si="42"/>
        <v>47.867595815010489</v>
      </c>
      <c r="CY154">
        <f t="shared" si="42"/>
        <v>48.127042679083345</v>
      </c>
      <c r="CZ154">
        <f t="shared" si="42"/>
        <v>48.385098377076915</v>
      </c>
      <c r="DA154">
        <f t="shared" si="42"/>
        <v>48.641785050350592</v>
      </c>
      <c r="DB154">
        <f t="shared" si="42"/>
        <v>48.897124259097382</v>
      </c>
      <c r="DC154">
        <f t="shared" si="42"/>
        <v>49.151137003478468</v>
      </c>
      <c r="DD154">
        <f t="shared" si="42"/>
        <v>49.403843743779802</v>
      </c>
      <c r="DE154">
        <f t="shared" si="42"/>
        <v>49.655264419645484</v>
      </c>
      <c r="DF154">
        <f>DF141+DF133</f>
        <v>49.905418468438988</v>
      </c>
    </row>
    <row r="155" spans="9:110" x14ac:dyDescent="0.3">
      <c r="I155" s="12" t="s">
        <v>438</v>
      </c>
      <c r="J155">
        <v>2.33</v>
      </c>
      <c r="K155">
        <f>K134+K142</f>
        <v>4.5063670934260802</v>
      </c>
      <c r="L155">
        <f t="shared" ref="L155:BW155" si="43">L134+L142</f>
        <v>6.3729654605549868</v>
      </c>
      <c r="M155">
        <f t="shared" si="43"/>
        <v>7.8052567633704557</v>
      </c>
      <c r="N155">
        <f t="shared" si="43"/>
        <v>9.0127341868521604</v>
      </c>
      <c r="O155">
        <f t="shared" si="43"/>
        <v>10.07654315246886</v>
      </c>
      <c r="P155">
        <f t="shared" si="43"/>
        <v>11.038299972562825</v>
      </c>
      <c r="Q155">
        <f t="shared" si="43"/>
        <v>11.922726645570378</v>
      </c>
      <c r="R155">
        <f t="shared" si="43"/>
        <v>12.745930921109974</v>
      </c>
      <c r="S155">
        <f t="shared" si="43"/>
        <v>13.519101280278239</v>
      </c>
      <c r="T155">
        <f t="shared" si="43"/>
        <v>14.250383988059205</v>
      </c>
      <c r="U155">
        <f t="shared" si="43"/>
        <v>14.945928816498743</v>
      </c>
      <c r="V155">
        <f t="shared" si="43"/>
        <v>15.610513526740911</v>
      </c>
      <c r="W155">
        <f t="shared" si="43"/>
        <v>16.247937621411353</v>
      </c>
      <c r="X155">
        <f t="shared" si="43"/>
        <v>16.861281722632711</v>
      </c>
      <c r="Y155">
        <f t="shared" si="43"/>
        <v>17.45308470473633</v>
      </c>
      <c r="Z155">
        <f t="shared" si="43"/>
        <v>18.025468373704321</v>
      </c>
      <c r="AA155">
        <f t="shared" si="43"/>
        <v>18.580227514003376</v>
      </c>
      <c r="AB155">
        <f t="shared" si="43"/>
        <v>19.118896381664957</v>
      </c>
      <c r="AC155">
        <f t="shared" si="43"/>
        <v>19.642798762741396</v>
      </c>
      <c r="AD155">
        <f t="shared" si="43"/>
        <v>20.15308630493772</v>
      </c>
      <c r="AE155">
        <f t="shared" si="43"/>
        <v>20.650768314883145</v>
      </c>
      <c r="AF155">
        <f t="shared" si="43"/>
        <v>21.136735234555388</v>
      </c>
      <c r="AG155">
        <f t="shared" si="43"/>
        <v>21.611777362271908</v>
      </c>
      <c r="AH155">
        <f t="shared" si="43"/>
        <v>22.07659994512565</v>
      </c>
      <c r="AI155">
        <f t="shared" si="43"/>
        <v>22.531835467130399</v>
      </c>
      <c r="AJ155">
        <f t="shared" si="43"/>
        <v>22.978053744791978</v>
      </c>
      <c r="AK155">
        <f t="shared" si="43"/>
        <v>23.415770290111368</v>
      </c>
      <c r="AL155">
        <f t="shared" si="43"/>
        <v>23.845453291140757</v>
      </c>
      <c r="AM155">
        <f t="shared" si="43"/>
        <v>24.267529479547129</v>
      </c>
      <c r="AN155">
        <f t="shared" si="43"/>
        <v>24.682389094684545</v>
      </c>
      <c r="AO155">
        <f t="shared" si="43"/>
        <v>25.090390108607632</v>
      </c>
      <c r="AP155">
        <f t="shared" si="43"/>
        <v>25.491861842219947</v>
      </c>
      <c r="AQ155">
        <f t="shared" si="43"/>
        <v>25.887108076483603</v>
      </c>
      <c r="AR155">
        <f t="shared" si="43"/>
        <v>26.276409742281309</v>
      </c>
      <c r="AS155">
        <f t="shared" si="43"/>
        <v>26.66002725664341</v>
      </c>
      <c r="AT155">
        <f t="shared" si="43"/>
        <v>27.038202560556478</v>
      </c>
      <c r="AU155">
        <f t="shared" si="43"/>
        <v>27.411160903661052</v>
      </c>
      <c r="AV155">
        <f t="shared" si="43"/>
        <v>27.77911241323433</v>
      </c>
      <c r="AW155">
        <f t="shared" si="43"/>
        <v>28.142253478494275</v>
      </c>
      <c r="AX155">
        <f t="shared" si="43"/>
        <v>28.500767976118411</v>
      </c>
      <c r="AY155">
        <f t="shared" si="43"/>
        <v>28.854828358686348</v>
      </c>
      <c r="AZ155">
        <f t="shared" si="43"/>
        <v>29.204596624332332</v>
      </c>
      <c r="BA155">
        <f t="shared" si="43"/>
        <v>29.550225183079007</v>
      </c>
      <c r="BB155">
        <f t="shared" si="43"/>
        <v>29.891857632997485</v>
      </c>
      <c r="BC155">
        <f t="shared" si="43"/>
        <v>30.229629457406581</v>
      </c>
      <c r="BD155">
        <f t="shared" si="43"/>
        <v>30.563668652712767</v>
      </c>
      <c r="BE155">
        <f t="shared" si="43"/>
        <v>30.894096295142383</v>
      </c>
      <c r="BF155">
        <f t="shared" si="43"/>
        <v>31.221027053481823</v>
      </c>
      <c r="BG155">
        <f t="shared" si="43"/>
        <v>31.544569653982563</v>
      </c>
      <c r="BH155">
        <f t="shared" si="43"/>
        <v>31.864827302774934</v>
      </c>
      <c r="BI155">
        <f t="shared" si="43"/>
        <v>32.181898070443019</v>
      </c>
      <c r="BJ155">
        <f t="shared" si="43"/>
        <v>32.495875242822706</v>
      </c>
      <c r="BK155">
        <f t="shared" si="43"/>
        <v>32.806847641579509</v>
      </c>
      <c r="BL155">
        <f t="shared" si="43"/>
        <v>33.114899917688476</v>
      </c>
      <c r="BM155">
        <f t="shared" si="43"/>
        <v>33.420112820564171</v>
      </c>
      <c r="BN155">
        <f t="shared" si="43"/>
        <v>33.722563445265422</v>
      </c>
      <c r="BO155">
        <f t="shared" si="43"/>
        <v>34.022325459919173</v>
      </c>
      <c r="BP155">
        <f t="shared" si="43"/>
        <v>34.319469315264449</v>
      </c>
      <c r="BQ155">
        <f t="shared" si="43"/>
        <v>34.614062438004751</v>
      </c>
      <c r="BR155">
        <f t="shared" si="43"/>
        <v>34.90616940947266</v>
      </c>
      <c r="BS155">
        <f t="shared" si="43"/>
        <v>35.195852130947451</v>
      </c>
      <c r="BT155">
        <f t="shared" si="43"/>
        <v>35.483169976824669</v>
      </c>
      <c r="BU155">
        <f t="shared" si="43"/>
        <v>35.768179936711135</v>
      </c>
      <c r="BV155">
        <f t="shared" si="43"/>
        <v>36.050936747408642</v>
      </c>
      <c r="BW155">
        <f t="shared" si="43"/>
        <v>36.331493015652022</v>
      </c>
      <c r="BX155">
        <f t="shared" ref="BX155:DF155" si="44">BX134+BX142</f>
        <v>36.609899332381197</v>
      </c>
      <c r="BY155">
        <f t="shared" si="44"/>
        <v>36.886204379249961</v>
      </c>
      <c r="BZ155">
        <f t="shared" si="44"/>
        <v>37.160455028006751</v>
      </c>
      <c r="CA155">
        <f t="shared" si="44"/>
        <v>37.432696433321837</v>
      </c>
      <c r="CB155">
        <f t="shared" si="44"/>
        <v>37.702972119581489</v>
      </c>
      <c r="CC155">
        <f t="shared" si="44"/>
        <v>37.971324062121568</v>
      </c>
      <c r="CD155">
        <f t="shared" si="44"/>
        <v>38.237792763329914</v>
      </c>
      <c r="CE155">
        <f t="shared" si="44"/>
        <v>38.5024173240081</v>
      </c>
      <c r="CF155">
        <f t="shared" si="44"/>
        <v>38.76523551034861</v>
      </c>
      <c r="CG155">
        <f t="shared" si="44"/>
        <v>39.026283816852285</v>
      </c>
      <c r="CH155">
        <f t="shared" si="44"/>
        <v>39.285597525482792</v>
      </c>
      <c r="CI155">
        <f t="shared" si="44"/>
        <v>39.543210761329604</v>
      </c>
      <c r="CJ155">
        <f t="shared" si="44"/>
        <v>39.799156545028019</v>
      </c>
      <c r="CK155">
        <f t="shared" si="44"/>
        <v>40.053466842164354</v>
      </c>
      <c r="CL155">
        <f t="shared" si="44"/>
        <v>40.306172609875439</v>
      </c>
      <c r="CM155">
        <f t="shared" si="44"/>
        <v>40.55730384083472</v>
      </c>
      <c r="CN155">
        <f t="shared" si="44"/>
        <v>40.806889604802038</v>
      </c>
      <c r="CO155">
        <f t="shared" si="44"/>
        <v>41.054958087899848</v>
      </c>
      <c r="CP155">
        <f t="shared" si="44"/>
        <v>41.301536629766289</v>
      </c>
      <c r="CQ155">
        <f t="shared" si="44"/>
        <v>41.54665175872347</v>
      </c>
      <c r="CR155">
        <f t="shared" si="44"/>
        <v>41.790329225089309</v>
      </c>
      <c r="CS155">
        <f t="shared" si="44"/>
        <v>42.032594032751149</v>
      </c>
      <c r="CT155">
        <f t="shared" si="44"/>
        <v>42.273470469110777</v>
      </c>
      <c r="CU155">
        <f t="shared" si="44"/>
        <v>42.512982133502391</v>
      </c>
      <c r="CV155">
        <f t="shared" si="44"/>
        <v>42.751151964177609</v>
      </c>
      <c r="CW155">
        <f t="shared" si="44"/>
        <v>42.988002263944772</v>
      </c>
      <c r="CX155">
        <f t="shared" si="44"/>
        <v>43.223554724543817</v>
      </c>
      <c r="CY155">
        <f t="shared" si="44"/>
        <v>43.457830449832031</v>
      </c>
      <c r="CZ155">
        <f t="shared" si="44"/>
        <v>43.690849977850753</v>
      </c>
      <c r="DA155">
        <f t="shared" si="44"/>
        <v>43.922633301838516</v>
      </c>
      <c r="DB155">
        <f t="shared" si="44"/>
        <v>44.153199890251301</v>
      </c>
      <c r="DC155">
        <f t="shared" si="44"/>
        <v>44.38256870584668</v>
      </c>
      <c r="DD155">
        <f t="shared" si="44"/>
        <v>44.610758223884901</v>
      </c>
      <c r="DE155">
        <f t="shared" si="44"/>
        <v>44.837786449496235</v>
      </c>
      <c r="DF155">
        <f t="shared" si="44"/>
        <v>45.063670934260799</v>
      </c>
    </row>
    <row r="156" spans="9:110" x14ac:dyDescent="0.3">
      <c r="I156" s="12" t="s">
        <v>439</v>
      </c>
      <c r="J156">
        <v>1.64</v>
      </c>
      <c r="K156">
        <f>K135+K143</f>
        <v>3.1837744271470934</v>
      </c>
      <c r="L156">
        <f t="shared" ref="L156:BW156" si="45">L135+L143</f>
        <v>4.5025369744080503</v>
      </c>
      <c r="M156">
        <f t="shared" si="45"/>
        <v>5.5144590676572616</v>
      </c>
      <c r="N156">
        <f t="shared" si="45"/>
        <v>6.3675488542941867</v>
      </c>
      <c r="O156">
        <f t="shared" si="45"/>
        <v>7.1191360441263516</v>
      </c>
      <c r="P156">
        <f t="shared" si="45"/>
        <v>7.7986228026321918</v>
      </c>
      <c r="Q156">
        <f t="shared" si="45"/>
        <v>8.4234753647583389</v>
      </c>
      <c r="R156">
        <f t="shared" si="45"/>
        <v>9.0050739488161007</v>
      </c>
      <c r="S156">
        <f t="shared" si="45"/>
        <v>9.5513232814412792</v>
      </c>
      <c r="T156">
        <f t="shared" si="45"/>
        <v>10.067978745982632</v>
      </c>
      <c r="U156">
        <f t="shared" si="45"/>
        <v>10.559385191975611</v>
      </c>
      <c r="V156">
        <f t="shared" si="45"/>
        <v>11.028918135314523</v>
      </c>
      <c r="W156">
        <f t="shared" si="45"/>
        <v>11.479261946589833</v>
      </c>
      <c r="X156">
        <f t="shared" si="45"/>
        <v>11.912593103156894</v>
      </c>
      <c r="Y156">
        <f t="shared" si="45"/>
        <v>12.330705334421751</v>
      </c>
      <c r="Z156">
        <f t="shared" si="45"/>
        <v>12.735097708588373</v>
      </c>
      <c r="AA156">
        <f t="shared" si="45"/>
        <v>13.127038251267823</v>
      </c>
      <c r="AB156">
        <f t="shared" si="45"/>
        <v>13.507610923224149</v>
      </c>
      <c r="AC156">
        <f t="shared" si="45"/>
        <v>13.877750986963278</v>
      </c>
      <c r="AD156">
        <f t="shared" si="45"/>
        <v>14.238272088252703</v>
      </c>
      <c r="AE156">
        <f t="shared" si="45"/>
        <v>14.589887308066221</v>
      </c>
      <c r="AF156">
        <f t="shared" si="45"/>
        <v>14.933225748813538</v>
      </c>
      <c r="AG156">
        <f t="shared" si="45"/>
        <v>15.268845760828922</v>
      </c>
      <c r="AH156">
        <f t="shared" si="45"/>
        <v>15.597245605264384</v>
      </c>
      <c r="AI156">
        <f t="shared" si="45"/>
        <v>15.918872135735466</v>
      </c>
      <c r="AJ156">
        <f t="shared" si="45"/>
        <v>16.234127930900716</v>
      </c>
      <c r="AK156">
        <f t="shared" si="45"/>
        <v>16.543377202971786</v>
      </c>
      <c r="AL156">
        <f t="shared" si="45"/>
        <v>16.846950729516678</v>
      </c>
      <c r="AM156">
        <f t="shared" si="45"/>
        <v>17.145149998927341</v>
      </c>
      <c r="AN156">
        <f t="shared" si="45"/>
        <v>17.438250717565509</v>
      </c>
      <c r="AO156">
        <f t="shared" si="45"/>
        <v>17.726505794759149</v>
      </c>
      <c r="AP156">
        <f t="shared" si="45"/>
        <v>18.010147897632201</v>
      </c>
      <c r="AQ156">
        <f t="shared" si="45"/>
        <v>18.289391649192201</v>
      </c>
      <c r="AR156">
        <f t="shared" si="45"/>
        <v>18.564435528733355</v>
      </c>
      <c r="AS156">
        <f t="shared" si="45"/>
        <v>18.835463522394477</v>
      </c>
      <c r="AT156">
        <f t="shared" si="45"/>
        <v>19.102646562882558</v>
      </c>
      <c r="AU156">
        <f t="shared" si="45"/>
        <v>19.366143790372014</v>
      </c>
      <c r="AV156">
        <f t="shared" si="45"/>
        <v>19.626103661000069</v>
      </c>
      <c r="AW156">
        <f t="shared" si="45"/>
        <v>19.882664924885603</v>
      </c>
      <c r="AX156">
        <f t="shared" si="45"/>
        <v>20.135957491965264</v>
      </c>
      <c r="AY156">
        <f t="shared" si="45"/>
        <v>20.386103200984437</v>
      </c>
      <c r="AZ156">
        <f t="shared" si="45"/>
        <v>20.633216504562334</v>
      </c>
      <c r="BA156">
        <f t="shared" si="45"/>
        <v>20.877405081261884</v>
      </c>
      <c r="BB156">
        <f t="shared" si="45"/>
        <v>21.118770383951222</v>
      </c>
      <c r="BC156">
        <f t="shared" si="45"/>
        <v>21.357408132379057</v>
      </c>
      <c r="BD156">
        <f t="shared" si="45"/>
        <v>21.593408756747202</v>
      </c>
      <c r="BE156">
        <f t="shared" si="45"/>
        <v>21.826857798110169</v>
      </c>
      <c r="BF156">
        <f t="shared" si="45"/>
        <v>22.057836270629046</v>
      </c>
      <c r="BG156">
        <f t="shared" si="45"/>
        <v>22.286420990029651</v>
      </c>
      <c r="BH156">
        <f t="shared" si="45"/>
        <v>22.512684872040253</v>
      </c>
      <c r="BI156">
        <f t="shared" si="45"/>
        <v>22.736697204095982</v>
      </c>
      <c r="BJ156">
        <f t="shared" si="45"/>
        <v>22.958523893179667</v>
      </c>
      <c r="BK156">
        <f t="shared" si="45"/>
        <v>23.178227692311967</v>
      </c>
      <c r="BL156">
        <f t="shared" si="45"/>
        <v>23.395868407896579</v>
      </c>
      <c r="BM156">
        <f t="shared" si="45"/>
        <v>23.611503089862133</v>
      </c>
      <c r="BN156">
        <f t="shared" si="45"/>
        <v>23.825186206313788</v>
      </c>
      <c r="BO156">
        <f t="shared" si="45"/>
        <v>24.036969804209527</v>
      </c>
      <c r="BP156">
        <f t="shared" si="45"/>
        <v>24.246903657404104</v>
      </c>
      <c r="BQ156">
        <f t="shared" si="45"/>
        <v>24.455035403253703</v>
      </c>
      <c r="BR156">
        <f t="shared" si="45"/>
        <v>24.661410668843502</v>
      </c>
      <c r="BS156">
        <f t="shared" si="45"/>
        <v>24.866073187785474</v>
      </c>
      <c r="BT156">
        <f t="shared" si="45"/>
        <v>25.069064908433653</v>
      </c>
      <c r="BU156">
        <f t="shared" si="45"/>
        <v>25.270426094275013</v>
      </c>
      <c r="BV156">
        <f t="shared" si="45"/>
        <v>25.470195417176747</v>
      </c>
      <c r="BW156">
        <f t="shared" si="45"/>
        <v>25.668410044101424</v>
      </c>
      <c r="BX156">
        <f t="shared" ref="BX156:DF156" si="46">BX135+BX143</f>
        <v>25.865105717840841</v>
      </c>
      <c r="BY156">
        <f t="shared" si="46"/>
        <v>26.06031683226508</v>
      </c>
      <c r="BZ156">
        <f t="shared" si="46"/>
        <v>26.254076502535646</v>
      </c>
      <c r="CA156">
        <f t="shared" si="46"/>
        <v>26.446416630688368</v>
      </c>
      <c r="CB156">
        <f t="shared" si="46"/>
        <v>26.637367966953981</v>
      </c>
      <c r="CC156">
        <f t="shared" si="46"/>
        <v>26.826960167150173</v>
      </c>
      <c r="CD156">
        <f t="shared" si="46"/>
        <v>27.015221846448298</v>
      </c>
      <c r="CE156">
        <f t="shared" si="46"/>
        <v>27.202180629790938</v>
      </c>
      <c r="CF156">
        <f t="shared" si="46"/>
        <v>27.387863199211601</v>
      </c>
      <c r="CG156">
        <f t="shared" si="46"/>
        <v>27.572295338286313</v>
      </c>
      <c r="CH156">
        <f t="shared" si="46"/>
        <v>27.755501973926556</v>
      </c>
      <c r="CI156">
        <f t="shared" si="46"/>
        <v>27.937507215705502</v>
      </c>
      <c r="CJ156">
        <f t="shared" si="46"/>
        <v>28.118334392893058</v>
      </c>
      <c r="CK156">
        <f t="shared" si="46"/>
        <v>28.298006089360928</v>
      </c>
      <c r="CL156">
        <f t="shared" si="46"/>
        <v>28.476544176505406</v>
      </c>
      <c r="CM156">
        <f t="shared" si="46"/>
        <v>28.653969844323836</v>
      </c>
      <c r="CN156">
        <f t="shared" si="46"/>
        <v>28.830303630769755</v>
      </c>
      <c r="CO156">
        <f t="shared" si="46"/>
        <v>29.005565449501781</v>
      </c>
      <c r="CP156">
        <f t="shared" si="46"/>
        <v>29.179774616132441</v>
      </c>
      <c r="CQ156">
        <f t="shared" si="46"/>
        <v>29.35294987307482</v>
      </c>
      <c r="CR156">
        <f t="shared" si="46"/>
        <v>29.525109413077523</v>
      </c>
      <c r="CS156">
        <f t="shared" si="46"/>
        <v>29.696270901531637</v>
      </c>
      <c r="CT156">
        <f t="shared" si="46"/>
        <v>29.866451497627075</v>
      </c>
      <c r="CU156">
        <f t="shared" si="46"/>
        <v>30.035667874429997</v>
      </c>
      <c r="CV156">
        <f t="shared" si="46"/>
        <v>30.203936237947893</v>
      </c>
      <c r="CW156">
        <f t="shared" si="46"/>
        <v>30.371272345243916</v>
      </c>
      <c r="CX156">
        <f t="shared" si="46"/>
        <v>30.537691521657845</v>
      </c>
      <c r="CY156">
        <f t="shared" si="46"/>
        <v>30.703208677186971</v>
      </c>
      <c r="CZ156">
        <f t="shared" si="46"/>
        <v>30.867838322076352</v>
      </c>
      <c r="DA156">
        <f t="shared" si="46"/>
        <v>31.031594581664685</v>
      </c>
      <c r="DB156">
        <f t="shared" si="46"/>
        <v>31.194491210528767</v>
      </c>
      <c r="DC156">
        <f t="shared" si="46"/>
        <v>31.356541605966566</v>
      </c>
      <c r="DD156">
        <f t="shared" si="46"/>
        <v>31.517758820856354</v>
      </c>
      <c r="DE156">
        <f t="shared" si="46"/>
        <v>31.67815557592683</v>
      </c>
      <c r="DF156">
        <f t="shared" si="46"/>
        <v>31.837744271470932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86D76-155B-4A25-86F7-0AE3F7E35704}">
  <dimension ref="A1:DD165"/>
  <sheetViews>
    <sheetView topLeftCell="A151" workbookViewId="0">
      <selection activeCell="E159" sqref="E159"/>
    </sheetView>
  </sheetViews>
  <sheetFormatPr defaultRowHeight="14.4" x14ac:dyDescent="0.3"/>
  <cols>
    <col min="3" max="3" width="15.109375" customWidth="1"/>
    <col min="4" max="4" width="15.6640625" customWidth="1"/>
    <col min="5" max="5" width="12" bestFit="1" customWidth="1"/>
    <col min="6" max="6" width="12.21875" customWidth="1"/>
    <col min="7" max="7" width="16.6640625" customWidth="1"/>
    <col min="8" max="8" width="16.77734375" customWidth="1"/>
    <col min="9" max="9" width="19.88671875" customWidth="1"/>
    <col min="10" max="10" width="11.44140625" customWidth="1"/>
    <col min="11" max="11" width="12.44140625" customWidth="1"/>
    <col min="12" max="12" width="12.6640625" customWidth="1"/>
    <col min="13" max="13" width="19.88671875" customWidth="1"/>
    <col min="14" max="14" width="11.5546875" customWidth="1"/>
    <col min="16" max="16" width="12.6640625" customWidth="1"/>
    <col min="17" max="17" width="12.109375" customWidth="1"/>
    <col min="18" max="18" width="19.44140625" customWidth="1"/>
  </cols>
  <sheetData>
    <row r="1" spans="1:18" x14ac:dyDescent="0.3">
      <c r="A1" t="s">
        <v>414</v>
      </c>
      <c r="B1" t="s">
        <v>412</v>
      </c>
      <c r="C1" t="s">
        <v>416</v>
      </c>
      <c r="D1" t="s">
        <v>417</v>
      </c>
    </row>
    <row r="2" spans="1:18" x14ac:dyDescent="0.3">
      <c r="A2">
        <v>0.94</v>
      </c>
      <c r="B2">
        <f>1-$A$2</f>
        <v>6.0000000000000053E-2</v>
      </c>
      <c r="C2">
        <v>126</v>
      </c>
      <c r="D2">
        <f>1-POWER(A2,C2)</f>
        <v>0.99958874655066499</v>
      </c>
    </row>
    <row r="3" spans="1:18" x14ac:dyDescent="0.3">
      <c r="F3" t="s">
        <v>405</v>
      </c>
      <c r="J3" t="s">
        <v>406</v>
      </c>
      <c r="N3" t="s">
        <v>409</v>
      </c>
    </row>
    <row r="4" spans="1:18" x14ac:dyDescent="0.3">
      <c r="A4" s="13" t="s">
        <v>411</v>
      </c>
      <c r="C4" t="s">
        <v>413</v>
      </c>
      <c r="D4" t="s">
        <v>415</v>
      </c>
      <c r="E4" t="s">
        <v>418</v>
      </c>
      <c r="F4" t="s">
        <v>422</v>
      </c>
      <c r="G4" t="s">
        <v>419</v>
      </c>
      <c r="H4" t="s">
        <v>420</v>
      </c>
      <c r="I4" t="s">
        <v>421</v>
      </c>
      <c r="J4" t="s">
        <v>422</v>
      </c>
      <c r="K4" t="s">
        <v>419</v>
      </c>
      <c r="L4" t="s">
        <v>420</v>
      </c>
      <c r="M4" t="s">
        <v>421</v>
      </c>
      <c r="N4">
        <v>100</v>
      </c>
      <c r="P4" t="s">
        <v>419</v>
      </c>
      <c r="Q4" t="s">
        <v>420</v>
      </c>
      <c r="R4" t="s">
        <v>421</v>
      </c>
    </row>
    <row r="5" spans="1:18" x14ac:dyDescent="0.3">
      <c r="A5" s="13">
        <v>180</v>
      </c>
      <c r="C5">
        <f>POWER($A$2,A5)</f>
        <v>1.455504819912153E-5</v>
      </c>
      <c r="D5">
        <f>$B$2*C5</f>
        <v>8.7330289194729261E-7</v>
      </c>
      <c r="E5">
        <f>D5/$D$2</f>
        <v>8.7366218853588159E-7</v>
      </c>
      <c r="F5">
        <v>2.9100716871318211E-2</v>
      </c>
      <c r="G5">
        <f>F5</f>
        <v>2.9100716871318211E-2</v>
      </c>
      <c r="H5">
        <f>POWER(G5,2)</f>
        <v>8.4685172242462438E-4</v>
      </c>
      <c r="I5">
        <f>E5*H5</f>
        <v>7.3986232917887828E-10</v>
      </c>
      <c r="J5">
        <v>4.1008276899924923E-2</v>
      </c>
      <c r="K5">
        <f>J5</f>
        <v>4.1008276899924923E-2</v>
      </c>
      <c r="L5">
        <f>POWER(K5,2)</f>
        <v>1.681678774300916E-3</v>
      </c>
      <c r="M5">
        <f>E5*L5</f>
        <v>1.469219158370077E-9</v>
      </c>
      <c r="N5">
        <v>103.50544968856217</v>
      </c>
      <c r="O5">
        <v>3.5054496885621657E-2</v>
      </c>
      <c r="P5">
        <f>O5</f>
        <v>3.5054496885621657E-2</v>
      </c>
      <c r="Q5">
        <f>POWER(P5,2)</f>
        <v>1.2288177519040584E-3</v>
      </c>
      <c r="R5">
        <f>E5*Q5</f>
        <v>1.0735716064402417E-9</v>
      </c>
    </row>
    <row r="6" spans="1:18" x14ac:dyDescent="0.3">
      <c r="A6" s="13">
        <v>179</v>
      </c>
      <c r="C6">
        <f t="shared" ref="C6:C69" si="0">POWER($A$2,A6)</f>
        <v>1.548409382885269E-5</v>
      </c>
      <c r="D6">
        <f t="shared" ref="D6:D69" si="1">$B$2*C6</f>
        <v>9.2904562973116228E-7</v>
      </c>
      <c r="E6">
        <f t="shared" ref="E6:E69" si="2">D6/$D$2</f>
        <v>9.2942786014455475E-7</v>
      </c>
      <c r="F6">
        <v>-9.456181671178121E-3</v>
      </c>
      <c r="G6">
        <f t="shared" ref="G6:G69" si="3">F6</f>
        <v>-9.456181671178121E-3</v>
      </c>
      <c r="H6">
        <f t="shared" ref="H6:H69" si="4">POWER(G6,2)</f>
        <v>8.9419371798325043E-5</v>
      </c>
      <c r="I6">
        <f t="shared" ref="I6:I69" si="5">E6*H6</f>
        <v>8.3108855385987589E-11</v>
      </c>
      <c r="J6">
        <v>9.6226892884272441E-3</v>
      </c>
      <c r="K6">
        <f t="shared" ref="K6:K69" si="6">J6</f>
        <v>9.6226892884272441E-3</v>
      </c>
      <c r="L6">
        <f t="shared" ref="L6:L69" si="7">POWER(K6,2)</f>
        <v>9.2596149141612423E-5</v>
      </c>
      <c r="M6">
        <f t="shared" ref="M6:M69" si="8">E6*L6</f>
        <v>8.6061440754314882E-11</v>
      </c>
      <c r="N6">
        <v>103.51406691146212</v>
      </c>
      <c r="O6">
        <v>8.3253808624431287E-5</v>
      </c>
      <c r="P6">
        <f t="shared" ref="P6:P69" si="9">O6</f>
        <v>8.3253808624431287E-5</v>
      </c>
      <c r="Q6">
        <f t="shared" ref="Q6:Q69" si="10">POWER(P6,2)</f>
        <v>6.9311966504734294E-9</v>
      </c>
      <c r="R6">
        <f t="shared" ref="R6:R69" si="11">E6*Q6</f>
        <v>6.442047271090625E-15</v>
      </c>
    </row>
    <row r="7" spans="1:18" x14ac:dyDescent="0.3">
      <c r="A7" s="13">
        <v>178</v>
      </c>
      <c r="C7">
        <f t="shared" si="0"/>
        <v>1.6472440243460313E-5</v>
      </c>
      <c r="D7">
        <f t="shared" si="1"/>
        <v>9.8834641460761966E-7</v>
      </c>
      <c r="E7">
        <f t="shared" si="2"/>
        <v>9.8875304270697338E-7</v>
      </c>
      <c r="F7">
        <v>2.5043240126837896E-2</v>
      </c>
      <c r="G7">
        <f t="shared" si="3"/>
        <v>2.5043240126837896E-2</v>
      </c>
      <c r="H7">
        <f t="shared" si="4"/>
        <v>6.2716387605046375E-4</v>
      </c>
      <c r="I7">
        <f t="shared" si="5"/>
        <v>6.2011019072079512E-10</v>
      </c>
      <c r="J7">
        <v>1.9663812242309842E-3</v>
      </c>
      <c r="K7">
        <f t="shared" si="6"/>
        <v>1.9663812242309842E-3</v>
      </c>
      <c r="L7">
        <f t="shared" si="7"/>
        <v>3.8666551190081443E-6</v>
      </c>
      <c r="M7">
        <f t="shared" si="8"/>
        <v>3.8231670140177973E-12</v>
      </c>
      <c r="N7">
        <v>104.91200478735601</v>
      </c>
      <c r="O7">
        <v>1.3504810675534322E-2</v>
      </c>
      <c r="P7">
        <f t="shared" si="9"/>
        <v>1.3504810675534322E-2</v>
      </c>
      <c r="Q7">
        <f t="shared" si="10"/>
        <v>1.8237991138202579E-4</v>
      </c>
      <c r="R7">
        <f t="shared" si="11"/>
        <v>1.8032869230760617E-10</v>
      </c>
    </row>
    <row r="8" spans="1:18" x14ac:dyDescent="0.3">
      <c r="A8" s="13">
        <v>177</v>
      </c>
      <c r="C8">
        <f t="shared" si="0"/>
        <v>1.7523872599425864E-5</v>
      </c>
      <c r="D8">
        <f t="shared" si="1"/>
        <v>1.0514323559655527E-6</v>
      </c>
      <c r="E8">
        <f t="shared" si="2"/>
        <v>1.0518649390499716E-6</v>
      </c>
      <c r="F8">
        <v>-4.1811966992369665E-2</v>
      </c>
      <c r="G8">
        <f t="shared" si="3"/>
        <v>-4.1811966992369665E-2</v>
      </c>
      <c r="H8">
        <f t="shared" si="4"/>
        <v>1.7482405837710103E-3</v>
      </c>
      <c r="I8">
        <f t="shared" si="5"/>
        <v>1.8389129750929806E-9</v>
      </c>
      <c r="J8">
        <v>-3.6604742116841726E-2</v>
      </c>
      <c r="K8">
        <f t="shared" si="6"/>
        <v>-3.6604742116841726E-2</v>
      </c>
      <c r="L8">
        <f t="shared" si="7"/>
        <v>1.3399071454404865E-3</v>
      </c>
      <c r="M8">
        <f t="shared" si="8"/>
        <v>1.4094013478713786E-9</v>
      </c>
      <c r="N8">
        <v>100.79857770661886</v>
      </c>
      <c r="O8">
        <v>-3.9208354554605779E-2</v>
      </c>
      <c r="P8">
        <f t="shared" si="9"/>
        <v>-3.9208354554605779E-2</v>
      </c>
      <c r="Q8">
        <f t="shared" si="10"/>
        <v>1.5372950668796758E-3</v>
      </c>
      <c r="R8">
        <f t="shared" si="11"/>
        <v>1.6170267818252122E-9</v>
      </c>
    </row>
    <row r="9" spans="1:18" x14ac:dyDescent="0.3">
      <c r="A9" s="13">
        <v>176</v>
      </c>
      <c r="C9">
        <f t="shared" si="0"/>
        <v>1.8642417658963684E-5</v>
      </c>
      <c r="D9">
        <f t="shared" si="1"/>
        <v>1.1185450595378219E-6</v>
      </c>
      <c r="E9">
        <f t="shared" si="2"/>
        <v>1.1190052543084803E-6</v>
      </c>
      <c r="F9">
        <v>2.2632582444742422E-2</v>
      </c>
      <c r="G9">
        <f t="shared" si="3"/>
        <v>2.2632582444742422E-2</v>
      </c>
      <c r="H9">
        <f t="shared" si="4"/>
        <v>5.1223378811806285E-4</v>
      </c>
      <c r="I9">
        <f t="shared" si="5"/>
        <v>5.7319230033844909E-10</v>
      </c>
      <c r="J9">
        <v>4.5155521491984318E-2</v>
      </c>
      <c r="K9">
        <f t="shared" si="6"/>
        <v>4.5155521491984318E-2</v>
      </c>
      <c r="L9">
        <f t="shared" si="7"/>
        <v>2.0390211212130576E-3</v>
      </c>
      <c r="M9">
        <f t="shared" si="8"/>
        <v>2.2816753482833803E-9</v>
      </c>
      <c r="N9">
        <v>104.21504993774411</v>
      </c>
      <c r="O9">
        <v>3.3894051968363384E-2</v>
      </c>
      <c r="P9">
        <f t="shared" si="9"/>
        <v>3.3894051968363384E-2</v>
      </c>
      <c r="Q9">
        <f t="shared" si="10"/>
        <v>1.1488067588341178E-3</v>
      </c>
      <c r="R9">
        <f t="shared" si="11"/>
        <v>1.285520799320473E-9</v>
      </c>
    </row>
    <row r="10" spans="1:18" x14ac:dyDescent="0.3">
      <c r="A10" s="13">
        <v>175</v>
      </c>
      <c r="C10">
        <f t="shared" si="0"/>
        <v>1.9832359211663492E-5</v>
      </c>
      <c r="D10">
        <f t="shared" si="1"/>
        <v>1.1899415526998106E-6</v>
      </c>
      <c r="E10">
        <f t="shared" si="2"/>
        <v>1.1904311216047663E-6</v>
      </c>
      <c r="F10">
        <v>4.8108948264377061E-2</v>
      </c>
      <c r="G10">
        <f t="shared" si="3"/>
        <v>4.8108948264377061E-2</v>
      </c>
      <c r="H10">
        <f t="shared" si="4"/>
        <v>2.3144709031045086E-3</v>
      </c>
      <c r="I10">
        <f t="shared" si="5"/>
        <v>2.7552181931042967E-9</v>
      </c>
      <c r="J10">
        <v>-1.4668367346939437E-3</v>
      </c>
      <c r="K10">
        <f t="shared" si="6"/>
        <v>-1.4668367346939437E-3</v>
      </c>
      <c r="L10">
        <f t="shared" si="7"/>
        <v>2.1516100062475911E-6</v>
      </c>
      <c r="M10">
        <f t="shared" si="8"/>
        <v>2.561343512993358E-12</v>
      </c>
      <c r="N10">
        <v>106.645454928878</v>
      </c>
      <c r="O10">
        <v>2.332105576484161E-2</v>
      </c>
      <c r="P10">
        <f t="shared" si="9"/>
        <v>2.332105576484161E-2</v>
      </c>
      <c r="Q10">
        <f t="shared" si="10"/>
        <v>5.4387164198685216E-4</v>
      </c>
      <c r="R10">
        <f t="shared" si="11"/>
        <v>6.4744172877943436E-10</v>
      </c>
    </row>
    <row r="11" spans="1:18" x14ac:dyDescent="0.3">
      <c r="A11" s="13">
        <v>174</v>
      </c>
      <c r="C11">
        <f t="shared" si="0"/>
        <v>2.1098254480493082E-5</v>
      </c>
      <c r="D11">
        <f t="shared" si="1"/>
        <v>1.265895268829586E-6</v>
      </c>
      <c r="E11">
        <f t="shared" si="2"/>
        <v>1.2664160868135815E-6</v>
      </c>
      <c r="F11">
        <v>-3.7403818751781115E-2</v>
      </c>
      <c r="G11">
        <f t="shared" si="3"/>
        <v>-3.7403818751781115E-2</v>
      </c>
      <c r="H11">
        <f t="shared" si="4"/>
        <v>1.3990456572160925E-3</v>
      </c>
      <c r="I11">
        <f t="shared" si="5"/>
        <v>1.7717739264851393E-9</v>
      </c>
      <c r="J11">
        <v>-3.7328094302553905E-2</v>
      </c>
      <c r="K11">
        <f t="shared" si="6"/>
        <v>-3.7328094302553905E-2</v>
      </c>
      <c r="L11">
        <f t="shared" si="7"/>
        <v>1.3933866242603573E-3</v>
      </c>
      <c r="M11">
        <f t="shared" si="8"/>
        <v>1.7646072361141878E-9</v>
      </c>
      <c r="N11">
        <v>102.66054549618553</v>
      </c>
      <c r="O11">
        <v>-3.7365956527167551E-2</v>
      </c>
      <c r="P11">
        <f t="shared" si="9"/>
        <v>-3.7365956527167551E-2</v>
      </c>
      <c r="Q11">
        <f t="shared" si="10"/>
        <v>1.3962147071901753E-3</v>
      </c>
      <c r="R11">
        <f t="shared" si="11"/>
        <v>1.7681887658313523E-9</v>
      </c>
    </row>
    <row r="12" spans="1:18" x14ac:dyDescent="0.3">
      <c r="A12" s="13">
        <v>173</v>
      </c>
      <c r="C12">
        <f t="shared" si="0"/>
        <v>2.2444951574992635E-5</v>
      </c>
      <c r="D12">
        <f t="shared" si="1"/>
        <v>1.3466970944995593E-6</v>
      </c>
      <c r="E12">
        <f t="shared" si="2"/>
        <v>1.3472511561846609E-6</v>
      </c>
      <c r="F12">
        <v>2.4413385395759768E-2</v>
      </c>
      <c r="G12">
        <f t="shared" si="3"/>
        <v>2.4413385395759768E-2</v>
      </c>
      <c r="H12">
        <f t="shared" si="4"/>
        <v>5.9601338648189635E-4</v>
      </c>
      <c r="I12">
        <f t="shared" si="5"/>
        <v>8.0297972403927001E-10</v>
      </c>
      <c r="J12">
        <v>6.7371283762902578E-3</v>
      </c>
      <c r="K12">
        <f t="shared" si="6"/>
        <v>6.7371283762902578E-3</v>
      </c>
      <c r="L12">
        <f t="shared" si="7"/>
        <v>4.5388898758615409E-5</v>
      </c>
      <c r="M12">
        <f t="shared" si="8"/>
        <v>6.1150246330493128E-11</v>
      </c>
      <c r="N12">
        <v>104.25950986434809</v>
      </c>
      <c r="O12">
        <v>1.5575256886025084E-2</v>
      </c>
      <c r="P12">
        <f t="shared" si="9"/>
        <v>1.5575256886025084E-2</v>
      </c>
      <c r="Q12">
        <f t="shared" si="10"/>
        <v>2.4258862706567181E-4</v>
      </c>
      <c r="R12">
        <f t="shared" si="11"/>
        <v>3.2682780829147588E-10</v>
      </c>
    </row>
    <row r="13" spans="1:18" x14ac:dyDescent="0.3">
      <c r="A13" s="13">
        <v>172</v>
      </c>
      <c r="C13">
        <f t="shared" si="0"/>
        <v>2.3877608058502809E-5</v>
      </c>
      <c r="D13">
        <f t="shared" si="1"/>
        <v>1.4326564835101697E-6</v>
      </c>
      <c r="E13">
        <f t="shared" si="2"/>
        <v>1.4332459108347459E-6</v>
      </c>
      <c r="F13">
        <v>-2.4144439300594844E-2</v>
      </c>
      <c r="G13">
        <f t="shared" si="3"/>
        <v>-2.4144439300594844E-2</v>
      </c>
      <c r="H13">
        <f t="shared" si="4"/>
        <v>5.8295394914010883E-4</v>
      </c>
      <c r="I13">
        <f t="shared" si="5"/>
        <v>8.3551636381002745E-10</v>
      </c>
      <c r="J13">
        <v>-2.7821175339502457E-2</v>
      </c>
      <c r="K13">
        <f t="shared" si="6"/>
        <v>-2.7821175339502457E-2</v>
      </c>
      <c r="L13">
        <f t="shared" si="7"/>
        <v>7.7401779727133966E-4</v>
      </c>
      <c r="M13">
        <f t="shared" si="8"/>
        <v>1.1093578428524648E-9</v>
      </c>
      <c r="N13">
        <v>101.55055510826003</v>
      </c>
      <c r="O13">
        <v>-2.5982807320048592E-2</v>
      </c>
      <c r="P13">
        <f t="shared" si="9"/>
        <v>-2.5982807320048592E-2</v>
      </c>
      <c r="Q13">
        <f t="shared" si="10"/>
        <v>6.7510627623077065E-4</v>
      </c>
      <c r="R13">
        <f t="shared" si="11"/>
        <v>9.6759330978662445E-10</v>
      </c>
    </row>
    <row r="14" spans="1:18" x14ac:dyDescent="0.3">
      <c r="A14" s="13">
        <v>169</v>
      </c>
      <c r="C14">
        <f t="shared" si="0"/>
        <v>2.874797498928803E-5</v>
      </c>
      <c r="D14">
        <f t="shared" si="1"/>
        <v>1.7248784993572834E-6</v>
      </c>
      <c r="E14">
        <f t="shared" si="2"/>
        <v>1.7255881534375162E-6</v>
      </c>
      <c r="F14">
        <v>-1.9381198491409402E-2</v>
      </c>
      <c r="G14">
        <f t="shared" si="3"/>
        <v>-1.9381198491409402E-2</v>
      </c>
      <c r="H14">
        <f t="shared" si="4"/>
        <v>3.7563085496341008E-4</v>
      </c>
      <c r="I14">
        <f t="shared" si="5"/>
        <v>6.4818415339046631E-10</v>
      </c>
      <c r="J14">
        <v>-4.8436285355498709E-3</v>
      </c>
      <c r="K14">
        <f t="shared" si="6"/>
        <v>-4.8436285355498709E-3</v>
      </c>
      <c r="L14">
        <f t="shared" si="7"/>
        <v>2.3460737390392988E-5</v>
      </c>
      <c r="M14">
        <f t="shared" si="8"/>
        <v>4.048357051177073E-11</v>
      </c>
      <c r="N14">
        <v>100.32053279226538</v>
      </c>
      <c r="O14">
        <v>-1.2112413513479619E-2</v>
      </c>
      <c r="P14">
        <f t="shared" si="9"/>
        <v>-1.2112413513479619E-2</v>
      </c>
      <c r="Q14">
        <f t="shared" si="10"/>
        <v>1.4671056112152369E-4</v>
      </c>
      <c r="R14">
        <f t="shared" si="11"/>
        <v>2.531620062554719E-10</v>
      </c>
    </row>
    <row r="15" spans="1:18" x14ac:dyDescent="0.3">
      <c r="A15" s="13">
        <v>168</v>
      </c>
      <c r="C15">
        <f t="shared" si="0"/>
        <v>3.0582952116263861E-5</v>
      </c>
      <c r="D15">
        <f t="shared" si="1"/>
        <v>1.8349771269758332E-6</v>
      </c>
      <c r="E15">
        <f t="shared" si="2"/>
        <v>1.8357320781250171E-6</v>
      </c>
      <c r="F15">
        <v>3.7153873116018143E-3</v>
      </c>
      <c r="G15">
        <f t="shared" si="3"/>
        <v>3.7153873116018143E-3</v>
      </c>
      <c r="H15">
        <f t="shared" si="4"/>
        <v>1.3804102875211757E-5</v>
      </c>
      <c r="I15">
        <f t="shared" si="5"/>
        <v>2.5340634457764004E-11</v>
      </c>
      <c r="J15">
        <v>-1.0155316606930143E-3</v>
      </c>
      <c r="K15">
        <f t="shared" si="6"/>
        <v>-1.0155316606930143E-3</v>
      </c>
      <c r="L15">
        <f t="shared" si="7"/>
        <v>1.0313045538699114E-6</v>
      </c>
      <c r="M15">
        <f t="shared" si="8"/>
        <v>1.8931988518554063E-12</v>
      </c>
      <c r="N15">
        <v>100.45595827094607</v>
      </c>
      <c r="O15">
        <v>1.3499278254543803E-3</v>
      </c>
      <c r="P15">
        <f t="shared" si="9"/>
        <v>1.3499278254543803E-3</v>
      </c>
      <c r="Q15">
        <f t="shared" si="10"/>
        <v>1.8223051339359919E-6</v>
      </c>
      <c r="R15">
        <f t="shared" si="11"/>
        <v>3.3452639904982063E-12</v>
      </c>
    </row>
    <row r="16" spans="1:18" x14ac:dyDescent="0.3">
      <c r="A16" s="13">
        <v>167</v>
      </c>
      <c r="C16">
        <f t="shared" si="0"/>
        <v>3.2535055442833897E-5</v>
      </c>
      <c r="D16">
        <f t="shared" si="1"/>
        <v>1.9521033265700357E-6</v>
      </c>
      <c r="E16">
        <f t="shared" si="2"/>
        <v>1.952906466090444E-6</v>
      </c>
      <c r="F16">
        <v>1.7039783259660712E-2</v>
      </c>
      <c r="G16">
        <f t="shared" si="3"/>
        <v>1.7039783259660712E-2</v>
      </c>
      <c r="H16">
        <f t="shared" si="4"/>
        <v>2.9035421353621344E-4</v>
      </c>
      <c r="I16">
        <f t="shared" si="5"/>
        <v>5.6703462107147678E-10</v>
      </c>
      <c r="J16">
        <v>1.4115223844429758E-2</v>
      </c>
      <c r="K16">
        <f t="shared" si="6"/>
        <v>1.4115223844429758E-2</v>
      </c>
      <c r="L16">
        <f t="shared" si="7"/>
        <v>1.9923954417835842E-4</v>
      </c>
      <c r="M16">
        <f t="shared" si="8"/>
        <v>3.890961941268288E-10</v>
      </c>
      <c r="N16">
        <v>102.02081131773585</v>
      </c>
      <c r="O16">
        <v>1.5577503552045317E-2</v>
      </c>
      <c r="P16">
        <f t="shared" si="9"/>
        <v>1.5577503552045317E-2</v>
      </c>
      <c r="Q16">
        <f t="shared" si="10"/>
        <v>2.4265861691398448E-4</v>
      </c>
      <c r="R16">
        <f t="shared" si="11"/>
        <v>4.7388958202388431E-10</v>
      </c>
    </row>
    <row r="17" spans="1:18" x14ac:dyDescent="0.3">
      <c r="A17" s="13">
        <v>166</v>
      </c>
      <c r="C17">
        <f t="shared" si="0"/>
        <v>3.4611761109397767E-5</v>
      </c>
      <c r="D17">
        <f t="shared" si="1"/>
        <v>2.0767056665638677E-6</v>
      </c>
      <c r="E17">
        <f t="shared" si="2"/>
        <v>2.0775600703089828E-6</v>
      </c>
      <c r="F17">
        <v>2.4657827966980683E-3</v>
      </c>
      <c r="G17">
        <f t="shared" si="3"/>
        <v>2.4657827966980683E-3</v>
      </c>
      <c r="H17">
        <f t="shared" si="4"/>
        <v>6.0800848004921477E-6</v>
      </c>
      <c r="I17">
        <f t="shared" si="5"/>
        <v>1.2631741405595044E-11</v>
      </c>
      <c r="J17">
        <v>-1.3309940105269424E-3</v>
      </c>
      <c r="K17">
        <f t="shared" si="6"/>
        <v>-1.3309940105269424E-3</v>
      </c>
      <c r="L17">
        <f t="shared" si="7"/>
        <v>1.7715450560585946E-6</v>
      </c>
      <c r="M17">
        <f t="shared" si="8"/>
        <v>3.6804912712206244E-12</v>
      </c>
      <c r="N17">
        <v>102.07869735405558</v>
      </c>
      <c r="O17">
        <v>5.6739439308562041E-4</v>
      </c>
      <c r="P17">
        <f t="shared" si="9"/>
        <v>5.6739439308562041E-4</v>
      </c>
      <c r="Q17">
        <f t="shared" si="10"/>
        <v>3.2193639730499951E-7</v>
      </c>
      <c r="R17">
        <f t="shared" si="11"/>
        <v>6.6884220421999545E-13</v>
      </c>
    </row>
    <row r="18" spans="1:18" x14ac:dyDescent="0.3">
      <c r="A18" s="13">
        <v>165</v>
      </c>
      <c r="C18">
        <f t="shared" si="0"/>
        <v>3.6821022456806128E-5</v>
      </c>
      <c r="D18">
        <f t="shared" si="1"/>
        <v>2.2092613474083697E-6</v>
      </c>
      <c r="E18">
        <f t="shared" si="2"/>
        <v>2.2101702875627474E-6</v>
      </c>
      <c r="F18">
        <v>-2.7084347402823283E-2</v>
      </c>
      <c r="G18">
        <f t="shared" si="3"/>
        <v>-2.7084347402823283E-2</v>
      </c>
      <c r="H18">
        <f t="shared" si="4"/>
        <v>7.3356187423682028E-4</v>
      </c>
      <c r="I18">
        <f t="shared" si="5"/>
        <v>1.621296658527061E-9</v>
      </c>
      <c r="J18">
        <v>-2.9988262910798147E-2</v>
      </c>
      <c r="K18">
        <f t="shared" si="6"/>
        <v>-2.9988262910798147E-2</v>
      </c>
      <c r="L18">
        <f t="shared" si="7"/>
        <v>8.9929591240715172E-4</v>
      </c>
      <c r="M18">
        <f t="shared" si="8"/>
        <v>1.9875971053289179E-9</v>
      </c>
      <c r="N18">
        <v>99.165748496350517</v>
      </c>
      <c r="O18">
        <v>-2.8536305156810757E-2</v>
      </c>
      <c r="P18">
        <f t="shared" si="9"/>
        <v>-2.8536305156810757E-2</v>
      </c>
      <c r="Q18">
        <f t="shared" si="10"/>
        <v>8.1432071200262417E-4</v>
      </c>
      <c r="R18">
        <f t="shared" si="11"/>
        <v>1.7997874422151411E-9</v>
      </c>
    </row>
    <row r="19" spans="1:18" x14ac:dyDescent="0.3">
      <c r="A19" s="13">
        <v>162</v>
      </c>
      <c r="C19">
        <f t="shared" si="0"/>
        <v>4.4331485384748724E-5</v>
      </c>
      <c r="D19">
        <f t="shared" si="1"/>
        <v>2.6598891230849258E-6</v>
      </c>
      <c r="E19">
        <f t="shared" si="2"/>
        <v>2.6609834617121786E-6</v>
      </c>
      <c r="F19">
        <v>1.9712117989080236E-2</v>
      </c>
      <c r="G19">
        <f t="shared" si="3"/>
        <v>1.9712117989080236E-2</v>
      </c>
      <c r="H19">
        <f t="shared" si="4"/>
        <v>3.8856759561542063E-4</v>
      </c>
      <c r="I19">
        <f t="shared" si="5"/>
        <v>1.0339719456898998E-9</v>
      </c>
      <c r="J19">
        <v>1.6342598115233198E-2</v>
      </c>
      <c r="K19">
        <f t="shared" si="6"/>
        <v>1.6342598115233198E-2</v>
      </c>
      <c r="L19">
        <f t="shared" si="7"/>
        <v>2.6708051315602369E-4</v>
      </c>
      <c r="M19">
        <f t="shared" si="8"/>
        <v>7.1069682845378093E-10</v>
      </c>
      <c r="N19">
        <v>100.95344495100436</v>
      </c>
      <c r="O19">
        <v>1.8027358052156797E-2</v>
      </c>
      <c r="P19">
        <f t="shared" si="9"/>
        <v>1.8027358052156797E-2</v>
      </c>
      <c r="Q19">
        <f t="shared" si="10"/>
        <v>3.2498563834066247E-4</v>
      </c>
      <c r="R19">
        <f t="shared" si="11"/>
        <v>8.6478140891847816E-10</v>
      </c>
    </row>
    <row r="20" spans="1:18" x14ac:dyDescent="0.3">
      <c r="A20" s="13">
        <v>161</v>
      </c>
      <c r="C20">
        <f t="shared" si="0"/>
        <v>4.7161154664626305E-5</v>
      </c>
      <c r="D20">
        <f t="shared" si="1"/>
        <v>2.829669279877581E-6</v>
      </c>
      <c r="E20">
        <f t="shared" si="2"/>
        <v>2.8308334699065733E-6</v>
      </c>
      <c r="F20">
        <v>-1.1217836359812106E-2</v>
      </c>
      <c r="G20">
        <f t="shared" si="3"/>
        <v>-1.1217836359812106E-2</v>
      </c>
      <c r="H20">
        <f t="shared" si="4"/>
        <v>1.2583985259552252E-4</v>
      </c>
      <c r="I20">
        <f t="shared" si="5"/>
        <v>3.5623166657551472E-10</v>
      </c>
      <c r="J20">
        <v>1.1523378582201982E-2</v>
      </c>
      <c r="K20">
        <f t="shared" si="6"/>
        <v>1.1523378582201982E-2</v>
      </c>
      <c r="L20">
        <f t="shared" si="7"/>
        <v>1.3278825394875135E-4</v>
      </c>
      <c r="M20">
        <f t="shared" si="8"/>
        <v>3.7590143368857901E-10</v>
      </c>
      <c r="N20">
        <v>100.96886772096849</v>
      </c>
      <c r="O20">
        <v>1.527711111950426E-4</v>
      </c>
      <c r="P20">
        <f t="shared" si="9"/>
        <v>1.527711111950426E-4</v>
      </c>
      <c r="Q20">
        <f t="shared" si="10"/>
        <v>2.333901241576807E-8</v>
      </c>
      <c r="R20">
        <f t="shared" si="11"/>
        <v>6.6068857501121315E-14</v>
      </c>
    </row>
    <row r="21" spans="1:18" x14ac:dyDescent="0.3">
      <c r="A21" s="13">
        <v>160</v>
      </c>
      <c r="C21">
        <f t="shared" si="0"/>
        <v>5.0171441132581172E-5</v>
      </c>
      <c r="D21">
        <f t="shared" si="1"/>
        <v>3.0102864679548729E-6</v>
      </c>
      <c r="E21">
        <f t="shared" si="2"/>
        <v>3.0115249679857155E-6</v>
      </c>
      <c r="F21">
        <v>-3.9431592416742545E-2</v>
      </c>
      <c r="G21">
        <f t="shared" si="3"/>
        <v>-3.9431592416742545E-2</v>
      </c>
      <c r="H21">
        <f t="shared" si="4"/>
        <v>1.5548504805201081E-3</v>
      </c>
      <c r="I21">
        <f t="shared" si="5"/>
        <v>4.6824710435708923E-9</v>
      </c>
      <c r="J21">
        <v>-2.551590334528786E-2</v>
      </c>
      <c r="K21">
        <f t="shared" si="6"/>
        <v>-2.551590334528786E-2</v>
      </c>
      <c r="L21">
        <f t="shared" si="7"/>
        <v>6.5106132352607223E-4</v>
      </c>
      <c r="M21">
        <f t="shared" si="8"/>
        <v>1.9606874314885923E-9</v>
      </c>
      <c r="N21">
        <v>97.690030166766192</v>
      </c>
      <c r="O21">
        <v>-3.2473747881015133E-2</v>
      </c>
      <c r="P21">
        <f t="shared" si="9"/>
        <v>-3.2473747881015133E-2</v>
      </c>
      <c r="Q21">
        <f t="shared" si="10"/>
        <v>1.0545443014397349E-3</v>
      </c>
      <c r="R21">
        <f t="shared" si="11"/>
        <v>3.1757864936328161E-9</v>
      </c>
    </row>
    <row r="22" spans="1:18" x14ac:dyDescent="0.3">
      <c r="A22" s="13">
        <v>158</v>
      </c>
      <c r="C22">
        <f t="shared" si="0"/>
        <v>5.6780716537552262E-5</v>
      </c>
      <c r="D22">
        <f t="shared" si="1"/>
        <v>3.4068429922531386E-6</v>
      </c>
      <c r="E22">
        <f t="shared" si="2"/>
        <v>3.4082446446194157E-6</v>
      </c>
      <c r="F22">
        <v>-1.4599993363639263E-2</v>
      </c>
      <c r="G22">
        <f t="shared" si="3"/>
        <v>-1.4599993363639263E-2</v>
      </c>
      <c r="H22">
        <f t="shared" si="4"/>
        <v>2.1315980621831052E-4</v>
      </c>
      <c r="I22">
        <f t="shared" si="5"/>
        <v>7.2650076799166921E-10</v>
      </c>
      <c r="J22">
        <v>-1.1908911351225626E-2</v>
      </c>
      <c r="K22">
        <f t="shared" si="6"/>
        <v>-1.1908911351225626E-2</v>
      </c>
      <c r="L22">
        <f t="shared" si="7"/>
        <v>1.4182216957135056E-4</v>
      </c>
      <c r="M22">
        <f t="shared" si="8"/>
        <v>4.8336464992986223E-10</v>
      </c>
      <c r="N22">
        <v>96.395202316124653</v>
      </c>
      <c r="O22">
        <v>-1.3254452357432427E-2</v>
      </c>
      <c r="P22">
        <f t="shared" si="9"/>
        <v>-1.3254452357432427E-2</v>
      </c>
      <c r="Q22">
        <f t="shared" si="10"/>
        <v>1.7568050729544602E-4</v>
      </c>
      <c r="R22">
        <f t="shared" si="11"/>
        <v>5.9876214815372612E-10</v>
      </c>
    </row>
    <row r="23" spans="1:18" x14ac:dyDescent="0.3">
      <c r="A23" s="13">
        <v>155</v>
      </c>
      <c r="C23">
        <f t="shared" si="0"/>
        <v>6.8362401078701562E-5</v>
      </c>
      <c r="D23">
        <f t="shared" si="1"/>
        <v>4.1017440647220971E-6</v>
      </c>
      <c r="E23">
        <f t="shared" si="2"/>
        <v>4.1034316151279286E-6</v>
      </c>
      <c r="F23">
        <v>6.2437395659431516E-3</v>
      </c>
      <c r="G23">
        <f t="shared" si="3"/>
        <v>6.2437395659431516E-3</v>
      </c>
      <c r="H23">
        <f t="shared" si="4"/>
        <v>3.8984283767323975E-5</v>
      </c>
      <c r="I23">
        <f t="shared" si="5"/>
        <v>1.5996934250395572E-10</v>
      </c>
      <c r="J23">
        <v>1.8041087120990174E-3</v>
      </c>
      <c r="K23">
        <f t="shared" si="6"/>
        <v>1.8041087120990174E-3</v>
      </c>
      <c r="L23">
        <f t="shared" si="7"/>
        <v>3.254808245071575E-6</v>
      </c>
      <c r="M23">
        <f t="shared" si="8"/>
        <v>1.3355883054005753E-11</v>
      </c>
      <c r="N23">
        <v>96.783089297610331</v>
      </c>
      <c r="O23">
        <v>4.0239241390211192E-3</v>
      </c>
      <c r="P23">
        <f t="shared" si="9"/>
        <v>4.0239241390211192E-3</v>
      </c>
      <c r="Q23">
        <f t="shared" si="10"/>
        <v>1.6191965476596855E-5</v>
      </c>
      <c r="R23">
        <f t="shared" si="11"/>
        <v>6.6442623047727495E-11</v>
      </c>
    </row>
    <row r="24" spans="1:18" x14ac:dyDescent="0.3">
      <c r="A24" s="13">
        <v>154</v>
      </c>
      <c r="C24">
        <f t="shared" si="0"/>
        <v>7.2725958594363371E-5</v>
      </c>
      <c r="D24">
        <f t="shared" si="1"/>
        <v>4.3635575156618065E-6</v>
      </c>
      <c r="E24">
        <f t="shared" si="2"/>
        <v>4.3653527820509895E-6</v>
      </c>
      <c r="F24">
        <v>-3.66057642820381E-2</v>
      </c>
      <c r="G24">
        <f t="shared" si="3"/>
        <v>-3.66057642820381E-2</v>
      </c>
      <c r="H24">
        <f t="shared" si="4"/>
        <v>1.3399819786721362E-3</v>
      </c>
      <c r="I24">
        <f t="shared" si="5"/>
        <v>5.8494940584945992E-9</v>
      </c>
      <c r="J24">
        <v>-1.8450816862789821E-2</v>
      </c>
      <c r="K24">
        <f t="shared" si="6"/>
        <v>-1.8450816862789821E-2</v>
      </c>
      <c r="L24">
        <f t="shared" si="7"/>
        <v>3.4043264290420919E-4</v>
      </c>
      <c r="M24">
        <f t="shared" si="8"/>
        <v>1.4861085848028607E-9</v>
      </c>
      <c r="N24">
        <v>94.118816292929836</v>
      </c>
      <c r="O24">
        <v>-2.7528290572413863E-2</v>
      </c>
      <c r="P24">
        <f t="shared" si="9"/>
        <v>-2.7528290572413863E-2</v>
      </c>
      <c r="Q24">
        <f t="shared" si="10"/>
        <v>7.5780678183925E-4</v>
      </c>
      <c r="R24">
        <f t="shared" si="11"/>
        <v>3.3080939433590771E-9</v>
      </c>
    </row>
    <row r="25" spans="1:18" x14ac:dyDescent="0.3">
      <c r="A25" s="13">
        <v>153</v>
      </c>
      <c r="C25">
        <f t="shared" si="0"/>
        <v>7.7368041057833371E-5</v>
      </c>
      <c r="D25">
        <f t="shared" si="1"/>
        <v>4.6420824634700063E-6</v>
      </c>
      <c r="E25">
        <f t="shared" si="2"/>
        <v>4.6439923213308387E-6</v>
      </c>
      <c r="F25">
        <v>-1.2985363685430462E-2</v>
      </c>
      <c r="G25">
        <f t="shared" si="3"/>
        <v>-1.2985363685430462E-2</v>
      </c>
      <c r="H25">
        <f t="shared" si="4"/>
        <v>1.686196700428962E-4</v>
      </c>
      <c r="I25">
        <f t="shared" si="5"/>
        <v>7.8306845290454958E-10</v>
      </c>
      <c r="J25">
        <v>-1.8941941268773799E-2</v>
      </c>
      <c r="K25">
        <f t="shared" si="6"/>
        <v>-1.8941941268773799E-2</v>
      </c>
      <c r="L25">
        <f t="shared" si="7"/>
        <v>3.5879713902967596E-4</v>
      </c>
      <c r="M25">
        <f t="shared" si="8"/>
        <v>1.6662511585692885E-9</v>
      </c>
      <c r="N25">
        <v>92.616336218073286</v>
      </c>
      <c r="O25">
        <v>-1.596365247710213E-2</v>
      </c>
      <c r="P25">
        <f t="shared" si="9"/>
        <v>-1.596365247710213E-2</v>
      </c>
      <c r="Q25">
        <f t="shared" si="10"/>
        <v>2.5483820040968897E-4</v>
      </c>
      <c r="R25">
        <f t="shared" si="11"/>
        <v>1.1834666458843649E-9</v>
      </c>
    </row>
    <row r="26" spans="1:18" x14ac:dyDescent="0.3">
      <c r="A26" s="13">
        <v>152</v>
      </c>
      <c r="C26">
        <f t="shared" si="0"/>
        <v>8.230642665726954E-5</v>
      </c>
      <c r="D26">
        <f t="shared" si="1"/>
        <v>4.9383855994361771E-6</v>
      </c>
      <c r="E26">
        <f t="shared" si="2"/>
        <v>4.9404173631179135E-6</v>
      </c>
      <c r="F26">
        <v>1.7936784952491847E-2</v>
      </c>
      <c r="G26">
        <f t="shared" si="3"/>
        <v>1.7936784952491847E-2</v>
      </c>
      <c r="H26">
        <f t="shared" si="4"/>
        <v>3.2172825443193794E-4</v>
      </c>
      <c r="I26">
        <f t="shared" si="5"/>
        <v>1.589471854401164E-9</v>
      </c>
      <c r="J26">
        <v>2.3693419769376334E-2</v>
      </c>
      <c r="K26">
        <f t="shared" si="6"/>
        <v>2.3693419769376334E-2</v>
      </c>
      <c r="L26">
        <f t="shared" si="7"/>
        <v>5.6137814036787332E-4</v>
      </c>
      <c r="M26">
        <f t="shared" si="8"/>
        <v>2.7734423119482867E-9</v>
      </c>
      <c r="N26">
        <v>94.544154736747174</v>
      </c>
      <c r="O26">
        <v>2.0815102360934149E-2</v>
      </c>
      <c r="P26">
        <f t="shared" si="9"/>
        <v>2.0815102360934149E-2</v>
      </c>
      <c r="Q26">
        <f t="shared" si="10"/>
        <v>4.3326848629616637E-4</v>
      </c>
      <c r="R26">
        <f t="shared" si="11"/>
        <v>2.140527152589396E-9</v>
      </c>
    </row>
    <row r="27" spans="1:18" x14ac:dyDescent="0.3">
      <c r="A27" s="13">
        <v>151</v>
      </c>
      <c r="C27">
        <f t="shared" si="0"/>
        <v>8.7560028358797388E-5</v>
      </c>
      <c r="D27">
        <f t="shared" si="1"/>
        <v>5.2536017015278482E-6</v>
      </c>
      <c r="E27">
        <f t="shared" si="2"/>
        <v>5.2557631522531001E-6</v>
      </c>
      <c r="F27">
        <v>3.6002724530506125E-3</v>
      </c>
      <c r="G27">
        <f t="shared" si="3"/>
        <v>3.6002724530506125E-3</v>
      </c>
      <c r="H27">
        <f t="shared" si="4"/>
        <v>1.2961961736195075E-5</v>
      </c>
      <c r="I27">
        <f t="shared" si="5"/>
        <v>6.8125000874008687E-11</v>
      </c>
      <c r="J27">
        <v>-1.7181146555180771E-3</v>
      </c>
      <c r="K27">
        <f t="shared" si="6"/>
        <v>-1.7181146555180771E-3</v>
      </c>
      <c r="L27">
        <f t="shared" si="7"/>
        <v>2.9519179695060005E-6</v>
      </c>
      <c r="M27">
        <f t="shared" si="8"/>
        <v>1.5514581692603427E-11</v>
      </c>
      <c r="N27">
        <v>94.633128245771616</v>
      </c>
      <c r="O27">
        <v>9.4107889876622337E-4</v>
      </c>
      <c r="P27">
        <f t="shared" si="9"/>
        <v>9.4107889876622337E-4</v>
      </c>
      <c r="Q27">
        <f t="shared" si="10"/>
        <v>8.8562949370304771E-7</v>
      </c>
      <c r="R27">
        <f t="shared" si="11"/>
        <v>4.6546588595530467E-12</v>
      </c>
    </row>
    <row r="28" spans="1:18" x14ac:dyDescent="0.3">
      <c r="A28" s="13">
        <v>148</v>
      </c>
      <c r="C28">
        <f t="shared" si="0"/>
        <v>1.0541983515068602E-4</v>
      </c>
      <c r="D28">
        <f t="shared" si="1"/>
        <v>6.3251901090411671E-6</v>
      </c>
      <c r="E28">
        <f t="shared" si="2"/>
        <v>6.3277924355069454E-6</v>
      </c>
      <c r="F28">
        <v>-1.7683043395144371E-2</v>
      </c>
      <c r="G28">
        <f t="shared" si="3"/>
        <v>-1.7683043395144371E-2</v>
      </c>
      <c r="H28">
        <f t="shared" si="4"/>
        <v>3.1269002371455898E-4</v>
      </c>
      <c r="I28">
        <f t="shared" si="5"/>
        <v>1.9786375667194735E-9</v>
      </c>
      <c r="J28">
        <v>-1.7775777690273942E-2</v>
      </c>
      <c r="K28">
        <f t="shared" si="6"/>
        <v>-1.7775777690273942E-2</v>
      </c>
      <c r="L28">
        <f t="shared" si="7"/>
        <v>3.159782724940408E-4</v>
      </c>
      <c r="M28">
        <f t="shared" si="8"/>
        <v>1.9994449224723439E-9</v>
      </c>
      <c r="N28">
        <v>92.955338664161474</v>
      </c>
      <c r="O28">
        <v>-1.7729410542709274E-2</v>
      </c>
      <c r="P28">
        <f t="shared" si="9"/>
        <v>-1.7729410542709274E-2</v>
      </c>
      <c r="Q28">
        <f t="shared" si="10"/>
        <v>3.1433199819193075E-4</v>
      </c>
      <c r="R28">
        <f t="shared" si="11"/>
        <v>1.9890276403966823E-9</v>
      </c>
    </row>
    <row r="29" spans="1:18" x14ac:dyDescent="0.3">
      <c r="A29" s="13">
        <v>147</v>
      </c>
      <c r="C29">
        <f t="shared" si="0"/>
        <v>1.1214876079860213E-4</v>
      </c>
      <c r="D29">
        <f t="shared" si="1"/>
        <v>6.7289256479161344E-6</v>
      </c>
      <c r="E29">
        <f t="shared" si="2"/>
        <v>6.7316940803265371E-6</v>
      </c>
      <c r="F29">
        <v>-4.9142386100631263E-3</v>
      </c>
      <c r="G29">
        <f t="shared" si="3"/>
        <v>-4.9142386100631263E-3</v>
      </c>
      <c r="H29">
        <f t="shared" si="4"/>
        <v>2.4149741116635169E-5</v>
      </c>
      <c r="I29">
        <f t="shared" si="5"/>
        <v>1.6256866931627133E-10</v>
      </c>
      <c r="J29">
        <v>-6.6495306213678607E-3</v>
      </c>
      <c r="K29">
        <f t="shared" si="6"/>
        <v>-6.6495306213678607E-3</v>
      </c>
      <c r="L29">
        <f t="shared" si="7"/>
        <v>4.4216257484508844E-5</v>
      </c>
      <c r="M29">
        <f t="shared" si="8"/>
        <v>2.9765031876266212E-10</v>
      </c>
      <c r="N29">
        <v>92.417881621590539</v>
      </c>
      <c r="O29">
        <v>-5.7818846157154536E-3</v>
      </c>
      <c r="P29">
        <f t="shared" si="9"/>
        <v>-5.7818846157154536E-3</v>
      </c>
      <c r="Q29">
        <f t="shared" si="10"/>
        <v>3.3430189709447041E-5</v>
      </c>
      <c r="R29">
        <f t="shared" si="11"/>
        <v>2.2504181017127778E-10</v>
      </c>
    </row>
    <row r="30" spans="1:18" x14ac:dyDescent="0.3">
      <c r="A30" s="13">
        <v>146</v>
      </c>
      <c r="C30">
        <f t="shared" si="0"/>
        <v>1.1930719233893847E-4</v>
      </c>
      <c r="D30">
        <f t="shared" si="1"/>
        <v>7.158431540336314E-6</v>
      </c>
      <c r="E30">
        <f t="shared" si="2"/>
        <v>7.1613766811984439E-6</v>
      </c>
      <c r="F30">
        <v>1.5159317669777961E-2</v>
      </c>
      <c r="G30">
        <f t="shared" si="3"/>
        <v>1.5159317669777961E-2</v>
      </c>
      <c r="H30">
        <f t="shared" si="4"/>
        <v>2.2980491221324229E-4</v>
      </c>
      <c r="I30">
        <f t="shared" si="5"/>
        <v>1.6457195395487688E-9</v>
      </c>
      <c r="J30">
        <v>1.9134396355353189E-2</v>
      </c>
      <c r="K30">
        <f t="shared" si="6"/>
        <v>1.9134396355353189E-2</v>
      </c>
      <c r="L30">
        <f t="shared" si="7"/>
        <v>3.6612512388375343E-4</v>
      </c>
      <c r="M30">
        <f t="shared" si="8"/>
        <v>2.6219599245820032E-9</v>
      </c>
      <c r="N30">
        <v>94.00255782316016</v>
      </c>
      <c r="O30">
        <v>1.7146857012565537E-2</v>
      </c>
      <c r="P30">
        <f t="shared" si="9"/>
        <v>1.7146857012565537E-2</v>
      </c>
      <c r="Q30">
        <f t="shared" si="10"/>
        <v>2.940147054093679E-4</v>
      </c>
      <c r="R30">
        <f t="shared" si="11"/>
        <v>2.1055500552480772E-9</v>
      </c>
    </row>
    <row r="31" spans="1:18" x14ac:dyDescent="0.3">
      <c r="A31" s="13">
        <v>145</v>
      </c>
      <c r="C31">
        <f t="shared" si="0"/>
        <v>1.269225450414239E-4</v>
      </c>
      <c r="D31">
        <f t="shared" si="1"/>
        <v>7.6153527024854411E-6</v>
      </c>
      <c r="E31">
        <f t="shared" si="2"/>
        <v>7.6184858310621755E-6</v>
      </c>
      <c r="F31">
        <v>2.3116438356164393E-2</v>
      </c>
      <c r="G31">
        <f t="shared" si="3"/>
        <v>2.3116438356164393E-2</v>
      </c>
      <c r="H31">
        <f t="shared" si="4"/>
        <v>5.3436972227434833E-4</v>
      </c>
      <c r="I31">
        <f t="shared" si="5"/>
        <v>4.0710881576957523E-9</v>
      </c>
      <c r="J31">
        <v>5.0366300366300187E-3</v>
      </c>
      <c r="K31">
        <f t="shared" si="6"/>
        <v>5.0366300366300187E-3</v>
      </c>
      <c r="L31">
        <f t="shared" si="7"/>
        <v>2.5367642125883705E-5</v>
      </c>
      <c r="M31">
        <f t="shared" si="8"/>
        <v>1.9326302210350096E-10</v>
      </c>
      <c r="N31">
        <v>95.32578804290668</v>
      </c>
      <c r="O31">
        <v>1.4076534196397211E-2</v>
      </c>
      <c r="P31">
        <f t="shared" si="9"/>
        <v>1.4076534196397211E-2</v>
      </c>
      <c r="Q31">
        <f t="shared" si="10"/>
        <v>1.9814881498234006E-4</v>
      </c>
      <c r="R31">
        <f t="shared" si="11"/>
        <v>1.5095939393847184E-9</v>
      </c>
    </row>
    <row r="32" spans="1:18" x14ac:dyDescent="0.3">
      <c r="A32" s="13">
        <v>144</v>
      </c>
      <c r="C32">
        <f t="shared" si="0"/>
        <v>1.3502398408662118E-4</v>
      </c>
      <c r="D32">
        <f t="shared" si="1"/>
        <v>8.1014390451972783E-6</v>
      </c>
      <c r="E32">
        <f t="shared" si="2"/>
        <v>8.1047721607044431E-6</v>
      </c>
      <c r="F32">
        <v>-1.3811246300559077E-3</v>
      </c>
      <c r="G32">
        <f t="shared" si="3"/>
        <v>-1.3811246300559077E-3</v>
      </c>
      <c r="H32">
        <f t="shared" si="4"/>
        <v>1.9075052437470678E-6</v>
      </c>
      <c r="I32">
        <f t="shared" si="5"/>
        <v>1.5459895395918977E-11</v>
      </c>
      <c r="J32">
        <v>3.7341299477222645E-3</v>
      </c>
      <c r="K32">
        <f t="shared" si="6"/>
        <v>3.7341299477222645E-3</v>
      </c>
      <c r="L32">
        <f t="shared" si="7"/>
        <v>1.3943726466476282E-5</v>
      </c>
      <c r="M32">
        <f t="shared" si="8"/>
        <v>1.1301072608197471E-10</v>
      </c>
      <c r="N32">
        <v>95.437939085994515</v>
      </c>
      <c r="O32">
        <v>1.17650265883304E-3</v>
      </c>
      <c r="P32">
        <f t="shared" si="9"/>
        <v>1.17650265883304E-3</v>
      </c>
      <c r="Q32">
        <f t="shared" si="10"/>
        <v>1.3841585062412126E-6</v>
      </c>
      <c r="R32">
        <f t="shared" si="11"/>
        <v>1.1218289327386027E-11</v>
      </c>
    </row>
    <row r="33" spans="1:18" x14ac:dyDescent="0.3">
      <c r="A33" s="13">
        <v>141</v>
      </c>
      <c r="C33">
        <f t="shared" si="0"/>
        <v>1.6256511573377425E-4</v>
      </c>
      <c r="D33">
        <f t="shared" si="1"/>
        <v>9.7539069440264644E-6</v>
      </c>
      <c r="E33">
        <f t="shared" si="2"/>
        <v>9.757919922252826E-6</v>
      </c>
      <c r="F33">
        <v>1.5392834485291607E-2</v>
      </c>
      <c r="G33">
        <f t="shared" si="3"/>
        <v>1.5392834485291607E-2</v>
      </c>
      <c r="H33">
        <f t="shared" si="4"/>
        <v>2.3693935349158253E-4</v>
      </c>
      <c r="I33">
        <f t="shared" si="5"/>
        <v>2.312035237801218E-9</v>
      </c>
      <c r="J33">
        <v>2.2677868515363242E-2</v>
      </c>
      <c r="K33">
        <f t="shared" si="6"/>
        <v>2.2677868515363242E-2</v>
      </c>
      <c r="L33">
        <f t="shared" si="7"/>
        <v>5.1428572040010346E-4</v>
      </c>
      <c r="M33">
        <f t="shared" si="8"/>
        <v>5.0183588768223166E-9</v>
      </c>
      <c r="N33">
        <v>97.254633802963269</v>
      </c>
      <c r="O33">
        <v>1.9035351500327546E-2</v>
      </c>
      <c r="P33">
        <f t="shared" si="9"/>
        <v>1.9035351500327546E-2</v>
      </c>
      <c r="Q33">
        <f t="shared" si="10"/>
        <v>3.6234460674102213E-4</v>
      </c>
      <c r="R33">
        <f t="shared" si="11"/>
        <v>3.5357296568390855E-9</v>
      </c>
    </row>
    <row r="34" spans="1:18" x14ac:dyDescent="0.3">
      <c r="A34" s="13">
        <v>140</v>
      </c>
      <c r="C34">
        <f t="shared" si="0"/>
        <v>1.729416124827386E-4</v>
      </c>
      <c r="D34">
        <f t="shared" si="1"/>
        <v>1.0376496748964325E-5</v>
      </c>
      <c r="E34">
        <f t="shared" si="2"/>
        <v>1.038076587473705E-5</v>
      </c>
      <c r="F34">
        <v>-1.5029928303624263E-2</v>
      </c>
      <c r="G34">
        <f t="shared" si="3"/>
        <v>-1.5029928303624263E-2</v>
      </c>
      <c r="H34">
        <f t="shared" si="4"/>
        <v>2.2589874481208572E-4</v>
      </c>
      <c r="I34">
        <f t="shared" si="5"/>
        <v>2.3450019812912329E-9</v>
      </c>
      <c r="J34">
        <v>8.2336216088141345E-3</v>
      </c>
      <c r="K34">
        <f t="shared" si="6"/>
        <v>8.2336216088141345E-3</v>
      </c>
      <c r="L34">
        <f t="shared" si="7"/>
        <v>6.7792524797131062E-5</v>
      </c>
      <c r="M34">
        <f t="shared" si="8"/>
        <v>7.0373832797632341E-10</v>
      </c>
      <c r="N34">
        <v>96.924147643555074</v>
      </c>
      <c r="O34">
        <v>-3.3981533474050874E-3</v>
      </c>
      <c r="P34">
        <f t="shared" si="9"/>
        <v>-3.3981533474050874E-3</v>
      </c>
      <c r="Q34">
        <f t="shared" si="10"/>
        <v>1.1547446172480401E-5</v>
      </c>
      <c r="R34">
        <f t="shared" si="11"/>
        <v>1.1987133516764751E-10</v>
      </c>
    </row>
    <row r="35" spans="1:18" x14ac:dyDescent="0.3">
      <c r="A35" s="13">
        <v>139</v>
      </c>
      <c r="C35">
        <f t="shared" si="0"/>
        <v>1.8398043881142403E-4</v>
      </c>
      <c r="D35">
        <f t="shared" si="1"/>
        <v>1.1038826328685451E-5</v>
      </c>
      <c r="E35">
        <f t="shared" si="2"/>
        <v>1.1043367951847924E-5</v>
      </c>
      <c r="F35">
        <v>1.6379195079555986E-2</v>
      </c>
      <c r="G35">
        <f t="shared" si="3"/>
        <v>1.6379195079555986E-2</v>
      </c>
      <c r="H35">
        <f t="shared" si="4"/>
        <v>2.6827803145415102E-4</v>
      </c>
      <c r="I35">
        <f t="shared" si="5"/>
        <v>2.9626930147456206E-9</v>
      </c>
      <c r="J35">
        <v>2.0800580481315833E-2</v>
      </c>
      <c r="K35">
        <f t="shared" si="6"/>
        <v>2.0800580481315833E-2</v>
      </c>
      <c r="L35">
        <f t="shared" si="7"/>
        <v>4.3266414835969722E-4</v>
      </c>
      <c r="M35">
        <f t="shared" si="8"/>
        <v>4.7780693899090562E-9</v>
      </c>
      <c r="N35">
        <v>98.725956671463166</v>
      </c>
      <c r="O35">
        <v>1.8589887780435927E-2</v>
      </c>
      <c r="P35">
        <f t="shared" si="9"/>
        <v>1.8589887780435927E-2</v>
      </c>
      <c r="Q35">
        <f t="shared" si="10"/>
        <v>3.4558392768920101E-4</v>
      </c>
      <c r="R35">
        <f t="shared" si="11"/>
        <v>3.8164104717166528E-9</v>
      </c>
    </row>
    <row r="36" spans="1:18" x14ac:dyDescent="0.3">
      <c r="A36" s="13">
        <v>138</v>
      </c>
      <c r="C36">
        <f t="shared" si="0"/>
        <v>1.9572387107598301E-4</v>
      </c>
      <c r="D36">
        <f t="shared" si="1"/>
        <v>1.1743432264558992E-5</v>
      </c>
      <c r="E36">
        <f t="shared" si="2"/>
        <v>1.1748263778561624E-5</v>
      </c>
      <c r="F36">
        <v>-4.2272742402555963E-3</v>
      </c>
      <c r="G36">
        <f t="shared" si="3"/>
        <v>-4.2272742402555963E-3</v>
      </c>
      <c r="H36">
        <f t="shared" si="4"/>
        <v>1.786984750232853E-5</v>
      </c>
      <c r="I36">
        <f t="shared" si="5"/>
        <v>2.0993968214002618E-10</v>
      </c>
      <c r="J36">
        <v>8.5376265398220408E-3</v>
      </c>
      <c r="K36">
        <f t="shared" si="6"/>
        <v>8.5376265398220408E-3</v>
      </c>
      <c r="L36">
        <f t="shared" si="7"/>
        <v>7.2891066933473674E-5</v>
      </c>
      <c r="M36">
        <f t="shared" si="8"/>
        <v>8.5634348143523969E-10</v>
      </c>
      <c r="N36">
        <v>98.938728498646029</v>
      </c>
      <c r="O36">
        <v>2.1551761497831563E-3</v>
      </c>
      <c r="P36">
        <f t="shared" si="9"/>
        <v>2.1551761497831563E-3</v>
      </c>
      <c r="Q36">
        <f t="shared" si="10"/>
        <v>4.6447842365941495E-6</v>
      </c>
      <c r="R36">
        <f t="shared" si="11"/>
        <v>5.4568150406013051E-11</v>
      </c>
    </row>
    <row r="37" spans="1:18" x14ac:dyDescent="0.3">
      <c r="A37" s="13">
        <v>137</v>
      </c>
      <c r="C37">
        <f t="shared" si="0"/>
        <v>2.0821688412338618E-4</v>
      </c>
      <c r="D37">
        <f t="shared" si="1"/>
        <v>1.2493013047403182E-5</v>
      </c>
      <c r="E37">
        <f t="shared" si="2"/>
        <v>1.2498152955916619E-5</v>
      </c>
      <c r="F37">
        <v>1.7647855836325332E-2</v>
      </c>
      <c r="G37">
        <f t="shared" si="3"/>
        <v>1.7647855836325332E-2</v>
      </c>
      <c r="H37">
        <f t="shared" si="4"/>
        <v>3.114468156197221E-4</v>
      </c>
      <c r="I37">
        <f t="shared" si="5"/>
        <v>3.8925099392484477E-9</v>
      </c>
      <c r="J37">
        <v>2.0918939110945001E-2</v>
      </c>
      <c r="K37">
        <f t="shared" si="6"/>
        <v>2.0918939110945001E-2</v>
      </c>
      <c r="L37">
        <f t="shared" si="7"/>
        <v>4.376020135274244E-4</v>
      </c>
      <c r="M37">
        <f t="shared" si="8"/>
        <v>5.4692168988828435E-9</v>
      </c>
      <c r="N37">
        <v>100.8466033258215</v>
      </c>
      <c r="O37">
        <v>1.9283397473635264E-2</v>
      </c>
      <c r="P37">
        <f t="shared" si="9"/>
        <v>1.9283397473635264E-2</v>
      </c>
      <c r="Q37">
        <f t="shared" si="10"/>
        <v>3.7184941812620287E-4</v>
      </c>
      <c r="R37">
        <f t="shared" si="11"/>
        <v>4.6474309043098776E-9</v>
      </c>
    </row>
    <row r="38" spans="1:18" x14ac:dyDescent="0.3">
      <c r="A38" s="13">
        <v>134</v>
      </c>
      <c r="C38">
        <f t="shared" si="0"/>
        <v>2.5068732858252293E-4</v>
      </c>
      <c r="D38">
        <f t="shared" si="1"/>
        <v>1.5041239714951389E-5</v>
      </c>
      <c r="E38">
        <f t="shared" si="2"/>
        <v>1.5047428021628904E-5</v>
      </c>
      <c r="F38">
        <v>2.819389245558801E-3</v>
      </c>
      <c r="G38">
        <f t="shared" si="3"/>
        <v>2.819389245558801E-3</v>
      </c>
      <c r="H38">
        <f t="shared" si="4"/>
        <v>7.9489557179726257E-6</v>
      </c>
      <c r="I38">
        <f t="shared" si="5"/>
        <v>1.196113390133086E-10</v>
      </c>
      <c r="J38">
        <v>6.454038473588497E-3</v>
      </c>
      <c r="K38">
        <f t="shared" si="6"/>
        <v>6.454038473588497E-3</v>
      </c>
      <c r="L38">
        <f t="shared" si="7"/>
        <v>4.1654612618560533E-5</v>
      </c>
      <c r="M38">
        <f t="shared" si="8"/>
        <v>6.2679478514662467E-10</v>
      </c>
      <c r="N38">
        <v>101.31420016915328</v>
      </c>
      <c r="O38">
        <v>4.6367138595737852E-3</v>
      </c>
      <c r="P38">
        <f t="shared" si="9"/>
        <v>4.6367138595737852E-3</v>
      </c>
      <c r="Q38">
        <f t="shared" si="10"/>
        <v>2.1499115415563627E-5</v>
      </c>
      <c r="R38">
        <f t="shared" si="11"/>
        <v>3.2350639174438608E-10</v>
      </c>
    </row>
    <row r="39" spans="1:18" x14ac:dyDescent="0.3">
      <c r="A39" s="13">
        <v>133</v>
      </c>
      <c r="C39">
        <f t="shared" si="0"/>
        <v>2.6668864742821586E-4</v>
      </c>
      <c r="D39">
        <f t="shared" si="1"/>
        <v>1.6001318845692966E-5</v>
      </c>
      <c r="E39">
        <f t="shared" si="2"/>
        <v>1.6007902150669047E-5</v>
      </c>
      <c r="F39">
        <v>2.5213303151663036E-2</v>
      </c>
      <c r="G39">
        <f t="shared" si="3"/>
        <v>2.5213303151663036E-2</v>
      </c>
      <c r="H39">
        <f t="shared" si="4"/>
        <v>6.3571065581766119E-4</v>
      </c>
      <c r="I39">
        <f t="shared" si="5"/>
        <v>1.0176393974466769E-8</v>
      </c>
      <c r="J39">
        <v>2.9015410406860509E-2</v>
      </c>
      <c r="K39">
        <f t="shared" si="6"/>
        <v>2.9015410406860509E-2</v>
      </c>
      <c r="L39">
        <f t="shared" si="7"/>
        <v>8.4189404107854913E-4</v>
      </c>
      <c r="M39">
        <f t="shared" si="8"/>
        <v>1.3476957430816761E-8</v>
      </c>
      <c r="N39">
        <v>104.06126953934523</v>
      </c>
      <c r="O39">
        <v>2.7114356779261634E-2</v>
      </c>
      <c r="P39">
        <f t="shared" si="9"/>
        <v>2.7114356779261634E-2</v>
      </c>
      <c r="Q39">
        <f t="shared" si="10"/>
        <v>7.3518834355309126E-4</v>
      </c>
      <c r="R39">
        <f t="shared" si="11"/>
        <v>1.1768823065910344E-8</v>
      </c>
    </row>
    <row r="40" spans="1:18" x14ac:dyDescent="0.3">
      <c r="A40" s="13">
        <v>132</v>
      </c>
      <c r="C40">
        <f t="shared" si="0"/>
        <v>2.8371132705129346E-4</v>
      </c>
      <c r="D40">
        <f t="shared" si="1"/>
        <v>1.7022679623077624E-5</v>
      </c>
      <c r="E40">
        <f t="shared" si="2"/>
        <v>1.7029683139009624E-5</v>
      </c>
      <c r="F40">
        <v>3.8742584285920811E-2</v>
      </c>
      <c r="G40">
        <f t="shared" si="3"/>
        <v>3.8742584285920811E-2</v>
      </c>
      <c r="H40">
        <f t="shared" si="4"/>
        <v>1.5009878371516781E-3</v>
      </c>
      <c r="I40">
        <f t="shared" si="5"/>
        <v>2.5561347262200456E-8</v>
      </c>
      <c r="J40">
        <v>2.96773336874252E-2</v>
      </c>
      <c r="K40">
        <f t="shared" si="6"/>
        <v>2.96773336874252E-2</v>
      </c>
      <c r="L40">
        <f t="shared" si="7"/>
        <v>8.8074413479478269E-4</v>
      </c>
      <c r="M40">
        <f t="shared" si="8"/>
        <v>1.4998793542096329E-8</v>
      </c>
      <c r="N40">
        <v>107.62120130238738</v>
      </c>
      <c r="O40">
        <v>3.4209958986673186E-2</v>
      </c>
      <c r="P40">
        <f t="shared" si="9"/>
        <v>3.4209958986673186E-2</v>
      </c>
      <c r="Q40">
        <f t="shared" si="10"/>
        <v>1.1703212938698616E-3</v>
      </c>
      <c r="R40">
        <f t="shared" si="11"/>
        <v>1.9930200805439508E-8</v>
      </c>
    </row>
    <row r="41" spans="1:18" x14ac:dyDescent="0.3">
      <c r="A41" s="13">
        <v>131</v>
      </c>
      <c r="C41">
        <f t="shared" si="0"/>
        <v>3.0182056069286541E-4</v>
      </c>
      <c r="D41">
        <f t="shared" si="1"/>
        <v>1.8109233641571939E-5</v>
      </c>
      <c r="E41">
        <f t="shared" si="2"/>
        <v>1.811668419043577E-5</v>
      </c>
      <c r="F41">
        <v>-1.2961045452922426E-2</v>
      </c>
      <c r="G41">
        <f t="shared" si="3"/>
        <v>-1.2961045452922426E-2</v>
      </c>
      <c r="H41">
        <f t="shared" si="4"/>
        <v>1.6798869923272109E-4</v>
      </c>
      <c r="I41">
        <f t="shared" si="5"/>
        <v>3.0433982115613077E-9</v>
      </c>
      <c r="J41">
        <v>-2.6562399017643568E-2</v>
      </c>
      <c r="K41">
        <f t="shared" si="6"/>
        <v>-2.6562399017643568E-2</v>
      </c>
      <c r="L41">
        <f t="shared" si="7"/>
        <v>7.0556104157251198E-4</v>
      </c>
      <c r="M41">
        <f t="shared" si="8"/>
        <v>1.2782426567244123E-8</v>
      </c>
      <c r="N41">
        <v>105.49442101562212</v>
      </c>
      <c r="O41">
        <v>-1.9761722235282973E-2</v>
      </c>
      <c r="P41">
        <f t="shared" si="9"/>
        <v>-1.9761722235282973E-2</v>
      </c>
      <c r="Q41">
        <f t="shared" si="10"/>
        <v>3.9052566570447746E-4</v>
      </c>
      <c r="R41">
        <f t="shared" si="11"/>
        <v>7.0750301538277115E-9</v>
      </c>
    </row>
    <row r="42" spans="1:18" x14ac:dyDescent="0.3">
      <c r="A42" s="13">
        <v>127</v>
      </c>
      <c r="C42">
        <f t="shared" si="0"/>
        <v>3.8657824237494395E-4</v>
      </c>
      <c r="D42">
        <f t="shared" si="1"/>
        <v>2.3194694542496658E-5</v>
      </c>
      <c r="E42">
        <f t="shared" si="2"/>
        <v>2.3204237365152266E-5</v>
      </c>
      <c r="F42">
        <v>-1.9328407857417962E-2</v>
      </c>
      <c r="G42">
        <f t="shared" si="3"/>
        <v>-1.9328407857417962E-2</v>
      </c>
      <c r="H42">
        <f t="shared" si="4"/>
        <v>3.735873503026964E-4</v>
      </c>
      <c r="I42">
        <f t="shared" si="5"/>
        <v>8.668809553042057E-9</v>
      </c>
      <c r="J42">
        <v>-2.3908655059298622E-2</v>
      </c>
      <c r="K42">
        <f t="shared" si="6"/>
        <v>-2.3908655059298622E-2</v>
      </c>
      <c r="L42">
        <f t="shared" si="7"/>
        <v>5.7162378674452559E-4</v>
      </c>
      <c r="M42">
        <f t="shared" si="8"/>
        <v>1.3264094031187152E-8</v>
      </c>
      <c r="N42">
        <v>103.2137865562146</v>
      </c>
      <c r="O42">
        <v>-2.1618531458358309E-2</v>
      </c>
      <c r="P42">
        <f t="shared" si="9"/>
        <v>-2.1618531458358309E-2</v>
      </c>
      <c r="Q42">
        <f t="shared" si="10"/>
        <v>4.6736090241602786E-4</v>
      </c>
      <c r="R42">
        <f t="shared" si="11"/>
        <v>1.0844753314853277E-8</v>
      </c>
    </row>
    <row r="43" spans="1:18" x14ac:dyDescent="0.3">
      <c r="A43" s="13">
        <v>126</v>
      </c>
      <c r="C43">
        <f t="shared" si="0"/>
        <v>4.1125344933504681E-4</v>
      </c>
      <c r="D43">
        <f t="shared" si="1"/>
        <v>2.467520696010283E-5</v>
      </c>
      <c r="E43">
        <f t="shared" si="2"/>
        <v>2.4685358899098156E-5</v>
      </c>
      <c r="F43">
        <v>-1.0086655112651721E-2</v>
      </c>
      <c r="G43">
        <f t="shared" si="3"/>
        <v>-1.0086655112651721E-2</v>
      </c>
      <c r="H43">
        <f t="shared" si="4"/>
        <v>1.017406113615831E-4</v>
      </c>
      <c r="I43">
        <f t="shared" si="5"/>
        <v>2.5115035060743422E-9</v>
      </c>
      <c r="J43">
        <v>-2.7186253451979003E-2</v>
      </c>
      <c r="K43">
        <f t="shared" si="6"/>
        <v>-2.7186253451979003E-2</v>
      </c>
      <c r="L43">
        <f t="shared" si="7"/>
        <v>7.3909237675524029E-4</v>
      </c>
      <c r="M43">
        <f t="shared" si="8"/>
        <v>1.8244760579790577E-8</v>
      </c>
      <c r="N43">
        <v>101.29024754175506</v>
      </c>
      <c r="O43">
        <v>-1.863645428231523E-2</v>
      </c>
      <c r="P43">
        <f t="shared" si="9"/>
        <v>-1.863645428231523E-2</v>
      </c>
      <c r="Q43">
        <f t="shared" si="10"/>
        <v>3.473174282168257E-4</v>
      </c>
      <c r="R43">
        <f t="shared" si="11"/>
        <v>8.5736553674441039E-9</v>
      </c>
    </row>
    <row r="44" spans="1:18" x14ac:dyDescent="0.3">
      <c r="A44" s="13">
        <v>125</v>
      </c>
      <c r="C44">
        <f t="shared" si="0"/>
        <v>4.3750366950536884E-4</v>
      </c>
      <c r="D44">
        <f t="shared" si="1"/>
        <v>2.6250220170322154E-5</v>
      </c>
      <c r="E44">
        <f t="shared" si="2"/>
        <v>2.6261020105423567E-5</v>
      </c>
      <c r="F44">
        <v>4.5858256298712874E-2</v>
      </c>
      <c r="G44">
        <f t="shared" si="3"/>
        <v>4.5858256298712874E-2</v>
      </c>
      <c r="H44">
        <f t="shared" si="4"/>
        <v>2.1029796707584389E-3</v>
      </c>
      <c r="I44">
        <f t="shared" si="5"/>
        <v>5.5226391415084396E-8</v>
      </c>
      <c r="J44">
        <v>3.4997459349593418E-2</v>
      </c>
      <c r="K44">
        <f t="shared" si="6"/>
        <v>3.4997459349593418E-2</v>
      </c>
      <c r="L44">
        <f t="shared" si="7"/>
        <v>1.2248221609264438E-3</v>
      </c>
      <c r="M44">
        <f t="shared" si="8"/>
        <v>3.2165079393657681E-8</v>
      </c>
      <c r="N44">
        <v>105.38519526834642</v>
      </c>
      <c r="O44">
        <v>4.0427857824153202E-2</v>
      </c>
      <c r="P44">
        <f t="shared" si="9"/>
        <v>4.0427857824153202E-2</v>
      </c>
      <c r="Q44">
        <f t="shared" si="10"/>
        <v>1.6344116882499452E-3</v>
      </c>
      <c r="R44">
        <f t="shared" si="11"/>
        <v>4.2921318205671087E-8</v>
      </c>
    </row>
    <row r="45" spans="1:18" x14ac:dyDescent="0.3">
      <c r="A45" s="13">
        <v>124</v>
      </c>
      <c r="C45">
        <f t="shared" si="0"/>
        <v>4.6542943564400953E-4</v>
      </c>
      <c r="D45">
        <f t="shared" si="1"/>
        <v>2.7925766138640598E-5</v>
      </c>
      <c r="E45">
        <f t="shared" si="2"/>
        <v>2.7937255431301673E-5</v>
      </c>
      <c r="F45">
        <v>-1.0971281058405946E-2</v>
      </c>
      <c r="G45">
        <f t="shared" si="3"/>
        <v>-1.0971281058405946E-2</v>
      </c>
      <c r="H45">
        <f t="shared" si="4"/>
        <v>1.203690080625371E-4</v>
      </c>
      <c r="I45">
        <f t="shared" si="5"/>
        <v>3.3627797242555095E-9</v>
      </c>
      <c r="J45">
        <v>-1.167608286252364E-2</v>
      </c>
      <c r="K45">
        <f t="shared" si="6"/>
        <v>-1.167608286252364E-2</v>
      </c>
      <c r="L45">
        <f t="shared" si="7"/>
        <v>1.3633091101251824E-4</v>
      </c>
      <c r="M45">
        <f t="shared" si="8"/>
        <v>3.8087114841387806E-9</v>
      </c>
      <c r="N45">
        <v>104.1918468337862</v>
      </c>
      <c r="O45">
        <v>-1.132368196046467E-2</v>
      </c>
      <c r="P45">
        <f t="shared" si="9"/>
        <v>-1.132368196046467E-2</v>
      </c>
      <c r="Q45">
        <f t="shared" si="10"/>
        <v>1.28225773141753E-4</v>
      </c>
      <c r="R45">
        <f t="shared" si="11"/>
        <v>3.5822761771372951E-9</v>
      </c>
    </row>
    <row r="46" spans="1:18" x14ac:dyDescent="0.3">
      <c r="A46" s="13">
        <v>123</v>
      </c>
      <c r="C46">
        <f t="shared" si="0"/>
        <v>4.9513769749362719E-4</v>
      </c>
      <c r="D46">
        <f t="shared" si="1"/>
        <v>2.9708261849617656E-5</v>
      </c>
      <c r="E46">
        <f t="shared" si="2"/>
        <v>2.9720484501384759E-5</v>
      </c>
      <c r="F46">
        <v>-3.777685779341744E-2</v>
      </c>
      <c r="G46">
        <f t="shared" si="3"/>
        <v>-3.777685779341744E-2</v>
      </c>
      <c r="H46">
        <f t="shared" si="4"/>
        <v>1.427090984744084E-3</v>
      </c>
      <c r="I46">
        <f t="shared" si="5"/>
        <v>4.2413835494152459E-8</v>
      </c>
      <c r="J46">
        <v>-2.3717595146166448E-2</v>
      </c>
      <c r="K46">
        <f t="shared" si="6"/>
        <v>-2.3717595146166448E-2</v>
      </c>
      <c r="L46">
        <f t="shared" si="7"/>
        <v>5.6252431951745829E-4</v>
      </c>
      <c r="M46">
        <f t="shared" si="8"/>
        <v>1.6718495319870627E-8</v>
      </c>
      <c r="N46">
        <v>100.98823652288191</v>
      </c>
      <c r="O46">
        <v>-3.0747226469791909E-2</v>
      </c>
      <c r="P46">
        <f t="shared" si="9"/>
        <v>-3.0747226469791909E-2</v>
      </c>
      <c r="Q46">
        <f t="shared" si="10"/>
        <v>9.453919355846722E-4</v>
      </c>
      <c r="R46">
        <f t="shared" si="11"/>
        <v>2.8097506369278389E-8</v>
      </c>
    </row>
    <row r="47" spans="1:18" x14ac:dyDescent="0.3">
      <c r="A47" s="13">
        <v>120</v>
      </c>
      <c r="C47">
        <f t="shared" si="0"/>
        <v>5.9613199567247531E-4</v>
      </c>
      <c r="D47">
        <f t="shared" si="1"/>
        <v>3.576791974034855E-5</v>
      </c>
      <c r="E47">
        <f t="shared" si="2"/>
        <v>3.5782635472612957E-5</v>
      </c>
      <c r="F47">
        <v>-2.0478507704785098E-2</v>
      </c>
      <c r="G47">
        <f t="shared" si="3"/>
        <v>-2.0478507704785098E-2</v>
      </c>
      <c r="H47">
        <f t="shared" si="4"/>
        <v>4.1936927781494266E-4</v>
      </c>
      <c r="I47">
        <f t="shared" si="5"/>
        <v>1.5006137996465047E-8</v>
      </c>
      <c r="J47">
        <v>-1.840822956145105E-2</v>
      </c>
      <c r="K47">
        <f t="shared" si="6"/>
        <v>-1.840822956145105E-2</v>
      </c>
      <c r="L47">
        <f t="shared" si="7"/>
        <v>3.3886291558708032E-4</v>
      </c>
      <c r="M47">
        <f t="shared" si="8"/>
        <v>1.2125408183639311E-8</v>
      </c>
      <c r="N47">
        <v>99.02468501255899</v>
      </c>
      <c r="O47">
        <v>-1.9443368633118116E-2</v>
      </c>
      <c r="P47">
        <f t="shared" si="9"/>
        <v>-1.9443368633118116E-2</v>
      </c>
      <c r="Q47">
        <f t="shared" si="10"/>
        <v>3.7804458380332146E-4</v>
      </c>
      <c r="R47">
        <f t="shared" si="11"/>
        <v>1.3527431534629932E-8</v>
      </c>
    </row>
    <row r="48" spans="1:18" x14ac:dyDescent="0.3">
      <c r="A48" s="13">
        <v>119</v>
      </c>
      <c r="C48">
        <f t="shared" si="0"/>
        <v>6.3418297411965447E-4</v>
      </c>
      <c r="D48">
        <f t="shared" si="1"/>
        <v>3.80509784471793E-5</v>
      </c>
      <c r="E48">
        <f t="shared" si="2"/>
        <v>3.8066633481503139E-5</v>
      </c>
      <c r="F48">
        <v>-1.4224324594423465E-2</v>
      </c>
      <c r="G48">
        <f t="shared" si="3"/>
        <v>-1.4224324594423465E-2</v>
      </c>
      <c r="H48">
        <f t="shared" si="4"/>
        <v>2.0233141016752029E-4</v>
      </c>
      <c r="I48">
        <f t="shared" si="5"/>
        <v>7.7020756326426722E-9</v>
      </c>
      <c r="J48">
        <v>-1.9812680115274262E-3</v>
      </c>
      <c r="K48">
        <f t="shared" si="6"/>
        <v>-1.9812680115274262E-3</v>
      </c>
      <c r="L48">
        <f t="shared" si="7"/>
        <v>3.9254229335018414E-6</v>
      </c>
      <c r="M48">
        <f t="shared" si="8"/>
        <v>1.4942763606950147E-10</v>
      </c>
      <c r="N48">
        <v>98.22230816093591</v>
      </c>
      <c r="O48">
        <v>-8.1027963029755394E-3</v>
      </c>
      <c r="P48">
        <f t="shared" si="9"/>
        <v>-8.1027963029755394E-3</v>
      </c>
      <c r="Q48">
        <f t="shared" si="10"/>
        <v>6.5655307927514075E-5</v>
      </c>
      <c r="R48">
        <f t="shared" si="11"/>
        <v>2.4992765429919056E-9</v>
      </c>
    </row>
    <row r="49" spans="1:18" x14ac:dyDescent="0.3">
      <c r="A49" s="13">
        <v>118</v>
      </c>
      <c r="C49">
        <f t="shared" si="0"/>
        <v>6.7466273842516436E-4</v>
      </c>
      <c r="D49">
        <f t="shared" si="1"/>
        <v>4.0479764305509896E-5</v>
      </c>
      <c r="E49">
        <f t="shared" si="2"/>
        <v>4.0496418597343765E-5</v>
      </c>
      <c r="F49">
        <v>1.7765723003899003E-2</v>
      </c>
      <c r="G49">
        <f t="shared" si="3"/>
        <v>1.7765723003899003E-2</v>
      </c>
      <c r="H49">
        <f t="shared" si="4"/>
        <v>3.1562091385126622E-4</v>
      </c>
      <c r="I49">
        <f t="shared" si="5"/>
        <v>1.2781516645397051E-8</v>
      </c>
      <c r="J49">
        <v>2.0588235294117796E-2</v>
      </c>
      <c r="K49">
        <f t="shared" si="6"/>
        <v>2.0588235294117796E-2</v>
      </c>
      <c r="L49">
        <f t="shared" si="7"/>
        <v>4.2387543252595769E-4</v>
      </c>
      <c r="M49">
        <f t="shared" si="8"/>
        <v>1.7165436948701324E-8</v>
      </c>
      <c r="N49">
        <v>100.10591531650564</v>
      </c>
      <c r="O49">
        <v>1.9176979149008289E-2</v>
      </c>
      <c r="P49">
        <f t="shared" si="9"/>
        <v>1.9176979149008289E-2</v>
      </c>
      <c r="Q49">
        <f t="shared" si="10"/>
        <v>3.6775652928149868E-4</v>
      </c>
      <c r="R49">
        <f t="shared" si="11"/>
        <v>1.4892822351689881E-8</v>
      </c>
    </row>
    <row r="50" spans="1:18" x14ac:dyDescent="0.3">
      <c r="A50" s="13">
        <v>117</v>
      </c>
      <c r="C50">
        <f t="shared" si="0"/>
        <v>7.1772631747357902E-4</v>
      </c>
      <c r="D50">
        <f t="shared" si="1"/>
        <v>4.3063579048414778E-5</v>
      </c>
      <c r="E50">
        <f t="shared" si="2"/>
        <v>4.308129638015294E-5</v>
      </c>
      <c r="F50">
        <v>-1.2851835737474615E-2</v>
      </c>
      <c r="G50">
        <f t="shared" si="3"/>
        <v>-1.2851835737474615E-2</v>
      </c>
      <c r="H50">
        <f t="shared" si="4"/>
        <v>1.6516968182302968E-4</v>
      </c>
      <c r="I50">
        <f t="shared" si="5"/>
        <v>7.1157240156335013E-9</v>
      </c>
      <c r="J50">
        <v>-1.1627906976744318E-2</v>
      </c>
      <c r="K50">
        <f t="shared" si="6"/>
        <v>-1.1627906976744318E-2</v>
      </c>
      <c r="L50">
        <f t="shared" si="7"/>
        <v>1.3520822065981919E-4</v>
      </c>
      <c r="M50">
        <f t="shared" si="8"/>
        <v>5.8249454272787887E-9</v>
      </c>
      <c r="N50">
        <v>98.880631790945927</v>
      </c>
      <c r="O50">
        <v>-1.2239871357109411E-2</v>
      </c>
      <c r="P50">
        <f t="shared" si="9"/>
        <v>-1.2239871357109411E-2</v>
      </c>
      <c r="Q50">
        <f t="shared" si="10"/>
        <v>1.4981445083858737E-4</v>
      </c>
      <c r="R50">
        <f t="shared" si="11"/>
        <v>6.4542007586070349E-9</v>
      </c>
    </row>
    <row r="51" spans="1:18" x14ac:dyDescent="0.3">
      <c r="A51" s="13">
        <v>116</v>
      </c>
      <c r="C51">
        <f t="shared" si="0"/>
        <v>7.6353863561019059E-4</v>
      </c>
      <c r="D51">
        <f t="shared" si="1"/>
        <v>4.5812318136611477E-5</v>
      </c>
      <c r="E51">
        <f t="shared" si="2"/>
        <v>4.5831166361864838E-5</v>
      </c>
      <c r="F51">
        <v>4.9779691231375267E-3</v>
      </c>
      <c r="G51">
        <f t="shared" si="3"/>
        <v>4.9779691231375267E-3</v>
      </c>
      <c r="H51">
        <f t="shared" si="4"/>
        <v>2.4780176590910595E-5</v>
      </c>
      <c r="I51">
        <f t="shared" si="5"/>
        <v>1.1357043958144122E-9</v>
      </c>
      <c r="J51">
        <v>1.6378525932667642E-3</v>
      </c>
      <c r="K51">
        <f t="shared" si="6"/>
        <v>1.6378525932667642E-3</v>
      </c>
      <c r="L51">
        <f t="shared" si="7"/>
        <v>2.6825611172706645E-6</v>
      </c>
      <c r="M51">
        <f t="shared" si="8"/>
        <v>1.2294490484150183E-10</v>
      </c>
      <c r="N51">
        <v>99.207720106513079</v>
      </c>
      <c r="O51">
        <v>3.3079108582020887E-3</v>
      </c>
      <c r="P51">
        <f t="shared" si="9"/>
        <v>3.3079108582020887E-3</v>
      </c>
      <c r="Q51">
        <f t="shared" si="10"/>
        <v>1.094227424581128E-5</v>
      </c>
      <c r="R51">
        <f t="shared" si="11"/>
        <v>5.0149719133692588E-10</v>
      </c>
    </row>
    <row r="52" spans="1:18" x14ac:dyDescent="0.3">
      <c r="A52" s="13">
        <v>113</v>
      </c>
      <c r="C52">
        <f t="shared" si="0"/>
        <v>9.1927924882996863E-4</v>
      </c>
      <c r="D52">
        <f t="shared" si="1"/>
        <v>5.5156754929798164E-5</v>
      </c>
      <c r="E52">
        <f t="shared" si="2"/>
        <v>5.5179447667984024E-5</v>
      </c>
      <c r="F52">
        <v>9.233171526528583E-3</v>
      </c>
      <c r="G52">
        <f t="shared" si="3"/>
        <v>9.233171526528583E-3</v>
      </c>
      <c r="H52">
        <f t="shared" si="4"/>
        <v>8.5251456438298169E-5</v>
      </c>
      <c r="I52">
        <f t="shared" si="5"/>
        <v>4.7041282791564935E-9</v>
      </c>
      <c r="J52">
        <v>1.2965466388103586E-2</v>
      </c>
      <c r="K52">
        <f t="shared" si="6"/>
        <v>1.2965466388103586E-2</v>
      </c>
      <c r="L52">
        <f t="shared" si="7"/>
        <v>1.6810331866104385E-4</v>
      </c>
      <c r="M52">
        <f t="shared" si="8"/>
        <v>9.2758482748715114E-9</v>
      </c>
      <c r="N52">
        <v>100.30885823500341</v>
      </c>
      <c r="O52">
        <v>1.1099318957316135E-2</v>
      </c>
      <c r="P52">
        <f t="shared" si="9"/>
        <v>1.1099318957316135E-2</v>
      </c>
      <c r="Q52">
        <f t="shared" si="10"/>
        <v>1.2319488131623733E-4</v>
      </c>
      <c r="R52">
        <f t="shared" si="11"/>
        <v>6.7978255065528203E-9</v>
      </c>
    </row>
    <row r="53" spans="1:18" x14ac:dyDescent="0.3">
      <c r="A53" s="13">
        <v>112</v>
      </c>
      <c r="C53">
        <f t="shared" si="0"/>
        <v>9.779566476914559E-4</v>
      </c>
      <c r="D53">
        <f t="shared" si="1"/>
        <v>5.8677398861487405E-5</v>
      </c>
      <c r="E53">
        <f t="shared" si="2"/>
        <v>5.8701540072323423E-5</v>
      </c>
      <c r="F53">
        <v>5.1093588325543227E-2</v>
      </c>
      <c r="G53">
        <f t="shared" si="3"/>
        <v>5.1093588325543227E-2</v>
      </c>
      <c r="H53">
        <f t="shared" si="4"/>
        <v>2.6105547679800872E-3</v>
      </c>
      <c r="I53">
        <f t="shared" si="5"/>
        <v>1.5324358532357807E-7</v>
      </c>
      <c r="J53">
        <v>1.6680202411445189E-2</v>
      </c>
      <c r="K53">
        <f t="shared" si="6"/>
        <v>1.6680202411445189E-2</v>
      </c>
      <c r="L53">
        <f t="shared" si="7"/>
        <v>2.7822915248678189E-4</v>
      </c>
      <c r="M53">
        <f t="shared" si="8"/>
        <v>1.633247974399141E-8</v>
      </c>
      <c r="N53">
        <v>103.70801401854609</v>
      </c>
      <c r="O53">
        <v>3.3886895368494235E-2</v>
      </c>
      <c r="P53">
        <f t="shared" si="9"/>
        <v>3.3886895368494235E-2</v>
      </c>
      <c r="Q53">
        <f t="shared" si="10"/>
        <v>1.1483216777152761E-3</v>
      </c>
      <c r="R53">
        <f t="shared" si="11"/>
        <v>6.7408250980320951E-8</v>
      </c>
    </row>
    <row r="54" spans="1:18" x14ac:dyDescent="0.3">
      <c r="A54" s="13">
        <v>111</v>
      </c>
      <c r="C54">
        <f t="shared" si="0"/>
        <v>1.0403794124377191E-3</v>
      </c>
      <c r="D54">
        <f t="shared" si="1"/>
        <v>6.2422764746263202E-5</v>
      </c>
      <c r="E54">
        <f t="shared" si="2"/>
        <v>6.2448446885450461E-5</v>
      </c>
      <c r="F54">
        <v>-2.589322952870865E-2</v>
      </c>
      <c r="G54">
        <f t="shared" si="3"/>
        <v>-2.589322952870865E-2</v>
      </c>
      <c r="H54">
        <f t="shared" si="4"/>
        <v>6.7045933542638956E-4</v>
      </c>
      <c r="I54">
        <f t="shared" si="5"/>
        <v>4.1869144197229301E-8</v>
      </c>
      <c r="J54">
        <v>-2.5864167478091504E-2</v>
      </c>
      <c r="K54">
        <f t="shared" si="6"/>
        <v>-2.5864167478091504E-2</v>
      </c>
      <c r="L54">
        <f t="shared" si="7"/>
        <v>6.6895515933476624E-4</v>
      </c>
      <c r="M54">
        <f t="shared" si="8"/>
        <v>4.17752107364652E-8</v>
      </c>
      <c r="N54">
        <v>101.02418559137375</v>
      </c>
      <c r="O54">
        <v>-2.5878698503400084E-2</v>
      </c>
      <c r="P54">
        <f t="shared" si="9"/>
        <v>-2.5878698503400084E-2</v>
      </c>
      <c r="Q54">
        <f t="shared" si="10"/>
        <v>6.697070362298818E-4</v>
      </c>
      <c r="R54">
        <f t="shared" si="11"/>
        <v>4.1822164280814221E-8</v>
      </c>
    </row>
    <row r="55" spans="1:18" x14ac:dyDescent="0.3">
      <c r="A55" s="13">
        <v>110</v>
      </c>
      <c r="C55">
        <f t="shared" si="0"/>
        <v>1.1067866089762969E-3</v>
      </c>
      <c r="D55">
        <f t="shared" si="1"/>
        <v>6.6407196538577869E-5</v>
      </c>
      <c r="E55">
        <f t="shared" si="2"/>
        <v>6.6434517963245165E-5</v>
      </c>
      <c r="F55">
        <v>-7.2934393776258322E-4</v>
      </c>
      <c r="G55">
        <f t="shared" si="3"/>
        <v>-7.2934393776258322E-4</v>
      </c>
      <c r="H55">
        <f t="shared" si="4"/>
        <v>5.3194257955103085E-7</v>
      </c>
      <c r="I55">
        <f t="shared" si="5"/>
        <v>3.533934885659793E-11</v>
      </c>
      <c r="J55">
        <v>-1.781231320980281E-2</v>
      </c>
      <c r="K55">
        <f t="shared" si="6"/>
        <v>-1.781231320980281E-2</v>
      </c>
      <c r="L55">
        <f t="shared" si="7"/>
        <v>3.1727850188411569E-4</v>
      </c>
      <c r="M55">
        <f t="shared" si="8"/>
        <v>2.1078244332771799E-8</v>
      </c>
      <c r="N55">
        <v>100.08760768495011</v>
      </c>
      <c r="O55">
        <v>-9.270828573782721E-3</v>
      </c>
      <c r="P55">
        <f t="shared" si="9"/>
        <v>-9.270828573782721E-3</v>
      </c>
      <c r="Q55">
        <f t="shared" si="10"/>
        <v>8.5948262444466168E-5</v>
      </c>
      <c r="R55">
        <f t="shared" si="11"/>
        <v>5.709931385276597E-9</v>
      </c>
    </row>
    <row r="56" spans="1:18" x14ac:dyDescent="0.3">
      <c r="A56" s="13">
        <v>109</v>
      </c>
      <c r="C56">
        <f t="shared" si="0"/>
        <v>1.1774325627407413E-3</v>
      </c>
      <c r="D56">
        <f t="shared" si="1"/>
        <v>7.0645953764444537E-5</v>
      </c>
      <c r="E56">
        <f t="shared" si="2"/>
        <v>7.0675019109835279E-5</v>
      </c>
      <c r="F56">
        <v>-9.6309290406907389E-3</v>
      </c>
      <c r="G56">
        <f t="shared" si="3"/>
        <v>-9.6309290406907389E-3</v>
      </c>
      <c r="H56">
        <f t="shared" si="4"/>
        <v>9.275479418682023E-5</v>
      </c>
      <c r="I56">
        <f t="shared" si="5"/>
        <v>6.5554468516823579E-9</v>
      </c>
      <c r="J56">
        <v>-9.3557555660823688E-3</v>
      </c>
      <c r="K56">
        <f t="shared" si="6"/>
        <v>-9.3557555660823688E-3</v>
      </c>
      <c r="L56">
        <f t="shared" si="7"/>
        <v>8.7530162212281229E-5</v>
      </c>
      <c r="M56">
        <f t="shared" si="8"/>
        <v>6.1861958870399578E-9</v>
      </c>
      <c r="N56">
        <v>99.13744176486982</v>
      </c>
      <c r="O56">
        <v>-9.4933423033865608E-3</v>
      </c>
      <c r="P56">
        <f t="shared" si="9"/>
        <v>-9.4933423033865608E-3</v>
      </c>
      <c r="Q56">
        <f t="shared" si="10"/>
        <v>9.0123548089268853E-5</v>
      </c>
      <c r="R56">
        <f t="shared" si="11"/>
        <v>6.3694834834552348E-9</v>
      </c>
    </row>
    <row r="57" spans="1:18" x14ac:dyDescent="0.3">
      <c r="A57" s="13">
        <v>105</v>
      </c>
      <c r="C57">
        <f t="shared" si="0"/>
        <v>1.5080808596155434E-3</v>
      </c>
      <c r="D57">
        <f t="shared" si="1"/>
        <v>9.0484851576932691E-5</v>
      </c>
      <c r="E57">
        <f t="shared" si="2"/>
        <v>9.0522079094201158E-5</v>
      </c>
      <c r="F57">
        <v>-2.9282136894824617E-2</v>
      </c>
      <c r="G57">
        <f t="shared" si="3"/>
        <v>-2.9282136894824617E-2</v>
      </c>
      <c r="H57">
        <f>POWER(G57,2)</f>
        <v>8.5744354112724907E-4</v>
      </c>
      <c r="I57">
        <f t="shared" si="5"/>
        <v>7.7617572048732767E-8</v>
      </c>
      <c r="J57">
        <v>-2.1269197334106149E-2</v>
      </c>
      <c r="K57">
        <f t="shared" si="6"/>
        <v>-2.1269197334106149E-2</v>
      </c>
      <c r="L57">
        <f t="shared" si="7"/>
        <v>4.5237875523714813E-4</v>
      </c>
      <c r="M57">
        <f t="shared" si="8"/>
        <v>4.0950265462113391E-8</v>
      </c>
      <c r="N57">
        <v>96.631676788241265</v>
      </c>
      <c r="O57">
        <v>-2.5275667114465463E-2</v>
      </c>
      <c r="P57">
        <f t="shared" si="9"/>
        <v>-2.5275667114465463E-2</v>
      </c>
      <c r="Q57">
        <f t="shared" si="10"/>
        <v>6.3885934808127081E-4</v>
      </c>
      <c r="R57">
        <f t="shared" si="11"/>
        <v>5.7830876437082583E-8</v>
      </c>
    </row>
    <row r="58" spans="1:18" x14ac:dyDescent="0.3">
      <c r="A58" s="13">
        <v>104</v>
      </c>
      <c r="C58">
        <f t="shared" si="0"/>
        <v>1.6043413400165356E-3</v>
      </c>
      <c r="D58">
        <f t="shared" si="1"/>
        <v>9.6260480400992224E-5</v>
      </c>
      <c r="E58">
        <f t="shared" si="2"/>
        <v>9.6300084142767186E-5</v>
      </c>
      <c r="F58">
        <v>-1.1672502918126382E-3</v>
      </c>
      <c r="G58">
        <f t="shared" si="3"/>
        <v>-1.1672502918126382E-3</v>
      </c>
      <c r="H58">
        <f t="shared" si="4"/>
        <v>1.362473243736689E-6</v>
      </c>
      <c r="I58">
        <f t="shared" si="5"/>
        <v>1.312062880141121E-10</v>
      </c>
      <c r="J58">
        <v>-1.3889692690548516E-3</v>
      </c>
      <c r="K58">
        <f t="shared" si="6"/>
        <v>-1.3889692690548516E-3</v>
      </c>
      <c r="L58">
        <f t="shared" si="7"/>
        <v>1.929235630378769E-6</v>
      </c>
      <c r="M58">
        <f t="shared" si="8"/>
        <v>1.8578555353669996E-10</v>
      </c>
      <c r="N58">
        <v>96.52427079419202</v>
      </c>
      <c r="O58">
        <v>-1.1114988130094673E-3</v>
      </c>
      <c r="P58">
        <f t="shared" si="9"/>
        <v>-1.1114988130094673E-3</v>
      </c>
      <c r="Q58">
        <f t="shared" si="10"/>
        <v>1.2354296113214547E-6</v>
      </c>
      <c r="R58">
        <f t="shared" si="11"/>
        <v>1.1897197552272225E-10</v>
      </c>
    </row>
    <row r="59" spans="1:18" x14ac:dyDescent="0.3">
      <c r="A59" s="13">
        <v>103</v>
      </c>
      <c r="C59">
        <f t="shared" si="0"/>
        <v>1.7067461064005696E-3</v>
      </c>
      <c r="D59">
        <f t="shared" si="1"/>
        <v>1.0240476638403427E-4</v>
      </c>
      <c r="E59">
        <f t="shared" si="2"/>
        <v>1.024468980242204E-4</v>
      </c>
      <c r="F59">
        <v>1.813E-2</v>
      </c>
      <c r="G59">
        <f t="shared" si="3"/>
        <v>1.813E-2</v>
      </c>
      <c r="H59">
        <f t="shared" si="4"/>
        <v>3.2869689999999999E-4</v>
      </c>
      <c r="I59">
        <f t="shared" si="5"/>
        <v>3.3673977795177369E-8</v>
      </c>
      <c r="J59">
        <v>2.3152534343912734E-2</v>
      </c>
      <c r="K59">
        <f t="shared" si="6"/>
        <v>2.3152534343912734E-2</v>
      </c>
      <c r="L59">
        <f t="shared" si="7"/>
        <v>5.360398465460586E-4</v>
      </c>
      <c r="M59">
        <f t="shared" si="8"/>
        <v>5.4915619496022819E-8</v>
      </c>
      <c r="N59">
        <v>97.625566115305077</v>
      </c>
      <c r="O59">
        <v>1.1409517130268989E-2</v>
      </c>
      <c r="P59">
        <f t="shared" si="9"/>
        <v>1.1409517130268989E-2</v>
      </c>
      <c r="Q59">
        <f t="shared" si="10"/>
        <v>1.3017708114590151E-4</v>
      </c>
      <c r="R59">
        <f t="shared" si="11"/>
        <v>1.3336238157244837E-8</v>
      </c>
    </row>
    <row r="60" spans="1:18" x14ac:dyDescent="0.3">
      <c r="A60" s="13">
        <v>102</v>
      </c>
      <c r="C60">
        <f t="shared" si="0"/>
        <v>1.8156873472346489E-3</v>
      </c>
      <c r="D60">
        <f t="shared" si="1"/>
        <v>1.0894124083407902E-4</v>
      </c>
      <c r="E60">
        <f t="shared" si="2"/>
        <v>1.0898606172789405E-4</v>
      </c>
      <c r="F60">
        <v>1.8546825639458087E-2</v>
      </c>
      <c r="G60">
        <f t="shared" si="3"/>
        <v>1.8546825639458087E-2</v>
      </c>
      <c r="H60">
        <f t="shared" si="4"/>
        <v>3.4398474130045985E-4</v>
      </c>
      <c r="I60">
        <f t="shared" si="5"/>
        <v>3.7489542248825583E-8</v>
      </c>
      <c r="J60">
        <v>1.4231499051233776E-3</v>
      </c>
      <c r="K60">
        <f t="shared" si="6"/>
        <v>1.4231499051233776E-3</v>
      </c>
      <c r="L60">
        <f t="shared" si="7"/>
        <v>2.0253556524526787E-6</v>
      </c>
      <c r="M60">
        <f t="shared" si="8"/>
        <v>2.2073553615914677E-10</v>
      </c>
      <c r="N60">
        <v>98.600356199229367</v>
      </c>
      <c r="O60">
        <v>9.9849877722908206E-3</v>
      </c>
      <c r="P60">
        <f t="shared" si="9"/>
        <v>9.9849877722908206E-3</v>
      </c>
      <c r="Q60">
        <f t="shared" si="10"/>
        <v>9.96999808127972E-5</v>
      </c>
      <c r="R60">
        <f t="shared" si="11"/>
        <v>1.0865908263133369E-8</v>
      </c>
    </row>
    <row r="61" spans="1:18" x14ac:dyDescent="0.3">
      <c r="A61" s="13">
        <v>99</v>
      </c>
      <c r="C61">
        <f t="shared" si="0"/>
        <v>2.1860369899187183E-3</v>
      </c>
      <c r="D61">
        <f t="shared" si="1"/>
        <v>1.3116221939512321E-4</v>
      </c>
      <c r="E61">
        <f t="shared" si="2"/>
        <v>1.3121618250278605E-4</v>
      </c>
      <c r="F61">
        <v>-1.358557212240985E-4</v>
      </c>
      <c r="G61">
        <f t="shared" si="3"/>
        <v>-1.358557212240985E-4</v>
      </c>
      <c r="H61">
        <f t="shared" si="4"/>
        <v>1.845677698931997E-8</v>
      </c>
      <c r="I61">
        <f t="shared" si="5"/>
        <v>2.4218278178438311E-12</v>
      </c>
      <c r="J61">
        <v>-2.0218452242621532E-2</v>
      </c>
      <c r="K61">
        <f t="shared" si="6"/>
        <v>-2.0218452242621532E-2</v>
      </c>
      <c r="L61">
        <f t="shared" si="7"/>
        <v>4.0878581108716764E-4</v>
      </c>
      <c r="M61">
        <f t="shared" si="8"/>
        <v>5.3639313592163207E-8</v>
      </c>
      <c r="N61">
        <v>97.596885191517373</v>
      </c>
      <c r="O61">
        <v>-1.0177153981922803E-2</v>
      </c>
      <c r="P61">
        <f t="shared" si="9"/>
        <v>-1.0177153981922803E-2</v>
      </c>
      <c r="Q61">
        <f t="shared" si="10"/>
        <v>1.0357446317176717E-4</v>
      </c>
      <c r="R61">
        <f t="shared" si="11"/>
        <v>1.3590645662174694E-8</v>
      </c>
    </row>
    <row r="62" spans="1:18" x14ac:dyDescent="0.3">
      <c r="A62" s="13">
        <v>98</v>
      </c>
      <c r="C62">
        <f t="shared" si="0"/>
        <v>2.3255712658709769E-3</v>
      </c>
      <c r="D62">
        <f t="shared" si="1"/>
        <v>1.3953427595225873E-4</v>
      </c>
      <c r="E62">
        <f t="shared" si="2"/>
        <v>1.3959168351360219E-4</v>
      </c>
      <c r="F62">
        <v>-2.4290827147401828E-2</v>
      </c>
      <c r="G62">
        <f t="shared" si="3"/>
        <v>-2.4290827147401828E-2</v>
      </c>
      <c r="H62">
        <f t="shared" si="4"/>
        <v>5.9004428350495363E-4</v>
      </c>
      <c r="I62">
        <f t="shared" si="5"/>
        <v>8.2365274882033657E-8</v>
      </c>
      <c r="J62">
        <v>-2.359882005899705E-2</v>
      </c>
      <c r="K62">
        <f t="shared" si="6"/>
        <v>-2.359882005899705E-2</v>
      </c>
      <c r="L62">
        <f t="shared" si="7"/>
        <v>5.5690430817692147E-4</v>
      </c>
      <c r="M62">
        <f t="shared" si="8"/>
        <v>7.7739209934394399E-8</v>
      </c>
      <c r="N62">
        <v>95.259944991384785</v>
      </c>
      <c r="O62">
        <v>-2.3944823603199408E-2</v>
      </c>
      <c r="P62">
        <f t="shared" si="9"/>
        <v>-2.3944823603199408E-2</v>
      </c>
      <c r="Q62">
        <f t="shared" si="10"/>
        <v>5.7335457738833548E-4</v>
      </c>
      <c r="R62">
        <f t="shared" si="11"/>
        <v>8.0035530707867663E-8</v>
      </c>
    </row>
    <row r="63" spans="1:18" x14ac:dyDescent="0.3">
      <c r="A63" s="13">
        <v>97</v>
      </c>
      <c r="C63">
        <f t="shared" si="0"/>
        <v>2.4740119849691248E-3</v>
      </c>
      <c r="D63">
        <f t="shared" si="1"/>
        <v>1.4844071909814763E-4</v>
      </c>
      <c r="E63">
        <f t="shared" si="2"/>
        <v>1.4850179097191724E-4</v>
      </c>
      <c r="F63">
        <v>-2.8367195801268674E-2</v>
      </c>
      <c r="G63">
        <f t="shared" si="3"/>
        <v>-2.8367195801268674E-2</v>
      </c>
      <c r="H63">
        <f t="shared" si="4"/>
        <v>8.0469779762751509E-4</v>
      </c>
      <c r="I63">
        <f t="shared" si="5"/>
        <v>1.1949906413884341E-7</v>
      </c>
      <c r="J63">
        <v>8.2937710919177565E-3</v>
      </c>
      <c r="K63">
        <f t="shared" si="6"/>
        <v>8.2937710919177565E-3</v>
      </c>
      <c r="L63">
        <f t="shared" si="7"/>
        <v>6.8786638925130659E-5</v>
      </c>
      <c r="M63">
        <f t="shared" si="8"/>
        <v>1.0214939075320499E-8</v>
      </c>
      <c r="N63">
        <v>94.303848324584052</v>
      </c>
      <c r="O63">
        <v>-1.0036712354675419E-2</v>
      </c>
      <c r="P63">
        <f t="shared" si="9"/>
        <v>-1.0036712354675419E-2</v>
      </c>
      <c r="Q63">
        <f t="shared" si="10"/>
        <v>1.007355948904942E-4</v>
      </c>
      <c r="R63">
        <f t="shared" si="11"/>
        <v>1.4959416255859903E-8</v>
      </c>
    </row>
    <row r="64" spans="1:18" x14ac:dyDescent="0.3">
      <c r="A64" s="13">
        <v>96</v>
      </c>
      <c r="C64">
        <f t="shared" si="0"/>
        <v>2.6319276435841752E-3</v>
      </c>
      <c r="D64">
        <f t="shared" si="1"/>
        <v>1.5791565861505066E-4</v>
      </c>
      <c r="E64">
        <f t="shared" si="2"/>
        <v>1.5798062869352899E-4</v>
      </c>
      <c r="F64">
        <v>2.1847135853650501E-2</v>
      </c>
      <c r="G64">
        <f t="shared" si="3"/>
        <v>2.1847135853650501E-2</v>
      </c>
      <c r="H64">
        <f t="shared" si="4"/>
        <v>4.7729734500786121E-4</v>
      </c>
      <c r="I64">
        <f t="shared" si="5"/>
        <v>7.5403734638094119E-8</v>
      </c>
      <c r="J64">
        <v>1.846673657229414E-2</v>
      </c>
      <c r="K64">
        <f t="shared" si="6"/>
        <v>1.846673657229414E-2</v>
      </c>
      <c r="L64">
        <f t="shared" si="7"/>
        <v>3.4102035963050591E-4</v>
      </c>
      <c r="M64">
        <f t="shared" si="8"/>
        <v>5.3874610811720679E-8</v>
      </c>
      <c r="N64">
        <v>96.204724979900504</v>
      </c>
      <c r="O64">
        <v>2.0156936212972265E-2</v>
      </c>
      <c r="P64">
        <f t="shared" si="9"/>
        <v>2.0156936212972265E-2</v>
      </c>
      <c r="Q64">
        <f t="shared" si="10"/>
        <v>4.0630207749383268E-4</v>
      </c>
      <c r="R64">
        <f t="shared" si="11"/>
        <v>6.4187857641962621E-8</v>
      </c>
    </row>
    <row r="65" spans="1:18" x14ac:dyDescent="0.3">
      <c r="A65" s="13">
        <v>95</v>
      </c>
      <c r="C65">
        <f t="shared" si="0"/>
        <v>2.7999230250895482E-3</v>
      </c>
      <c r="D65">
        <f t="shared" si="1"/>
        <v>1.6799538150537305E-4</v>
      </c>
      <c r="E65">
        <f t="shared" si="2"/>
        <v>1.6806449861013722E-4</v>
      </c>
      <c r="F65">
        <v>1.1986814504045595E-2</v>
      </c>
      <c r="G65">
        <f t="shared" si="3"/>
        <v>1.1986814504045595E-2</v>
      </c>
      <c r="H65">
        <f t="shared" si="4"/>
        <v>1.4368372195439785E-4</v>
      </c>
      <c r="I65">
        <f t="shared" si="5"/>
        <v>2.414813268870424E-8</v>
      </c>
      <c r="J65">
        <v>-4.2345843726433463E-3</v>
      </c>
      <c r="K65">
        <f t="shared" si="6"/>
        <v>-4.2345843726433463E-3</v>
      </c>
      <c r="L65">
        <f t="shared" si="7"/>
        <v>1.7931704809035243E-5</v>
      </c>
      <c r="M65">
        <f t="shared" si="8"/>
        <v>3.0136829779554944E-9</v>
      </c>
      <c r="N65">
        <v>96.577625563786739</v>
      </c>
      <c r="O65">
        <v>3.8761150657012208E-3</v>
      </c>
      <c r="P65">
        <f t="shared" si="9"/>
        <v>3.8761150657012208E-3</v>
      </c>
      <c r="Q65">
        <f t="shared" si="10"/>
        <v>1.502426800255598E-5</v>
      </c>
      <c r="R65">
        <f t="shared" si="11"/>
        <v>2.5250460688338984E-9</v>
      </c>
    </row>
    <row r="66" spans="1:18" x14ac:dyDescent="0.3">
      <c r="A66" s="13">
        <v>92</v>
      </c>
      <c r="C66">
        <f t="shared" si="0"/>
        <v>3.3710293300732359E-3</v>
      </c>
      <c r="D66">
        <f t="shared" si="1"/>
        <v>2.0226175980439434E-4</v>
      </c>
      <c r="E66">
        <f t="shared" si="2"/>
        <v>2.0234497487326658E-4</v>
      </c>
      <c r="F66">
        <v>-1.6311290164095604E-2</v>
      </c>
      <c r="G66">
        <f t="shared" si="3"/>
        <v>-1.6311290164095604E-2</v>
      </c>
      <c r="H66">
        <f t="shared" si="4"/>
        <v>2.6605818681732198E-4</v>
      </c>
      <c r="I66">
        <f t="shared" si="5"/>
        <v>5.3835537126377886E-8</v>
      </c>
      <c r="J66">
        <v>4.0200000000000001E-3</v>
      </c>
      <c r="K66">
        <f t="shared" si="6"/>
        <v>4.0200000000000001E-3</v>
      </c>
      <c r="L66">
        <f t="shared" si="7"/>
        <v>1.6160400000000002E-5</v>
      </c>
      <c r="M66">
        <f t="shared" si="8"/>
        <v>3.2699757319419377E-9</v>
      </c>
      <c r="N66">
        <v>95.789972726821603</v>
      </c>
      <c r="O66">
        <v>-8.1556450820476512E-3</v>
      </c>
      <c r="P66">
        <f t="shared" si="9"/>
        <v>-8.1556450820476512E-3</v>
      </c>
      <c r="Q66">
        <f t="shared" si="10"/>
        <v>6.6514546704328042E-5</v>
      </c>
      <c r="R66">
        <f t="shared" si="11"/>
        <v>1.3458884281593975E-8</v>
      </c>
    </row>
    <row r="67" spans="1:18" x14ac:dyDescent="0.3">
      <c r="A67" s="13">
        <v>91</v>
      </c>
      <c r="C67">
        <f t="shared" si="0"/>
        <v>3.586201414971527E-3</v>
      </c>
      <c r="D67">
        <f t="shared" si="1"/>
        <v>2.1517208489829181E-4</v>
      </c>
      <c r="E67">
        <f t="shared" si="2"/>
        <v>2.1526061156730482E-4</v>
      </c>
      <c r="F67">
        <v>1.5567308651831091E-2</v>
      </c>
      <c r="G67">
        <f t="shared" si="3"/>
        <v>1.5567308651831091E-2</v>
      </c>
      <c r="H67">
        <f t="shared" si="4"/>
        <v>2.4234109866137513E-4</v>
      </c>
      <c r="I67">
        <f t="shared" si="5"/>
        <v>5.2166493105740166E-8</v>
      </c>
      <c r="J67">
        <v>-1.6794069955988755E-3</v>
      </c>
      <c r="K67">
        <f t="shared" si="6"/>
        <v>-1.6794069955988755E-3</v>
      </c>
      <c r="L67">
        <f t="shared" si="7"/>
        <v>2.8204078568664417E-6</v>
      </c>
      <c r="M67">
        <f t="shared" si="8"/>
        <v>6.0712272013830179E-10</v>
      </c>
      <c r="N67">
        <v>96.455133587263248</v>
      </c>
      <c r="O67">
        <v>6.9439508281162431E-3</v>
      </c>
      <c r="P67">
        <f t="shared" si="9"/>
        <v>6.9439508281162431E-3</v>
      </c>
      <c r="Q67">
        <f t="shared" si="10"/>
        <v>4.8218453103296255E-5</v>
      </c>
      <c r="R67">
        <f t="shared" si="11"/>
        <v>1.0379533703844958E-8</v>
      </c>
    </row>
    <row r="68" spans="1:18" x14ac:dyDescent="0.3">
      <c r="A68" s="13">
        <v>90</v>
      </c>
      <c r="C68">
        <f t="shared" si="0"/>
        <v>3.8151078882675822E-3</v>
      </c>
      <c r="D68">
        <f t="shared" si="1"/>
        <v>2.2890647329605515E-4</v>
      </c>
      <c r="E68">
        <f t="shared" si="2"/>
        <v>2.2900065060351581E-4</v>
      </c>
      <c r="F68">
        <v>-3.8937374124868196E-2</v>
      </c>
      <c r="G68">
        <f t="shared" si="3"/>
        <v>-3.8937374124868196E-2</v>
      </c>
      <c r="H68">
        <f t="shared" si="4"/>
        <v>1.5161191037399552E-3</v>
      </c>
      <c r="I68">
        <f t="shared" si="5"/>
        <v>3.4719226114886903E-7</v>
      </c>
      <c r="J68">
        <v>-1.674069012640933E-2</v>
      </c>
      <c r="K68">
        <f t="shared" si="6"/>
        <v>-1.674069012640933E-2</v>
      </c>
      <c r="L68">
        <f t="shared" si="7"/>
        <v>2.8025070590845881E-4</v>
      </c>
      <c r="M68">
        <f t="shared" si="8"/>
        <v>6.4177593985131637E-8</v>
      </c>
      <c r="N68">
        <v>93.769916024644644</v>
      </c>
      <c r="O68">
        <v>-2.7839032125638805E-2</v>
      </c>
      <c r="P68">
        <f t="shared" si="9"/>
        <v>-2.7839032125638805E-2</v>
      </c>
      <c r="Q68">
        <f t="shared" si="10"/>
        <v>7.7501170969234941E-4</v>
      </c>
      <c r="R68">
        <f t="shared" si="11"/>
        <v>1.7747818574489113E-7</v>
      </c>
    </row>
    <row r="69" spans="1:18" x14ac:dyDescent="0.3">
      <c r="A69" s="13">
        <v>89</v>
      </c>
      <c r="C69">
        <f t="shared" si="0"/>
        <v>4.0586254130506195E-3</v>
      </c>
      <c r="D69">
        <f t="shared" si="1"/>
        <v>2.4351752478303737E-4</v>
      </c>
      <c r="E69">
        <f t="shared" si="2"/>
        <v>2.4361771340799553E-4</v>
      </c>
      <c r="F69">
        <v>1.5221342334155619E-2</v>
      </c>
      <c r="G69">
        <f t="shared" si="3"/>
        <v>1.5221342334155619E-2</v>
      </c>
      <c r="H69">
        <f t="shared" si="4"/>
        <v>2.3168926245355803E-4</v>
      </c>
      <c r="I69">
        <f t="shared" si="5"/>
        <v>5.6443608340120759E-8</v>
      </c>
      <c r="J69">
        <v>7.0531567177019028E-3</v>
      </c>
      <c r="K69">
        <f t="shared" si="6"/>
        <v>7.0531567177019028E-3</v>
      </c>
      <c r="L69">
        <f t="shared" si="7"/>
        <v>4.9747019684463481E-5</v>
      </c>
      <c r="M69">
        <f t="shared" si="8"/>
        <v>1.2119255184391536E-8</v>
      </c>
      <c r="N69">
        <v>94.814254977436491</v>
      </c>
      <c r="O69">
        <v>1.1137249525928693E-2</v>
      </c>
      <c r="P69">
        <f t="shared" si="9"/>
        <v>1.1137249525928693E-2</v>
      </c>
      <c r="Q69">
        <f t="shared" si="10"/>
        <v>1.240383270027989E-4</v>
      </c>
      <c r="R69">
        <f t="shared" si="11"/>
        <v>3.0217933599375093E-8</v>
      </c>
    </row>
    <row r="70" spans="1:18" x14ac:dyDescent="0.3">
      <c r="A70" s="13">
        <v>88</v>
      </c>
      <c r="C70">
        <f t="shared" ref="C70:C130" si="12">POWER($A$2,A70)</f>
        <v>4.3176866096283186E-3</v>
      </c>
      <c r="D70">
        <f t="shared" ref="D70:D130" si="13">$B$2*C70</f>
        <v>2.5906119657769937E-4</v>
      </c>
      <c r="E70">
        <f t="shared" ref="E70:E130" si="14">D70/$D$2</f>
        <v>2.5916778022127185E-4</v>
      </c>
      <c r="F70">
        <v>-7.1534446091382486E-3</v>
      </c>
      <c r="G70">
        <f t="shared" ref="G70:G130" si="15">F70</f>
        <v>-7.1534446091382486E-3</v>
      </c>
      <c r="H70">
        <f t="shared" ref="H70:H130" si="16">POWER(G70,2)</f>
        <v>5.1171769776009071E-5</v>
      </c>
      <c r="I70">
        <f t="shared" ref="I70:I130" si="17">E70*H70</f>
        <v>1.326207398284224E-8</v>
      </c>
      <c r="J70">
        <v>-9.7387717690200493E-4</v>
      </c>
      <c r="K70">
        <f t="shared" ref="K70:K128" si="18">J70</f>
        <v>-9.7387717690200493E-4</v>
      </c>
      <c r="L70">
        <f t="shared" ref="L70:L128" si="19">POWER(K70,2)</f>
        <v>9.4843675569061902E-7</v>
      </c>
      <c r="M70">
        <f t="shared" ref="M70:M128" si="20">E70*L70</f>
        <v>2.4580424865260243E-10</v>
      </c>
      <c r="N70">
        <v>94.428961997383851</v>
      </c>
      <c r="O70">
        <v>-4.0636608930200435E-3</v>
      </c>
      <c r="P70">
        <f t="shared" ref="P70:P129" si="21">O70</f>
        <v>-4.0636608930200435E-3</v>
      </c>
      <c r="Q70">
        <f t="shared" ref="Q70:Q129" si="22">POWER(P70,2)</f>
        <v>1.6513339853460457E-5</v>
      </c>
      <c r="R70">
        <f t="shared" ref="R70:R129" si="23">E70*Q70</f>
        <v>4.2797256338608091E-9</v>
      </c>
    </row>
    <row r="71" spans="1:18" x14ac:dyDescent="0.3">
      <c r="A71" s="13">
        <v>85</v>
      </c>
      <c r="C71">
        <f t="shared" si="12"/>
        <v>5.1983744084021823E-3</v>
      </c>
      <c r="D71">
        <f t="shared" si="13"/>
        <v>3.119024645041312E-4</v>
      </c>
      <c r="E71">
        <f t="shared" si="14"/>
        <v>3.1203078824209446E-4</v>
      </c>
      <c r="F71">
        <v>8.8420778883036011E-3</v>
      </c>
      <c r="G71">
        <f t="shared" si="15"/>
        <v>8.8420778883036011E-3</v>
      </c>
      <c r="H71">
        <f t="shared" si="16"/>
        <v>7.8182341382827475E-5</v>
      </c>
      <c r="I71">
        <f t="shared" si="17"/>
        <v>2.4395297608296178E-8</v>
      </c>
      <c r="J71">
        <v>2.6159543824584075E-2</v>
      </c>
      <c r="K71">
        <f t="shared" si="18"/>
        <v>2.6159543824584075E-2</v>
      </c>
      <c r="L71">
        <f t="shared" si="19"/>
        <v>6.843217331103348E-4</v>
      </c>
      <c r="M71">
        <f t="shared" si="20"/>
        <v>2.1352944979361396E-7</v>
      </c>
      <c r="N71">
        <v>96.081545400670393</v>
      </c>
      <c r="O71">
        <v>1.750081085644388E-2</v>
      </c>
      <c r="P71">
        <f t="shared" si="21"/>
        <v>1.750081085644388E-2</v>
      </c>
      <c r="Q71">
        <f t="shared" si="22"/>
        <v>3.0627838063302396E-4</v>
      </c>
      <c r="R71">
        <f t="shared" si="23"/>
        <v>9.55682845304347E-8</v>
      </c>
    </row>
    <row r="72" spans="1:18" x14ac:dyDescent="0.3">
      <c r="A72" s="13">
        <v>84</v>
      </c>
      <c r="C72">
        <f t="shared" si="12"/>
        <v>5.5301855408533863E-3</v>
      </c>
      <c r="D72">
        <f t="shared" si="13"/>
        <v>3.3181113245120349E-4</v>
      </c>
      <c r="E72">
        <f t="shared" si="14"/>
        <v>3.3194764706605804E-4</v>
      </c>
      <c r="F72">
        <v>2.8072989773410884E-2</v>
      </c>
      <c r="G72">
        <f t="shared" si="15"/>
        <v>2.8072989773410884E-2</v>
      </c>
      <c r="H72">
        <f t="shared" si="16"/>
        <v>7.8809275481803208E-4</v>
      </c>
      <c r="I72">
        <f t="shared" si="17"/>
        <v>2.6160553563165351E-7</v>
      </c>
      <c r="J72">
        <v>6.9739655389259303E-2</v>
      </c>
      <c r="K72">
        <f t="shared" si="18"/>
        <v>6.9739655389259303E-2</v>
      </c>
      <c r="L72">
        <f t="shared" si="19"/>
        <v>4.8636195338126438E-3</v>
      </c>
      <c r="M72">
        <f t="shared" si="20"/>
        <v>1.6144670604736251E-6</v>
      </c>
      <c r="N72">
        <v>100.78054045414876</v>
      </c>
      <c r="O72">
        <v>4.8906322581334996E-2</v>
      </c>
      <c r="P72">
        <f t="shared" si="21"/>
        <v>4.8906322581334996E-2</v>
      </c>
      <c r="Q72">
        <f t="shared" si="22"/>
        <v>2.3918283884295974E-3</v>
      </c>
      <c r="R72">
        <f t="shared" si="23"/>
        <v>7.939618057250064E-7</v>
      </c>
    </row>
    <row r="73" spans="1:18" x14ac:dyDescent="0.3">
      <c r="A73" s="13">
        <v>83</v>
      </c>
      <c r="C73">
        <f t="shared" si="12"/>
        <v>5.8831761072908363E-3</v>
      </c>
      <c r="D73">
        <f t="shared" si="13"/>
        <v>3.5299056643745051E-4</v>
      </c>
      <c r="E73">
        <f t="shared" si="14"/>
        <v>3.5313579475112556E-4</v>
      </c>
      <c r="F73">
        <v>1.0536980749746627E-2</v>
      </c>
      <c r="G73">
        <f t="shared" si="15"/>
        <v>1.0536980749746627E-2</v>
      </c>
      <c r="H73">
        <f t="shared" si="16"/>
        <v>1.1102796332053099E-4</v>
      </c>
      <c r="I73">
        <f t="shared" si="17"/>
        <v>3.9207948066794529E-8</v>
      </c>
      <c r="J73">
        <v>-2.9468932221455857E-3</v>
      </c>
      <c r="K73">
        <f t="shared" si="18"/>
        <v>-2.9468932221455857E-3</v>
      </c>
      <c r="L73">
        <f t="shared" si="19"/>
        <v>8.6841796627275919E-6</v>
      </c>
      <c r="M73">
        <f t="shared" si="20"/>
        <v>3.0666946869588695E-9</v>
      </c>
      <c r="N73">
        <v>101.16300701571174</v>
      </c>
      <c r="O73">
        <v>3.7950437638006691E-3</v>
      </c>
      <c r="P73">
        <f t="shared" si="21"/>
        <v>3.7950437638006691E-3</v>
      </c>
      <c r="Q73">
        <f t="shared" si="22"/>
        <v>1.4402357169162349E-5</v>
      </c>
      <c r="R73">
        <f t="shared" si="23"/>
        <v>5.085987845221717E-9</v>
      </c>
    </row>
    <row r="74" spans="1:18" x14ac:dyDescent="0.3">
      <c r="A74" s="13">
        <v>82</v>
      </c>
      <c r="C74">
        <f t="shared" si="12"/>
        <v>6.2586979864796138E-3</v>
      </c>
      <c r="D74">
        <f t="shared" si="13"/>
        <v>3.7552187918877714E-4</v>
      </c>
      <c r="E74">
        <f t="shared" si="14"/>
        <v>3.7567637739481443E-4</v>
      </c>
      <c r="F74">
        <v>2.8517836673729757E-2</v>
      </c>
      <c r="G74">
        <f t="shared" si="15"/>
        <v>2.8517836673729757E-2</v>
      </c>
      <c r="H74">
        <f t="shared" si="16"/>
        <v>8.1326700854952589E-4</v>
      </c>
      <c r="I74">
        <f t="shared" si="17"/>
        <v>3.0552520362660345E-7</v>
      </c>
      <c r="J74">
        <v>-5.6398044867778108E-4</v>
      </c>
      <c r="K74">
        <f t="shared" si="18"/>
        <v>-5.6398044867778108E-4</v>
      </c>
      <c r="L74">
        <f t="shared" si="19"/>
        <v>3.1807394649079128E-7</v>
      </c>
      <c r="M74">
        <f t="shared" si="20"/>
        <v>1.1949286796133251E-10</v>
      </c>
      <c r="N74">
        <v>102.57695509241731</v>
      </c>
      <c r="O74">
        <v>1.3976928112525995E-2</v>
      </c>
      <c r="P74">
        <f t="shared" si="21"/>
        <v>1.3976928112525995E-2</v>
      </c>
      <c r="Q74">
        <f t="shared" si="22"/>
        <v>1.9535451946271946E-4</v>
      </c>
      <c r="R74">
        <f t="shared" si="23"/>
        <v>7.3390078179459219E-8</v>
      </c>
    </row>
    <row r="75" spans="1:18" x14ac:dyDescent="0.3">
      <c r="A75" s="13">
        <v>81</v>
      </c>
      <c r="C75">
        <f t="shared" si="12"/>
        <v>6.6581893473187381E-3</v>
      </c>
      <c r="D75">
        <f t="shared" si="13"/>
        <v>3.9949136083912467E-4</v>
      </c>
      <c r="E75">
        <f t="shared" si="14"/>
        <v>3.9965572063278137E-4</v>
      </c>
      <c r="F75">
        <v>-2.6609413037598117E-2</v>
      </c>
      <c r="G75">
        <f t="shared" si="15"/>
        <v>-2.6609413037598117E-2</v>
      </c>
      <c r="H75">
        <f t="shared" si="16"/>
        <v>7.0806086220549672E-4</v>
      </c>
      <c r="I75">
        <f t="shared" si="17"/>
        <v>2.8298057413660632E-7</v>
      </c>
      <c r="J75">
        <v>-1.1337587510067415E-2</v>
      </c>
      <c r="K75">
        <f t="shared" si="18"/>
        <v>-1.1337587510067415E-2</v>
      </c>
      <c r="L75">
        <f t="shared" si="19"/>
        <v>1.2854089054843666E-4</v>
      </c>
      <c r="M75">
        <f t="shared" si="20"/>
        <v>5.1372102242914925E-8</v>
      </c>
      <c r="N75">
        <v>100.6307112068824</v>
      </c>
      <c r="O75">
        <v>-1.8973500273832773E-2</v>
      </c>
      <c r="P75">
        <f t="shared" si="21"/>
        <v>-1.8973500273832773E-2</v>
      </c>
      <c r="Q75">
        <f t="shared" si="22"/>
        <v>3.5999371264113232E-4</v>
      </c>
      <c r="R75">
        <f t="shared" si="23"/>
        <v>1.4387354664886215E-7</v>
      </c>
    </row>
    <row r="76" spans="1:18" x14ac:dyDescent="0.3">
      <c r="A76" s="13">
        <v>78</v>
      </c>
      <c r="C76">
        <f t="shared" si="12"/>
        <v>8.016274509644707E-3</v>
      </c>
      <c r="D76">
        <f t="shared" si="13"/>
        <v>4.8097647057868283E-4</v>
      </c>
      <c r="E76">
        <f t="shared" si="14"/>
        <v>4.8117435519198711E-4</v>
      </c>
      <c r="F76">
        <v>1.1509037979824388E-3</v>
      </c>
      <c r="G76">
        <f t="shared" si="15"/>
        <v>1.1509037979824388E-3</v>
      </c>
      <c r="H76">
        <f t="shared" si="16"/>
        <v>1.3245795522104023E-6</v>
      </c>
      <c r="I76">
        <f t="shared" si="17"/>
        <v>6.3735371193533138E-10</v>
      </c>
      <c r="J76">
        <v>-4.8705302096176961E-3</v>
      </c>
      <c r="K76">
        <f t="shared" si="18"/>
        <v>-4.8705302096176961E-3</v>
      </c>
      <c r="L76">
        <f t="shared" si="19"/>
        <v>2.3722064522798597E-5</v>
      </c>
      <c r="M76">
        <f t="shared" si="20"/>
        <v>1.1414449100580328E-8</v>
      </c>
      <c r="N76">
        <v>100.44355688126902</v>
      </c>
      <c r="O76">
        <v>-1.8598132058176059E-3</v>
      </c>
      <c r="P76">
        <f t="shared" si="21"/>
        <v>-1.8598132058176059E-3</v>
      </c>
      <c r="Q76">
        <f t="shared" si="22"/>
        <v>3.4589051605335606E-6</v>
      </c>
      <c r="R76">
        <f t="shared" si="23"/>
        <v>1.6643364602899727E-9</v>
      </c>
    </row>
    <row r="77" spans="1:18" x14ac:dyDescent="0.3">
      <c r="A77" s="13">
        <v>77</v>
      </c>
      <c r="C77">
        <f t="shared" si="12"/>
        <v>8.5279516060050055E-3</v>
      </c>
      <c r="D77">
        <f t="shared" si="13"/>
        <v>5.116770963603008E-4</v>
      </c>
      <c r="E77">
        <f t="shared" si="14"/>
        <v>5.1188761190636915E-4</v>
      </c>
      <c r="F77">
        <v>-1.847298823842114E-2</v>
      </c>
      <c r="G77">
        <f t="shared" si="15"/>
        <v>-1.847298823842114E-2</v>
      </c>
      <c r="H77">
        <f t="shared" si="16"/>
        <v>3.4125129445684578E-4</v>
      </c>
      <c r="I77">
        <f t="shared" si="17"/>
        <v>1.7468231017947198E-7</v>
      </c>
      <c r="J77">
        <v>-1.2781497261107888E-2</v>
      </c>
      <c r="K77">
        <f t="shared" si="18"/>
        <v>-1.2781497261107888E-2</v>
      </c>
      <c r="L77">
        <f t="shared" si="19"/>
        <v>1.6336667223570844E-4</v>
      </c>
      <c r="M77">
        <f t="shared" si="20"/>
        <v>8.3625375715827338E-8</v>
      </c>
      <c r="N77">
        <v>98.873901035235633</v>
      </c>
      <c r="O77">
        <v>-1.5627242749764653E-2</v>
      </c>
      <c r="P77">
        <f t="shared" si="21"/>
        <v>-1.5627242749764653E-2</v>
      </c>
      <c r="Q77">
        <f t="shared" si="22"/>
        <v>2.442107159600719E-4</v>
      </c>
      <c r="R77">
        <f t="shared" si="23"/>
        <v>1.2500844019474583E-7</v>
      </c>
    </row>
    <row r="78" spans="1:18" x14ac:dyDescent="0.3">
      <c r="A78" s="13">
        <v>76</v>
      </c>
      <c r="C78">
        <f t="shared" si="12"/>
        <v>9.0722889425585186E-3</v>
      </c>
      <c r="D78">
        <f t="shared" si="13"/>
        <v>5.4433733655351161E-4</v>
      </c>
      <c r="E78">
        <f t="shared" si="14"/>
        <v>5.4456128926209501E-4</v>
      </c>
      <c r="F78">
        <v>-5.6821935910140731E-3</v>
      </c>
      <c r="G78">
        <f t="shared" si="15"/>
        <v>-5.6821935910140731E-3</v>
      </c>
      <c r="H78">
        <f t="shared" si="16"/>
        <v>3.2287324005761407E-5</v>
      </c>
      <c r="I78">
        <f t="shared" si="17"/>
        <v>1.7582426787400423E-8</v>
      </c>
      <c r="J78">
        <v>-1.036019756655826E-2</v>
      </c>
      <c r="K78">
        <f t="shared" si="18"/>
        <v>-1.036019756655826E-2</v>
      </c>
      <c r="L78">
        <f t="shared" si="19"/>
        <v>1.073336936181197E-4</v>
      </c>
      <c r="M78">
        <f t="shared" si="20"/>
        <v>5.8449774577945964E-8</v>
      </c>
      <c r="N78">
        <v>98.080814137394455</v>
      </c>
      <c r="O78">
        <v>-8.0211955787862169E-3</v>
      </c>
      <c r="P78">
        <f t="shared" si="21"/>
        <v>-8.0211955787862169E-3</v>
      </c>
      <c r="Q78">
        <f t="shared" si="22"/>
        <v>6.4339578513139556E-5</v>
      </c>
      <c r="R78">
        <f t="shared" si="23"/>
        <v>3.503684382569506E-8</v>
      </c>
    </row>
    <row r="79" spans="1:18" x14ac:dyDescent="0.3">
      <c r="A79" s="13">
        <v>75</v>
      </c>
      <c r="C79">
        <f t="shared" si="12"/>
        <v>9.6513712154877845E-3</v>
      </c>
      <c r="D79">
        <f t="shared" si="13"/>
        <v>5.7908227292926759E-4</v>
      </c>
      <c r="E79">
        <f t="shared" si="14"/>
        <v>5.7932052049159029E-4</v>
      </c>
      <c r="F79">
        <v>2.2183226831771208E-3</v>
      </c>
      <c r="G79">
        <f t="shared" si="15"/>
        <v>2.2183226831771208E-3</v>
      </c>
      <c r="H79">
        <f t="shared" si="16"/>
        <v>4.9209555266981404E-6</v>
      </c>
      <c r="I79">
        <f t="shared" si="17"/>
        <v>2.8508105170427344E-9</v>
      </c>
      <c r="J79">
        <v>-2.0993041632268006E-2</v>
      </c>
      <c r="K79">
        <f t="shared" si="18"/>
        <v>-2.0993041632268006E-2</v>
      </c>
      <c r="L79">
        <f t="shared" si="19"/>
        <v>4.4070779697413776E-4</v>
      </c>
      <c r="M79">
        <f t="shared" si="20"/>
        <v>2.553110703277596E-7</v>
      </c>
      <c r="N79">
        <v>97.160094277530661</v>
      </c>
      <c r="O79">
        <v>-9.3873594745453818E-3</v>
      </c>
      <c r="P79">
        <f t="shared" si="21"/>
        <v>-9.3873594745453818E-3</v>
      </c>
      <c r="Q79">
        <f t="shared" si="22"/>
        <v>8.8122517904336951E-5</v>
      </c>
      <c r="R79">
        <f t="shared" si="23"/>
        <v>5.1051182939369964E-8</v>
      </c>
    </row>
    <row r="80" spans="1:18" x14ac:dyDescent="0.3">
      <c r="A80" s="13">
        <v>74</v>
      </c>
      <c r="C80">
        <f t="shared" si="12"/>
        <v>1.0267416186689133E-2</v>
      </c>
      <c r="D80">
        <f t="shared" si="13"/>
        <v>6.1604497120134845E-4</v>
      </c>
      <c r="E80">
        <f t="shared" si="14"/>
        <v>6.1629842605488325E-4</v>
      </c>
      <c r="F80">
        <v>-2.4324848171598523E-2</v>
      </c>
      <c r="G80">
        <f t="shared" si="15"/>
        <v>-2.4324848171598523E-2</v>
      </c>
      <c r="H80">
        <f t="shared" si="16"/>
        <v>5.9169823857132002E-4</v>
      </c>
      <c r="I80">
        <f t="shared" si="17"/>
        <v>3.6466269313095136E-7</v>
      </c>
      <c r="J80">
        <v>-1.891813711310375E-2</v>
      </c>
      <c r="K80">
        <f t="shared" si="18"/>
        <v>-1.891813711310375E-2</v>
      </c>
      <c r="L80">
        <f t="shared" si="19"/>
        <v>3.5789591183019349E-4</v>
      </c>
      <c r="M80">
        <f t="shared" si="20"/>
        <v>2.2057068715242551E-7</v>
      </c>
      <c r="N80">
        <v>95.059348013978905</v>
      </c>
      <c r="O80">
        <v>-2.1621492642350967E-2</v>
      </c>
      <c r="P80">
        <f t="shared" si="21"/>
        <v>-2.1621492642350967E-2</v>
      </c>
      <c r="Q80">
        <f t="shared" si="22"/>
        <v>4.67488944083237E-4</v>
      </c>
      <c r="R80">
        <f t="shared" si="23"/>
        <v>2.881127004365583E-7</v>
      </c>
    </row>
    <row r="81" spans="1:18" x14ac:dyDescent="0.3">
      <c r="A81" s="13">
        <v>70</v>
      </c>
      <c r="C81">
        <f t="shared" si="12"/>
        <v>1.3150726690291248E-2</v>
      </c>
      <c r="D81">
        <f t="shared" si="13"/>
        <v>7.8904360141747551E-4</v>
      </c>
      <c r="E81">
        <f t="shared" si="14"/>
        <v>7.8936823182560931E-4</v>
      </c>
      <c r="F81">
        <v>1.7720353749547835E-2</v>
      </c>
      <c r="G81">
        <f t="shared" si="15"/>
        <v>1.7720353749547835E-2</v>
      </c>
      <c r="H81">
        <f t="shared" si="16"/>
        <v>3.14010937009114E-4</v>
      </c>
      <c r="I81">
        <f t="shared" si="17"/>
        <v>2.478702581207871E-7</v>
      </c>
      <c r="J81">
        <v>5.1171715996976008E-3</v>
      </c>
      <c r="K81">
        <f t="shared" si="18"/>
        <v>5.1171715996976008E-3</v>
      </c>
      <c r="L81">
        <f t="shared" si="19"/>
        <v>2.6185445180751703E-5</v>
      </c>
      <c r="M81">
        <f t="shared" si="20"/>
        <v>2.0669958561896394E-8</v>
      </c>
      <c r="N81">
        <v>96.144808148954908</v>
      </c>
      <c r="O81">
        <v>1.1418762674622818E-2</v>
      </c>
      <c r="P81">
        <f t="shared" si="21"/>
        <v>1.1418762674622818E-2</v>
      </c>
      <c r="Q81">
        <f t="shared" si="22"/>
        <v>1.3038814101935925E-4</v>
      </c>
      <c r="R81">
        <f t="shared" si="23"/>
        <v>1.029242563274798E-7</v>
      </c>
    </row>
    <row r="82" spans="1:18" x14ac:dyDescent="0.3">
      <c r="A82" s="13">
        <v>69</v>
      </c>
      <c r="C82">
        <f t="shared" si="12"/>
        <v>1.3990134776905581E-2</v>
      </c>
      <c r="D82">
        <f t="shared" si="13"/>
        <v>8.3940808661433564E-4</v>
      </c>
      <c r="E82">
        <f t="shared" si="14"/>
        <v>8.3975343811235027E-4</v>
      </c>
      <c r="F82">
        <v>-4.2316047983375848E-2</v>
      </c>
      <c r="G82">
        <f t="shared" si="15"/>
        <v>-4.2316047983375848E-2</v>
      </c>
      <c r="H82">
        <f t="shared" si="16"/>
        <v>1.7906479169313672E-3</v>
      </c>
      <c r="I82">
        <f t="shared" si="17"/>
        <v>1.5037027446918337E-6</v>
      </c>
      <c r="J82">
        <v>-1.9051965090411294E-2</v>
      </c>
      <c r="K82">
        <f t="shared" si="18"/>
        <v>-1.9051965090411294E-2</v>
      </c>
      <c r="L82">
        <f t="shared" si="19"/>
        <v>3.6297737380625061E-4</v>
      </c>
      <c r="M82">
        <f t="shared" si="20"/>
        <v>3.0481149761079071E-7</v>
      </c>
      <c r="N82">
        <v>93.19470022722399</v>
      </c>
      <c r="O82">
        <v>-3.0684006536893651E-2</v>
      </c>
      <c r="P82">
        <f t="shared" si="21"/>
        <v>-3.0684006536893651E-2</v>
      </c>
      <c r="Q82">
        <f t="shared" si="22"/>
        <v>9.415082571561323E-4</v>
      </c>
      <c r="R82">
        <f t="shared" si="23"/>
        <v>7.906347959580289E-7</v>
      </c>
    </row>
    <row r="83" spans="1:18" x14ac:dyDescent="0.3">
      <c r="A83" s="13">
        <v>68</v>
      </c>
      <c r="C83">
        <f t="shared" si="12"/>
        <v>1.4883122103091046E-2</v>
      </c>
      <c r="D83">
        <f t="shared" si="13"/>
        <v>8.9298732618546355E-4</v>
      </c>
      <c r="E83">
        <f t="shared" si="14"/>
        <v>8.9335472139611739E-4</v>
      </c>
      <c r="F83">
        <v>1.0434893265039991E-2</v>
      </c>
      <c r="G83">
        <f t="shared" si="15"/>
        <v>1.0434893265039991E-2</v>
      </c>
      <c r="H83">
        <f t="shared" si="16"/>
        <v>1.0888699745277695E-4</v>
      </c>
      <c r="I83">
        <f t="shared" si="17"/>
        <v>9.7274713273085295E-8</v>
      </c>
      <c r="J83">
        <v>2.5734873613174614E-3</v>
      </c>
      <c r="K83">
        <f t="shared" si="18"/>
        <v>2.5734873613174614E-3</v>
      </c>
      <c r="L83">
        <f t="shared" si="19"/>
        <v>6.62283719886071E-6</v>
      </c>
      <c r="M83">
        <f t="shared" si="20"/>
        <v>5.916542880640052E-9</v>
      </c>
      <c r="N83">
        <v>93.800856293681505</v>
      </c>
      <c r="O83">
        <v>6.5041903131788327E-3</v>
      </c>
      <c r="P83">
        <f t="shared" si="21"/>
        <v>6.5041903131788327E-3</v>
      </c>
      <c r="Q83">
        <f t="shared" si="22"/>
        <v>4.2304491630049361E-5</v>
      </c>
      <c r="R83">
        <f t="shared" si="23"/>
        <v>3.7792917333967128E-8</v>
      </c>
    </row>
    <row r="84" spans="1:18" x14ac:dyDescent="0.3">
      <c r="A84" s="13">
        <v>67</v>
      </c>
      <c r="C84">
        <f t="shared" si="12"/>
        <v>1.5833108620309622E-2</v>
      </c>
      <c r="D84">
        <f t="shared" si="13"/>
        <v>9.4998651721857818E-4</v>
      </c>
      <c r="E84">
        <f t="shared" si="14"/>
        <v>9.5037736318735885E-4</v>
      </c>
      <c r="F84">
        <v>2.2638862317454489E-3</v>
      </c>
      <c r="G84">
        <f t="shared" si="15"/>
        <v>2.2638862317454489E-3</v>
      </c>
      <c r="H84">
        <f t="shared" si="16"/>
        <v>5.1251808702866079E-6</v>
      </c>
      <c r="I84">
        <f t="shared" si="17"/>
        <v>4.8708558813612797E-9</v>
      </c>
      <c r="J84">
        <v>1.6805256730825224E-2</v>
      </c>
      <c r="K84">
        <f t="shared" si="18"/>
        <v>1.6805256730825224E-2</v>
      </c>
      <c r="L84">
        <f t="shared" si="19"/>
        <v>2.824166537889465E-4</v>
      </c>
      <c r="M84">
        <f t="shared" si="20"/>
        <v>2.6840239474813618E-7</v>
      </c>
      <c r="N84">
        <v>94.695207263019384</v>
      </c>
      <c r="O84">
        <v>9.5345714812853227E-3</v>
      </c>
      <c r="P84">
        <f t="shared" si="21"/>
        <v>9.5345714812853227E-3</v>
      </c>
      <c r="Q84">
        <f t="shared" si="22"/>
        <v>9.0908053331739393E-5</v>
      </c>
      <c r="R84">
        <f t="shared" si="23"/>
        <v>8.6396956017914272E-8</v>
      </c>
    </row>
    <row r="85" spans="1:18" x14ac:dyDescent="0.3">
      <c r="A85" s="13">
        <v>64</v>
      </c>
      <c r="C85">
        <f t="shared" si="12"/>
        <v>1.9062621746036072E-2</v>
      </c>
      <c r="D85">
        <f t="shared" si="13"/>
        <v>1.1437573047621654E-3</v>
      </c>
      <c r="E85">
        <f t="shared" si="14"/>
        <v>1.144227872421524E-3</v>
      </c>
      <c r="F85">
        <v>7.3390982481891243E-4</v>
      </c>
      <c r="G85">
        <f t="shared" si="15"/>
        <v>7.3390982481891243E-4</v>
      </c>
      <c r="H85">
        <f t="shared" si="16"/>
        <v>5.386236309657267E-7</v>
      </c>
      <c r="I85">
        <f t="shared" si="17"/>
        <v>6.1630817129586955E-10</v>
      </c>
      <c r="J85">
        <v>1.1631288165170339E-4</v>
      </c>
      <c r="K85">
        <f t="shared" si="18"/>
        <v>1.1631288165170339E-4</v>
      </c>
      <c r="L85">
        <f t="shared" si="19"/>
        <v>1.352868643812316E-8</v>
      </c>
      <c r="M85">
        <f t="shared" si="20"/>
        <v>1.5479900099751589E-11</v>
      </c>
      <c r="N85">
        <v>94.735463270723869</v>
      </c>
      <c r="O85">
        <v>4.2511135323536299E-4</v>
      </c>
      <c r="P85">
        <f t="shared" si="21"/>
        <v>4.2511135323536299E-4</v>
      </c>
      <c r="Q85">
        <f t="shared" si="22"/>
        <v>1.8071966264960157E-7</v>
      </c>
      <c r="R85">
        <f t="shared" si="23"/>
        <v>2.0678447509828916E-10</v>
      </c>
    </row>
    <row r="86" spans="1:18" x14ac:dyDescent="0.3">
      <c r="A86" s="13">
        <v>63</v>
      </c>
      <c r="C86">
        <f t="shared" si="12"/>
        <v>2.0279384836208586E-2</v>
      </c>
      <c r="D86">
        <f t="shared" si="13"/>
        <v>1.2167630901725162E-3</v>
      </c>
      <c r="E86">
        <f t="shared" si="14"/>
        <v>1.2172636940654508E-3</v>
      </c>
      <c r="F86">
        <v>5.1080675541914644E-4</v>
      </c>
      <c r="G86">
        <f t="shared" si="15"/>
        <v>5.1080675541914644E-4</v>
      </c>
      <c r="H86">
        <f t="shared" si="16"/>
        <v>2.6092354138183569E-7</v>
      </c>
      <c r="I86">
        <f t="shared" si="17"/>
        <v>3.1761275385109284E-10</v>
      </c>
      <c r="J86">
        <v>9.8963790895334469E-4</v>
      </c>
      <c r="K86">
        <f t="shared" si="18"/>
        <v>9.8963790895334469E-4</v>
      </c>
      <c r="L86">
        <f t="shared" si="19"/>
        <v>9.7938319083754862E-7</v>
      </c>
      <c r="M86">
        <f t="shared" si="20"/>
        <v>1.1921676007845228E-9</v>
      </c>
      <c r="N86">
        <v>94.80653593091958</v>
      </c>
      <c r="O86">
        <v>7.502223321862846E-4</v>
      </c>
      <c r="P86">
        <f t="shared" si="21"/>
        <v>7.502223321862846E-4</v>
      </c>
      <c r="Q86">
        <f t="shared" si="22"/>
        <v>5.628335477110279E-7</v>
      </c>
      <c r="R86">
        <f t="shared" si="23"/>
        <v>6.8511684343068898E-10</v>
      </c>
    </row>
    <row r="87" spans="1:18" x14ac:dyDescent="0.3">
      <c r="A87" s="13">
        <v>62</v>
      </c>
      <c r="C87">
        <f t="shared" si="12"/>
        <v>2.1573813655541053E-2</v>
      </c>
      <c r="D87">
        <f t="shared" si="13"/>
        <v>1.2944288193324643E-3</v>
      </c>
      <c r="E87">
        <f t="shared" si="14"/>
        <v>1.2949613766653737E-3</v>
      </c>
      <c r="F87">
        <v>-7.9181579197415974E-3</v>
      </c>
      <c r="G87">
        <f t="shared" si="15"/>
        <v>-7.9181579197415974E-3</v>
      </c>
      <c r="H87">
        <f t="shared" si="16"/>
        <v>6.2697224841966578E-5</v>
      </c>
      <c r="I87">
        <f t="shared" si="17"/>
        <v>8.1190484594451504E-8</v>
      </c>
      <c r="J87">
        <v>-1.671436748712074E-2</v>
      </c>
      <c r="K87">
        <f t="shared" si="18"/>
        <v>-1.671436748712074E-2</v>
      </c>
      <c r="L87">
        <f t="shared" si="19"/>
        <v>2.793700804945189E-4</v>
      </c>
      <c r="M87">
        <f t="shared" si="20"/>
        <v>3.6177346403629844E-7</v>
      </c>
      <c r="N87">
        <v>93.638873728392085</v>
      </c>
      <c r="O87">
        <v>-1.2316262703431204E-2</v>
      </c>
      <c r="P87">
        <f t="shared" si="21"/>
        <v>-1.2316262703431204E-2</v>
      </c>
      <c r="Q87">
        <f t="shared" si="22"/>
        <v>1.516903269799305E-4</v>
      </c>
      <c r="R87">
        <f t="shared" si="23"/>
        <v>1.9643311465275147E-7</v>
      </c>
    </row>
    <row r="88" spans="1:18" x14ac:dyDescent="0.3">
      <c r="A88" s="13">
        <v>61</v>
      </c>
      <c r="C88">
        <f t="shared" si="12"/>
        <v>2.2950865591001113E-2</v>
      </c>
      <c r="D88">
        <f t="shared" si="13"/>
        <v>1.3770519354600679E-3</v>
      </c>
      <c r="E88">
        <f t="shared" si="14"/>
        <v>1.3776184858142267E-3</v>
      </c>
      <c r="F88">
        <v>-3.8376024122072194E-2</v>
      </c>
      <c r="G88">
        <f t="shared" si="15"/>
        <v>-3.8376024122072194E-2</v>
      </c>
      <c r="H88">
        <f t="shared" si="16"/>
        <v>1.472719227417867E-3</v>
      </c>
      <c r="I88">
        <f t="shared" si="17"/>
        <v>2.0288452321048997E-6</v>
      </c>
      <c r="J88">
        <v>-2.6578258204713934E-2</v>
      </c>
      <c r="K88">
        <f t="shared" si="18"/>
        <v>-2.6578258204713934E-2</v>
      </c>
      <c r="L88">
        <f t="shared" si="19"/>
        <v>7.0640380919644355E-4</v>
      </c>
      <c r="M88">
        <f t="shared" si="20"/>
        <v>9.7315494599860652E-7</v>
      </c>
      <c r="N88">
        <v>90.597750807933949</v>
      </c>
      <c r="O88">
        <v>-3.2477141163393147E-2</v>
      </c>
      <c r="P88">
        <f t="shared" si="21"/>
        <v>-3.2477141163393147E-2</v>
      </c>
      <c r="Q88">
        <f t="shared" si="22"/>
        <v>1.0547646981469655E-3</v>
      </c>
      <c r="R88">
        <f t="shared" si="23"/>
        <v>1.4530633463515224E-6</v>
      </c>
    </row>
    <row r="89" spans="1:18" x14ac:dyDescent="0.3">
      <c r="A89" s="13">
        <v>60</v>
      </c>
      <c r="C89">
        <f t="shared" si="12"/>
        <v>2.441581445851183E-2</v>
      </c>
      <c r="D89">
        <f t="shared" si="13"/>
        <v>1.464948867510711E-3</v>
      </c>
      <c r="E89">
        <f t="shared" si="14"/>
        <v>1.4655515806534332E-3</v>
      </c>
      <c r="F89">
        <v>-1.7152607316051061E-2</v>
      </c>
      <c r="G89">
        <f t="shared" si="15"/>
        <v>-1.7152607316051061E-2</v>
      </c>
      <c r="H89">
        <f t="shared" si="16"/>
        <v>2.9421193773864835E-4</v>
      </c>
      <c r="I89">
        <f t="shared" si="17"/>
        <v>4.3118277039998554E-7</v>
      </c>
      <c r="J89">
        <v>-1.2707668610408174E-2</v>
      </c>
      <c r="K89">
        <f t="shared" si="18"/>
        <v>-1.2707668610408174E-2</v>
      </c>
      <c r="L89">
        <f t="shared" si="19"/>
        <v>1.6148484151195321E-4</v>
      </c>
      <c r="M89">
        <f t="shared" si="20"/>
        <v>2.3666436472941216E-7</v>
      </c>
      <c r="N89">
        <v>89.245113889213201</v>
      </c>
      <c r="O89">
        <v>-1.4930137963229579E-2</v>
      </c>
      <c r="P89">
        <f t="shared" si="21"/>
        <v>-1.4930137963229579E-2</v>
      </c>
      <c r="Q89">
        <f t="shared" si="22"/>
        <v>2.2290901960106909E-4</v>
      </c>
      <c r="R89">
        <f t="shared" si="23"/>
        <v>3.2668466601825393E-7</v>
      </c>
    </row>
    <row r="90" spans="1:18" x14ac:dyDescent="0.3">
      <c r="A90" s="13">
        <v>57</v>
      </c>
      <c r="C90">
        <f t="shared" si="12"/>
        <v>2.9395960503106042E-2</v>
      </c>
      <c r="D90">
        <f t="shared" si="13"/>
        <v>1.7637576301863642E-3</v>
      </c>
      <c r="E90">
        <f t="shared" si="14"/>
        <v>1.764483280021567E-3</v>
      </c>
      <c r="F90">
        <v>-4.6777701635729585E-3</v>
      </c>
      <c r="G90">
        <f t="shared" si="15"/>
        <v>-4.6777701635729585E-3</v>
      </c>
      <c r="H90">
        <f t="shared" si="16"/>
        <v>2.1881533703213384E-5</v>
      </c>
      <c r="I90">
        <f t="shared" si="17"/>
        <v>3.8609600360548419E-8</v>
      </c>
      <c r="J90">
        <v>2.5036652757415068E-2</v>
      </c>
      <c r="K90">
        <f t="shared" si="18"/>
        <v>2.5036652757415068E-2</v>
      </c>
      <c r="L90">
        <f t="shared" si="19"/>
        <v>6.2683398129537952E-4</v>
      </c>
      <c r="M90">
        <f t="shared" si="20"/>
        <v>1.1060380793450489E-6</v>
      </c>
      <c r="N90">
        <v>90.153579287085478</v>
      </c>
      <c r="O90">
        <v>1.0179441296921025E-2</v>
      </c>
      <c r="P90">
        <f t="shared" si="21"/>
        <v>1.0179441296921025E-2</v>
      </c>
      <c r="Q90">
        <f t="shared" si="22"/>
        <v>1.036210251174612E-4</v>
      </c>
      <c r="R90">
        <f t="shared" si="23"/>
        <v>1.8283756627845512E-7</v>
      </c>
    </row>
    <row r="91" spans="1:18" x14ac:dyDescent="0.3">
      <c r="A91" s="13">
        <v>56</v>
      </c>
      <c r="C91">
        <f t="shared" si="12"/>
        <v>3.1272298407559622E-2</v>
      </c>
      <c r="D91">
        <f t="shared" si="13"/>
        <v>1.8763379044535789E-3</v>
      </c>
      <c r="E91">
        <f t="shared" si="14"/>
        <v>1.8771098723633691E-3</v>
      </c>
      <c r="F91">
        <v>-8.8299568838225984E-3</v>
      </c>
      <c r="G91">
        <f t="shared" si="15"/>
        <v>-8.8299568838225984E-3</v>
      </c>
      <c r="H91">
        <f t="shared" si="16"/>
        <v>7.7968138570166094E-5</v>
      </c>
      <c r="I91">
        <f t="shared" si="17"/>
        <v>1.4635476263985396E-7</v>
      </c>
      <c r="J91">
        <v>-3.5399224588413825E-3</v>
      </c>
      <c r="K91">
        <f t="shared" si="18"/>
        <v>-3.5399224588413825E-3</v>
      </c>
      <c r="L91">
        <f t="shared" si="19"/>
        <v>1.253105101460962E-5</v>
      </c>
      <c r="M91">
        <f t="shared" si="20"/>
        <v>2.352215957061273E-8</v>
      </c>
      <c r="N91">
        <v>89.595984838040209</v>
      </c>
      <c r="O91">
        <v>-6.1849396713319843E-3</v>
      </c>
      <c r="P91">
        <f t="shared" si="21"/>
        <v>-6.1849396713319843E-3</v>
      </c>
      <c r="Q91">
        <f t="shared" si="22"/>
        <v>3.8253478738016197E-5</v>
      </c>
      <c r="R91">
        <f t="shared" si="23"/>
        <v>7.1805982591372439E-8</v>
      </c>
    </row>
    <row r="92" spans="1:18" x14ac:dyDescent="0.3">
      <c r="A92" s="13">
        <v>55</v>
      </c>
      <c r="C92">
        <f t="shared" si="12"/>
        <v>3.3268402561233638E-2</v>
      </c>
      <c r="D92">
        <f t="shared" si="13"/>
        <v>1.99610415367402E-3</v>
      </c>
      <c r="E92">
        <f t="shared" si="14"/>
        <v>1.9969253961312438E-3</v>
      </c>
      <c r="F92">
        <v>-7.6778806704959068E-3</v>
      </c>
      <c r="G92">
        <f t="shared" si="15"/>
        <v>-7.6778806704959068E-3</v>
      </c>
      <c r="H92">
        <f t="shared" si="16"/>
        <v>5.8949851590374675E-5</v>
      </c>
      <c r="I92">
        <f t="shared" si="17"/>
        <v>1.1771845573898698E-7</v>
      </c>
      <c r="J92">
        <v>-6.5866592241139443E-3</v>
      </c>
      <c r="K92">
        <f t="shared" si="18"/>
        <v>-6.5866592241139443E-3</v>
      </c>
      <c r="L92">
        <f t="shared" si="19"/>
        <v>4.3384079734605308E-5</v>
      </c>
      <c r="M92">
        <f t="shared" si="20"/>
        <v>8.6634770609816176E-8</v>
      </c>
      <c r="N92">
        <v>88.956962087980671</v>
      </c>
      <c r="O92">
        <v>-7.1322699473048892E-3</v>
      </c>
      <c r="P92">
        <f t="shared" si="21"/>
        <v>-7.1322699473048892E-3</v>
      </c>
      <c r="Q92">
        <f t="shared" si="22"/>
        <v>5.0869274601228485E-5</v>
      </c>
      <c r="R92">
        <f t="shared" si="23"/>
        <v>1.0158214633396721E-7</v>
      </c>
    </row>
    <row r="93" spans="1:18" x14ac:dyDescent="0.3">
      <c r="A93" s="13">
        <v>54</v>
      </c>
      <c r="C93">
        <f t="shared" si="12"/>
        <v>3.5391917618333657E-2</v>
      </c>
      <c r="D93">
        <f t="shared" si="13"/>
        <v>2.1235150571000212E-3</v>
      </c>
      <c r="E93">
        <f t="shared" si="14"/>
        <v>2.1243887192885572E-3</v>
      </c>
      <c r="F93">
        <v>2.0261341946850031E-3</v>
      </c>
      <c r="G93">
        <f t="shared" si="15"/>
        <v>2.0261341946850031E-3</v>
      </c>
      <c r="H93">
        <f t="shared" si="16"/>
        <v>4.105219774871846E-6</v>
      </c>
      <c r="I93">
        <f t="shared" si="17"/>
        <v>8.72108257993806E-9</v>
      </c>
      <c r="J93">
        <v>5.0262481849672191E-4</v>
      </c>
      <c r="K93">
        <f t="shared" si="18"/>
        <v>5.0262481849672191E-4</v>
      </c>
      <c r="L93">
        <f t="shared" si="19"/>
        <v>2.5263170816886264E-7</v>
      </c>
      <c r="M93">
        <f t="shared" si="20"/>
        <v>5.3668795096853069E-10</v>
      </c>
      <c r="N93">
        <v>89.0694374478133</v>
      </c>
      <c r="O93">
        <v>1.2643795065909332E-3</v>
      </c>
      <c r="P93">
        <f t="shared" si="21"/>
        <v>1.2643795065909332E-3</v>
      </c>
      <c r="Q93">
        <f t="shared" si="22"/>
        <v>1.5986555366871317E-6</v>
      </c>
      <c r="R93">
        <f t="shared" si="23"/>
        <v>3.3961657881663366E-9</v>
      </c>
    </row>
    <row r="94" spans="1:18" x14ac:dyDescent="0.3">
      <c r="A94" s="13">
        <v>53</v>
      </c>
      <c r="C94">
        <f t="shared" si="12"/>
        <v>3.7650976189716655E-2</v>
      </c>
      <c r="D94">
        <f t="shared" si="13"/>
        <v>2.2590585713830012E-3</v>
      </c>
      <c r="E94">
        <f t="shared" si="14"/>
        <v>2.2599879992431459E-3</v>
      </c>
      <c r="F94">
        <v>-3.4821794346578949E-3</v>
      </c>
      <c r="G94">
        <f t="shared" si="15"/>
        <v>-3.4821794346578949E-3</v>
      </c>
      <c r="H94">
        <f t="shared" si="16"/>
        <v>1.2125573615154377E-5</v>
      </c>
      <c r="I94">
        <f t="shared" si="17"/>
        <v>2.7403650854188221E-8</v>
      </c>
      <c r="J94">
        <v>-5.7745696835090898E-3</v>
      </c>
      <c r="K94">
        <f t="shared" si="18"/>
        <v>-5.7745696835090898E-3</v>
      </c>
      <c r="L94">
        <f t="shared" si="19"/>
        <v>3.3345655029702273E-5</v>
      </c>
      <c r="M94">
        <f t="shared" si="20"/>
        <v>7.5360780194028982E-8</v>
      </c>
      <c r="N94">
        <v>88.657190729537959</v>
      </c>
      <c r="O94">
        <v>-4.6283745590835314E-3</v>
      </c>
      <c r="P94">
        <f t="shared" si="21"/>
        <v>-4.6283745590835314E-3</v>
      </c>
      <c r="Q94">
        <f t="shared" si="22"/>
        <v>2.1421851059171674E-5</v>
      </c>
      <c r="R94">
        <f t="shared" si="23"/>
        <v>4.8413126315302058E-8</v>
      </c>
    </row>
    <row r="95" spans="1:18" x14ac:dyDescent="0.3">
      <c r="A95" s="13">
        <v>50</v>
      </c>
      <c r="C95">
        <f t="shared" si="12"/>
        <v>4.5330726560729152E-2</v>
      </c>
      <c r="D95">
        <f t="shared" si="13"/>
        <v>2.7198435936437513E-3</v>
      </c>
      <c r="E95">
        <f t="shared" si="14"/>
        <v>2.7209625988980596E-3</v>
      </c>
      <c r="F95">
        <v>2.3173652694610913E-2</v>
      </c>
      <c r="G95">
        <f t="shared" si="15"/>
        <v>2.3173652694610913E-2</v>
      </c>
      <c r="H95">
        <f t="shared" si="16"/>
        <v>5.370181792104477E-4</v>
      </c>
      <c r="I95">
        <f t="shared" si="17"/>
        <v>1.4612063805599637E-6</v>
      </c>
      <c r="J95">
        <v>2.2946722708167666E-2</v>
      </c>
      <c r="K95">
        <f t="shared" si="18"/>
        <v>2.2946722708167666E-2</v>
      </c>
      <c r="L95">
        <f t="shared" si="19"/>
        <v>5.2655208304553758E-4</v>
      </c>
      <c r="M95">
        <f t="shared" si="20"/>
        <v>1.4327285243387727E-6</v>
      </c>
      <c r="N95">
        <v>90.701642188838974</v>
      </c>
      <c r="O95">
        <v>2.3060187701389286E-2</v>
      </c>
      <c r="P95">
        <f t="shared" si="21"/>
        <v>2.3060187701389286E-2</v>
      </c>
      <c r="Q95">
        <f t="shared" si="22"/>
        <v>5.3177225682330569E-4</v>
      </c>
      <c r="R95">
        <f t="shared" si="23"/>
        <v>1.4469324219478282E-6</v>
      </c>
    </row>
    <row r="96" spans="1:18" x14ac:dyDescent="0.3">
      <c r="A96" s="13">
        <v>49</v>
      </c>
      <c r="C96">
        <f t="shared" si="12"/>
        <v>4.8224177192265058E-2</v>
      </c>
      <c r="D96">
        <f t="shared" si="13"/>
        <v>2.8934506315359061E-3</v>
      </c>
      <c r="E96">
        <f t="shared" si="14"/>
        <v>2.894641062657511E-3</v>
      </c>
      <c r="F96">
        <v>4.4810682385492129E-3</v>
      </c>
      <c r="G96">
        <f t="shared" si="15"/>
        <v>4.4810682385492129E-3</v>
      </c>
      <c r="H96">
        <f t="shared" si="16"/>
        <v>2.0079972558534546E-5</v>
      </c>
      <c r="I96">
        <f t="shared" si="17"/>
        <v>5.8124313104970102E-8</v>
      </c>
      <c r="J96">
        <v>3.6483867289933691E-3</v>
      </c>
      <c r="K96">
        <f t="shared" si="18"/>
        <v>3.6483867289933691E-3</v>
      </c>
      <c r="L96">
        <f t="shared" si="19"/>
        <v>1.3310725724294935E-5</v>
      </c>
      <c r="M96">
        <f t="shared" si="20"/>
        <v>3.852977325531576E-8</v>
      </c>
      <c r="N96">
        <v>91.070319646667144</v>
      </c>
      <c r="O96">
        <v>4.064727483771363E-3</v>
      </c>
      <c r="P96">
        <f t="shared" si="21"/>
        <v>4.064727483771363E-3</v>
      </c>
      <c r="Q96">
        <f t="shared" si="22"/>
        <v>1.6522009517326277E-5</v>
      </c>
      <c r="R96">
        <f t="shared" si="23"/>
        <v>4.7825287186470844E-8</v>
      </c>
    </row>
    <row r="97" spans="1:18" x14ac:dyDescent="0.3">
      <c r="A97" s="13">
        <v>48</v>
      </c>
      <c r="C97">
        <f t="shared" si="12"/>
        <v>5.13023161619841E-2</v>
      </c>
      <c r="D97">
        <f t="shared" si="13"/>
        <v>3.0781389697190488E-3</v>
      </c>
      <c r="E97">
        <f t="shared" si="14"/>
        <v>3.0794053858058624E-3</v>
      </c>
      <c r="F97">
        <v>1.8064358102936051E-2</v>
      </c>
      <c r="G97">
        <f t="shared" si="15"/>
        <v>1.8064358102936051E-2</v>
      </c>
      <c r="H97">
        <f t="shared" si="16"/>
        <v>3.2632103367111139E-4</v>
      </c>
      <c r="I97">
        <f t="shared" si="17"/>
        <v>1.0048747485885566E-6</v>
      </c>
      <c r="J97">
        <v>1.5338311049371889E-2</v>
      </c>
      <c r="K97">
        <f t="shared" si="18"/>
        <v>1.5338311049371889E-2</v>
      </c>
      <c r="L97">
        <f t="shared" si="19"/>
        <v>2.3526378584728377E-4</v>
      </c>
      <c r="M97">
        <f t="shared" si="20"/>
        <v>7.2447256922320263E-7</v>
      </c>
      <c r="N97">
        <v>92.591315525043427</v>
      </c>
      <c r="O97">
        <v>1.6701334576154043E-2</v>
      </c>
      <c r="P97">
        <f t="shared" si="21"/>
        <v>1.6701334576154043E-2</v>
      </c>
      <c r="Q97">
        <f t="shared" si="22"/>
        <v>2.7893457662463855E-4</v>
      </c>
      <c r="R97">
        <f t="shared" si="23"/>
        <v>8.5895263754538999E-7</v>
      </c>
    </row>
    <row r="98" spans="1:18" x14ac:dyDescent="0.3">
      <c r="A98" s="13">
        <v>47</v>
      </c>
      <c r="C98">
        <f t="shared" si="12"/>
        <v>5.4576932087217124E-2</v>
      </c>
      <c r="D98">
        <f t="shared" si="13"/>
        <v>3.2746159252330302E-3</v>
      </c>
      <c r="E98">
        <f t="shared" si="14"/>
        <v>3.2759631763892147E-3</v>
      </c>
      <c r="F98">
        <v>2.3054032889584963E-2</v>
      </c>
      <c r="G98">
        <f t="shared" si="15"/>
        <v>2.3054032889584963E-2</v>
      </c>
      <c r="H98">
        <f t="shared" si="16"/>
        <v>5.3148843247406523E-4</v>
      </c>
      <c r="I98">
        <f t="shared" si="17"/>
        <v>1.7411365334618634E-6</v>
      </c>
      <c r="J98">
        <v>1.9111661652804868E-2</v>
      </c>
      <c r="K98">
        <f t="shared" si="18"/>
        <v>1.9111661652804868E-2</v>
      </c>
      <c r="L98">
        <f t="shared" si="19"/>
        <v>3.652556111312921E-4</v>
      </c>
      <c r="M98">
        <f t="shared" si="20"/>
        <v>1.1965639320356515E-6</v>
      </c>
      <c r="N98">
        <v>94.543404088896935</v>
      </c>
      <c r="O98">
        <v>2.1082847271194898E-2</v>
      </c>
      <c r="P98">
        <f t="shared" si="21"/>
        <v>2.1082847271194898E-2</v>
      </c>
      <c r="Q98">
        <f t="shared" si="22"/>
        <v>4.4448644906053015E-4</v>
      </c>
      <c r="R98">
        <f t="shared" si="23"/>
        <v>1.4561212395262971E-6</v>
      </c>
    </row>
    <row r="99" spans="1:18" x14ac:dyDescent="0.3">
      <c r="A99" s="13">
        <v>46</v>
      </c>
      <c r="C99">
        <f t="shared" si="12"/>
        <v>5.8060566050230994E-2</v>
      </c>
      <c r="D99">
        <f t="shared" si="13"/>
        <v>3.4836339630138625E-3</v>
      </c>
      <c r="E99">
        <f t="shared" si="14"/>
        <v>3.4850672089246971E-3</v>
      </c>
      <c r="F99">
        <v>-1.2007551140407857E-2</v>
      </c>
      <c r="G99">
        <f t="shared" si="15"/>
        <v>-1.2007551140407857E-2</v>
      </c>
      <c r="H99">
        <f t="shared" si="16"/>
        <v>1.4418128438951002E-4</v>
      </c>
      <c r="I99">
        <f t="shared" si="17"/>
        <v>5.0248146636652773E-7</v>
      </c>
      <c r="J99">
        <v>-8.1324596302363439E-3</v>
      </c>
      <c r="K99">
        <f t="shared" si="18"/>
        <v>-8.1324596302363439E-3</v>
      </c>
      <c r="L99">
        <f t="shared" si="19"/>
        <v>6.6136899637423847E-5</v>
      </c>
      <c r="M99">
        <f t="shared" si="20"/>
        <v>2.3049154022632953E-7</v>
      </c>
      <c r="N99">
        <v>93.591351500575058</v>
      </c>
      <c r="O99">
        <v>-1.0070005385322111E-2</v>
      </c>
      <c r="P99">
        <f t="shared" si="21"/>
        <v>-1.0070005385322111E-2</v>
      </c>
      <c r="Q99">
        <f t="shared" si="22"/>
        <v>1.0140500846041631E-4</v>
      </c>
      <c r="R99">
        <f t="shared" si="23"/>
        <v>3.5340326980612838E-7</v>
      </c>
    </row>
    <row r="100" spans="1:18" x14ac:dyDescent="0.3">
      <c r="A100" s="13">
        <v>43</v>
      </c>
      <c r="C100">
        <f t="shared" si="12"/>
        <v>6.9903304241631187E-2</v>
      </c>
      <c r="D100">
        <f t="shared" si="13"/>
        <v>4.1941982544978747E-3</v>
      </c>
      <c r="E100">
        <f t="shared" si="14"/>
        <v>4.1959238426513123E-3</v>
      </c>
      <c r="F100">
        <v>-3.3926533633532596E-3</v>
      </c>
      <c r="G100">
        <f t="shared" si="15"/>
        <v>-3.3926533633532596E-3</v>
      </c>
      <c r="H100">
        <f t="shared" si="16"/>
        <v>1.1510096843872185E-5</v>
      </c>
      <c r="I100">
        <f t="shared" si="17"/>
        <v>4.829548977842892E-8</v>
      </c>
      <c r="J100">
        <v>-6.5101139269937436E-3</v>
      </c>
      <c r="K100">
        <f t="shared" si="18"/>
        <v>-6.5101139269937436E-3</v>
      </c>
      <c r="L100">
        <f t="shared" si="19"/>
        <v>4.2381583342437898E-5</v>
      </c>
      <c r="M100">
        <f t="shared" si="20"/>
        <v>1.7782989603584886E-7</v>
      </c>
      <c r="N100">
        <v>93.12794481342543</v>
      </c>
      <c r="O100">
        <v>-4.9513836451734686E-3</v>
      </c>
      <c r="P100">
        <f t="shared" si="21"/>
        <v>-4.9513836451734686E-3</v>
      </c>
      <c r="Q100">
        <f t="shared" si="22"/>
        <v>2.4516200001691305E-5</v>
      </c>
      <c r="R100">
        <f t="shared" si="23"/>
        <v>1.0286810811830469E-7</v>
      </c>
    </row>
    <row r="101" spans="1:18" x14ac:dyDescent="0.3">
      <c r="A101" s="13">
        <v>42</v>
      </c>
      <c r="C101">
        <f t="shared" si="12"/>
        <v>7.436521727833105E-2</v>
      </c>
      <c r="D101">
        <f t="shared" si="13"/>
        <v>4.4619130366998667E-3</v>
      </c>
      <c r="E101">
        <f t="shared" si="14"/>
        <v>4.4637487687779918E-3</v>
      </c>
      <c r="F101">
        <v>-2.913522577554184E-2</v>
      </c>
      <c r="G101">
        <f t="shared" si="15"/>
        <v>-2.913522577554184E-2</v>
      </c>
      <c r="H101">
        <f t="shared" si="16"/>
        <v>8.4886138099179759E-4</v>
      </c>
      <c r="I101">
        <f t="shared" si="17"/>
        <v>3.7891039442653222E-6</v>
      </c>
      <c r="J101">
        <v>-3.9258390573518764E-2</v>
      </c>
      <c r="K101">
        <f t="shared" si="18"/>
        <v>-3.9258390573518764E-2</v>
      </c>
      <c r="L101">
        <f t="shared" si="19"/>
        <v>1.541221230422947E-3</v>
      </c>
      <c r="M101">
        <f t="shared" si="20"/>
        <v>6.8796243697149313E-6</v>
      </c>
      <c r="N101">
        <v>89.943266348952477</v>
      </c>
      <c r="O101">
        <v>-3.4196808174530288E-2</v>
      </c>
      <c r="P101">
        <f t="shared" si="21"/>
        <v>-3.4196808174530288E-2</v>
      </c>
      <c r="Q101">
        <f t="shared" si="22"/>
        <v>1.1694216893256215E-3</v>
      </c>
      <c r="R101">
        <f t="shared" si="23"/>
        <v>5.2200046259095221E-6</v>
      </c>
    </row>
    <row r="102" spans="1:18" x14ac:dyDescent="0.3">
      <c r="A102" s="13">
        <v>41</v>
      </c>
      <c r="C102">
        <f t="shared" si="12"/>
        <v>7.9111933274820259E-2</v>
      </c>
      <c r="D102">
        <f t="shared" si="13"/>
        <v>4.7467159964892196E-3</v>
      </c>
      <c r="E102">
        <f t="shared" si="14"/>
        <v>4.7486689029553096E-3</v>
      </c>
      <c r="F102">
        <v>1.9227247756820942E-2</v>
      </c>
      <c r="G102">
        <f t="shared" si="15"/>
        <v>1.9227247756820942E-2</v>
      </c>
      <c r="H102">
        <f t="shared" si="16"/>
        <v>3.6968705630217597E-4</v>
      </c>
      <c r="I102">
        <f t="shared" si="17"/>
        <v>1.7555214280872319E-6</v>
      </c>
      <c r="J102">
        <v>2.8487737637125754E-2</v>
      </c>
      <c r="K102">
        <f t="shared" si="18"/>
        <v>2.8487737637125754E-2</v>
      </c>
      <c r="L102">
        <f t="shared" si="19"/>
        <v>8.1155119568171127E-4</v>
      </c>
      <c r="M102">
        <f t="shared" si="20"/>
        <v>3.8537879260899421E-6</v>
      </c>
      <c r="N102">
        <v>92.089087169014533</v>
      </c>
      <c r="O102">
        <v>2.3857492696973279E-2</v>
      </c>
      <c r="P102">
        <f t="shared" si="21"/>
        <v>2.3857492696973279E-2</v>
      </c>
      <c r="Q102">
        <f t="shared" si="22"/>
        <v>5.6917995778613334E-4</v>
      </c>
      <c r="R102">
        <f t="shared" si="23"/>
        <v>2.7028471657244271E-6</v>
      </c>
    </row>
    <row r="103" spans="1:18" x14ac:dyDescent="0.3">
      <c r="A103" s="13">
        <v>40</v>
      </c>
      <c r="C103">
        <f t="shared" si="12"/>
        <v>8.4161631143425814E-2</v>
      </c>
      <c r="D103">
        <f t="shared" si="13"/>
        <v>5.0496978686055535E-3</v>
      </c>
      <c r="E103">
        <f t="shared" si="14"/>
        <v>5.0517754286758627E-3</v>
      </c>
      <c r="F103">
        <v>-3.259521700620005E-2</v>
      </c>
      <c r="G103">
        <f t="shared" si="15"/>
        <v>-3.259521700620005E-2</v>
      </c>
      <c r="H103">
        <f t="shared" si="16"/>
        <v>1.0624481716812731E-3</v>
      </c>
      <c r="I103">
        <f t="shared" si="17"/>
        <v>5.3672495679410502E-6</v>
      </c>
      <c r="J103">
        <v>-8.0332725615314127E-3</v>
      </c>
      <c r="K103">
        <f t="shared" si="18"/>
        <v>-8.0332725615314127E-3</v>
      </c>
      <c r="L103">
        <f t="shared" si="19"/>
        <v>6.4533468047853459E-5</v>
      </c>
      <c r="M103">
        <f t="shared" si="20"/>
        <v>3.2600858821138502E-7</v>
      </c>
      <c r="N103">
        <v>90.218366910340421</v>
      </c>
      <c r="O103">
        <v>-2.0314244783865749E-2</v>
      </c>
      <c r="P103">
        <f t="shared" si="21"/>
        <v>-2.0314244783865749E-2</v>
      </c>
      <c r="Q103">
        <f t="shared" si="22"/>
        <v>4.1266854113881679E-4</v>
      </c>
      <c r="R103">
        <f t="shared" si="23"/>
        <v>2.0847087963125889E-6</v>
      </c>
    </row>
    <row r="104" spans="1:18" x14ac:dyDescent="0.3">
      <c r="A104" s="13">
        <v>39</v>
      </c>
      <c r="C104">
        <f t="shared" si="12"/>
        <v>8.9533650152580649E-2</v>
      </c>
      <c r="D104">
        <f t="shared" si="13"/>
        <v>5.372019009154844E-3</v>
      </c>
      <c r="E104">
        <f t="shared" si="14"/>
        <v>5.3742291794424066E-3</v>
      </c>
      <c r="F104">
        <v>-9.1565983091009828E-3</v>
      </c>
      <c r="G104">
        <f t="shared" si="15"/>
        <v>-9.1565983091009828E-3</v>
      </c>
      <c r="H104">
        <f t="shared" si="16"/>
        <v>8.3843292594230979E-5</v>
      </c>
      <c r="I104">
        <f t="shared" si="17"/>
        <v>4.5059306956044356E-7</v>
      </c>
      <c r="J104">
        <v>-2.0645017297176604E-2</v>
      </c>
      <c r="K104">
        <f t="shared" si="18"/>
        <v>-2.0645017297176604E-2</v>
      </c>
      <c r="L104">
        <f t="shared" si="19"/>
        <v>4.2621673920072118E-4</v>
      </c>
      <c r="M104">
        <f t="shared" si="20"/>
        <v>2.29058643657931E-6</v>
      </c>
      <c r="N104">
        <v>88.874040364696384</v>
      </c>
      <c r="O104">
        <v>-1.4900807803138771E-2</v>
      </c>
      <c r="P104">
        <f t="shared" si="21"/>
        <v>-1.4900807803138771E-2</v>
      </c>
      <c r="Q104">
        <f t="shared" si="22"/>
        <v>2.220340731860813E-4</v>
      </c>
      <c r="R104">
        <f t="shared" si="23"/>
        <v>1.193261994947089E-6</v>
      </c>
    </row>
    <row r="105" spans="1:18" x14ac:dyDescent="0.3">
      <c r="A105" s="13">
        <v>36</v>
      </c>
      <c r="C105">
        <f t="shared" si="12"/>
        <v>0.10779602081496954</v>
      </c>
      <c r="D105">
        <f t="shared" si="13"/>
        <v>6.4677612488981779E-3</v>
      </c>
      <c r="E105">
        <f t="shared" si="14"/>
        <v>6.47042223235989E-3</v>
      </c>
      <c r="F105">
        <v>2.8338497638458415E-2</v>
      </c>
      <c r="G105">
        <f t="shared" si="15"/>
        <v>2.8338497638458415E-2</v>
      </c>
      <c r="H105">
        <f t="shared" si="16"/>
        <v>8.0307044840491316E-4</v>
      </c>
      <c r="I105">
        <f t="shared" si="17"/>
        <v>5.1962048835103758E-6</v>
      </c>
      <c r="J105">
        <v>2.7991281404152746E-2</v>
      </c>
      <c r="K105">
        <f t="shared" si="18"/>
        <v>2.7991281404152746E-2</v>
      </c>
      <c r="L105">
        <f t="shared" si="19"/>
        <v>7.8351183464646736E-4</v>
      </c>
      <c r="M105">
        <f t="shared" si="20"/>
        <v>5.0696523942135885E-6</v>
      </c>
      <c r="N105">
        <v>91.377167892880109</v>
      </c>
      <c r="O105">
        <v>2.8164889521305567E-2</v>
      </c>
      <c r="P105">
        <f t="shared" si="21"/>
        <v>2.8164889521305567E-2</v>
      </c>
      <c r="Q105">
        <f t="shared" si="22"/>
        <v>7.9326100174734811E-4</v>
      </c>
      <c r="R105">
        <f t="shared" si="23"/>
        <v>5.1327336217701189E-6</v>
      </c>
    </row>
    <row r="106" spans="1:18" x14ac:dyDescent="0.3">
      <c r="A106" s="13">
        <v>35</v>
      </c>
      <c r="C106">
        <f t="shared" si="12"/>
        <v>0.11467661788826546</v>
      </c>
      <c r="D106">
        <f t="shared" si="13"/>
        <v>6.8805970732959331E-3</v>
      </c>
      <c r="E106">
        <f t="shared" si="14"/>
        <v>6.8834279067658396E-3</v>
      </c>
      <c r="F106">
        <v>-5.5941127198754215E-3</v>
      </c>
      <c r="G106">
        <f t="shared" si="15"/>
        <v>-5.5941127198754215E-3</v>
      </c>
      <c r="H106">
        <f t="shared" si="16"/>
        <v>3.1294097122671988E-5</v>
      </c>
      <c r="I106">
        <f t="shared" si="17"/>
        <v>2.1541066145124093E-7</v>
      </c>
      <c r="J106">
        <v>-2.9738076175226391E-3</v>
      </c>
      <c r="K106">
        <f t="shared" si="18"/>
        <v>-2.9738076175226391E-3</v>
      </c>
      <c r="L106">
        <f t="shared" si="19"/>
        <v>8.8435317460356752E-6</v>
      </c>
      <c r="M106">
        <f t="shared" si="20"/>
        <v>6.0873813215031599E-8</v>
      </c>
      <c r="N106">
        <v>90.985711745298488</v>
      </c>
      <c r="O106">
        <v>-4.2839601686990207E-3</v>
      </c>
      <c r="P106">
        <f t="shared" si="21"/>
        <v>-4.2839601686990207E-3</v>
      </c>
      <c r="Q106">
        <f t="shared" si="22"/>
        <v>1.8352314726999741E-5</v>
      </c>
      <c r="R106">
        <f t="shared" si="23"/>
        <v>1.2632683534557973E-7</v>
      </c>
    </row>
    <row r="107" spans="1:18" x14ac:dyDescent="0.3">
      <c r="A107" s="13">
        <v>34</v>
      </c>
      <c r="C107">
        <f t="shared" si="12"/>
        <v>0.12199640200879305</v>
      </c>
      <c r="D107">
        <f t="shared" si="13"/>
        <v>7.3197841205275898E-3</v>
      </c>
      <c r="E107">
        <f t="shared" si="14"/>
        <v>7.3227956454955754E-3</v>
      </c>
      <c r="F107">
        <v>1.495975825029916E-4</v>
      </c>
      <c r="G107">
        <f t="shared" si="15"/>
        <v>1.495975825029916E-4</v>
      </c>
      <c r="H107">
        <f t="shared" si="16"/>
        <v>2.2379436690739379E-8</v>
      </c>
      <c r="I107">
        <f t="shared" si="17"/>
        <v>1.6388004154759023E-10</v>
      </c>
      <c r="J107">
        <v>2.2812353766963112E-2</v>
      </c>
      <c r="K107">
        <f t="shared" si="18"/>
        <v>2.2812353766963112E-2</v>
      </c>
      <c r="L107">
        <f t="shared" si="19"/>
        <v>5.2040348438907606E-4</v>
      </c>
      <c r="M107">
        <f t="shared" si="20"/>
        <v>3.8108083693850508E-6</v>
      </c>
      <c r="N107">
        <v>92.030316488594536</v>
      </c>
      <c r="O107">
        <v>1.1480975674733086E-2</v>
      </c>
      <c r="P107">
        <f t="shared" si="21"/>
        <v>1.1480975674733086E-2</v>
      </c>
      <c r="Q107">
        <f t="shared" si="22"/>
        <v>1.3181280244381284E-4</v>
      </c>
      <c r="R107">
        <f t="shared" si="23"/>
        <v>9.6523821575612123E-7</v>
      </c>
    </row>
    <row r="108" spans="1:18" x14ac:dyDescent="0.3">
      <c r="A108" s="13">
        <v>33</v>
      </c>
      <c r="C108">
        <f t="shared" si="12"/>
        <v>0.12978340639233304</v>
      </c>
      <c r="D108">
        <f t="shared" si="13"/>
        <v>7.7870043835399898E-3</v>
      </c>
      <c r="E108">
        <f t="shared" si="14"/>
        <v>7.7902081335059319E-3</v>
      </c>
      <c r="F108">
        <v>2.6757188498402584E-2</v>
      </c>
      <c r="G108">
        <f t="shared" si="15"/>
        <v>2.6757188498402584E-2</v>
      </c>
      <c r="H108">
        <f t="shared" si="16"/>
        <v>7.1594713633904756E-4</v>
      </c>
      <c r="I108">
        <f t="shared" si="17"/>
        <v>5.5773772046687283E-6</v>
      </c>
      <c r="J108">
        <v>3.543092483798671E-2</v>
      </c>
      <c r="K108">
        <f t="shared" si="18"/>
        <v>3.543092483798671E-2</v>
      </c>
      <c r="L108">
        <f t="shared" si="19"/>
        <v>1.2553504348750636E-3</v>
      </c>
      <c r="M108">
        <f t="shared" si="20"/>
        <v>9.7794411681639298E-6</v>
      </c>
      <c r="N108">
        <v>94.891912364682796</v>
      </c>
      <c r="O108">
        <v>3.1094056668194783E-2</v>
      </c>
      <c r="P108">
        <f t="shared" si="21"/>
        <v>3.1094056668194783E-2</v>
      </c>
      <c r="Q108">
        <f t="shared" si="22"/>
        <v>9.6684036008490846E-4</v>
      </c>
      <c r="R108">
        <f t="shared" si="23"/>
        <v>7.5318876369352577E-6</v>
      </c>
    </row>
    <row r="109" spans="1:18" x14ac:dyDescent="0.3">
      <c r="A109" s="13">
        <v>32</v>
      </c>
      <c r="C109">
        <f t="shared" si="12"/>
        <v>0.13806745360886494</v>
      </c>
      <c r="D109">
        <f t="shared" si="13"/>
        <v>8.2840472165319028E-3</v>
      </c>
      <c r="E109">
        <f t="shared" si="14"/>
        <v>8.2874554611765214E-3</v>
      </c>
      <c r="F109">
        <v>9.8653595582305353E-3</v>
      </c>
      <c r="G109">
        <f t="shared" si="15"/>
        <v>9.8653595582305353E-3</v>
      </c>
      <c r="H109">
        <f t="shared" si="16"/>
        <v>9.732531921317058E-5</v>
      </c>
      <c r="I109">
        <f t="shared" si="17"/>
        <v>8.0657924822393871E-7</v>
      </c>
      <c r="J109">
        <v>2.1530656437542595E-2</v>
      </c>
      <c r="K109">
        <f t="shared" si="18"/>
        <v>2.1530656437542595E-2</v>
      </c>
      <c r="L109">
        <f t="shared" si="19"/>
        <v>4.6356916663149435E-4</v>
      </c>
      <c r="M109">
        <f t="shared" si="20"/>
        <v>3.8418088216332265E-6</v>
      </c>
      <c r="N109">
        <v>96.381526363918326</v>
      </c>
      <c r="O109">
        <v>1.5698007997886444E-2</v>
      </c>
      <c r="P109">
        <f t="shared" si="21"/>
        <v>1.5698007997886444E-2</v>
      </c>
      <c r="Q109">
        <f t="shared" si="22"/>
        <v>2.4642745510170677E-4</v>
      </c>
      <c r="R109">
        <f t="shared" si="23"/>
        <v>2.042256558566472E-6</v>
      </c>
    </row>
    <row r="110" spans="1:18" x14ac:dyDescent="0.3">
      <c r="A110" s="13">
        <v>29</v>
      </c>
      <c r="C110">
        <f t="shared" si="12"/>
        <v>0.16622936826240925</v>
      </c>
      <c r="D110">
        <f t="shared" si="13"/>
        <v>9.9737620957445639E-3</v>
      </c>
      <c r="E110">
        <f t="shared" si="14"/>
        <v>9.9778655273596913E-3</v>
      </c>
      <c r="F110">
        <v>-1.9677017122350371E-2</v>
      </c>
      <c r="G110">
        <f t="shared" si="15"/>
        <v>-1.9677017122350371E-2</v>
      </c>
      <c r="H110">
        <f t="shared" si="16"/>
        <v>3.8718500283326966E-4</v>
      </c>
      <c r="I110">
        <f t="shared" si="17"/>
        <v>3.8632798924807457E-6</v>
      </c>
      <c r="J110">
        <v>-1.173952919596466E-2</v>
      </c>
      <c r="K110">
        <f t="shared" si="18"/>
        <v>-1.173952919596466E-2</v>
      </c>
      <c r="L110">
        <f t="shared" si="19"/>
        <v>1.3781654574290665E-4</v>
      </c>
      <c r="M110">
        <f t="shared" si="20"/>
        <v>1.3751149608679382E-6</v>
      </c>
      <c r="N110">
        <v>94.867539020297357</v>
      </c>
      <c r="O110">
        <v>-1.5708273159157491E-2</v>
      </c>
      <c r="P110">
        <f t="shared" si="21"/>
        <v>-1.5708273159157491E-2</v>
      </c>
      <c r="Q110">
        <f t="shared" si="22"/>
        <v>2.4674984564270765E-4</v>
      </c>
      <c r="R110">
        <f t="shared" si="23"/>
        <v>2.4620367787196977E-6</v>
      </c>
    </row>
    <row r="111" spans="1:18" x14ac:dyDescent="0.3">
      <c r="A111" s="13">
        <v>28</v>
      </c>
      <c r="C111">
        <f t="shared" si="12"/>
        <v>0.17683975347064818</v>
      </c>
      <c r="D111">
        <f t="shared" si="13"/>
        <v>1.06103852082389E-2</v>
      </c>
      <c r="E111">
        <f t="shared" si="14"/>
        <v>1.0614750561020951E-2</v>
      </c>
      <c r="F111">
        <v>-1.7911353976927114E-3</v>
      </c>
      <c r="G111">
        <f t="shared" si="15"/>
        <v>-1.7911353976927114E-3</v>
      </c>
      <c r="H111">
        <f t="shared" si="16"/>
        <v>3.2081660128678272E-6</v>
      </c>
      <c r="I111">
        <f t="shared" si="17"/>
        <v>3.4053881984937118E-8</v>
      </c>
      <c r="J111">
        <v>-6.1375789985415041E-3</v>
      </c>
      <c r="K111">
        <f t="shared" si="18"/>
        <v>-6.1375789985415041E-3</v>
      </c>
      <c r="L111">
        <f t="shared" si="19"/>
        <v>3.7669875963337735E-5</v>
      </c>
      <c r="M111">
        <f t="shared" si="20"/>
        <v>3.9985633701542885E-7</v>
      </c>
      <c r="N111">
        <v>94.491450209114589</v>
      </c>
      <c r="O111">
        <v>-3.9643571981170748E-3</v>
      </c>
      <c r="P111">
        <f t="shared" si="21"/>
        <v>-3.9643571981170748E-3</v>
      </c>
      <c r="Q111">
        <f t="shared" si="22"/>
        <v>1.5716127994262663E-5</v>
      </c>
      <c r="R111">
        <f t="shared" si="23"/>
        <v>1.6682277844417667E-7</v>
      </c>
    </row>
    <row r="112" spans="1:18" x14ac:dyDescent="0.3">
      <c r="A112" s="13">
        <v>27</v>
      </c>
      <c r="C112">
        <f t="shared" si="12"/>
        <v>0.18812739730920017</v>
      </c>
      <c r="D112">
        <f t="shared" si="13"/>
        <v>1.1287643838552019E-2</v>
      </c>
      <c r="E112">
        <f t="shared" si="14"/>
        <v>1.1292287830873349E-2</v>
      </c>
      <c r="F112">
        <v>-1.5458761480404704E-3</v>
      </c>
      <c r="G112">
        <f t="shared" si="15"/>
        <v>-1.5458761480404704E-3</v>
      </c>
      <c r="H112">
        <f t="shared" si="16"/>
        <v>2.389733065080442E-6</v>
      </c>
      <c r="I112">
        <f t="shared" si="17"/>
        <v>2.6985553609843546E-8</v>
      </c>
      <c r="J112">
        <v>-3.2103701011569896E-3</v>
      </c>
      <c r="K112">
        <f t="shared" si="18"/>
        <v>-3.2103701011569896E-3</v>
      </c>
      <c r="L112">
        <f t="shared" si="19"/>
        <v>1.0306476186402741E-5</v>
      </c>
      <c r="M112">
        <f t="shared" si="20"/>
        <v>1.1638369561890163E-7</v>
      </c>
      <c r="N112">
        <v>94.266737906295418</v>
      </c>
      <c r="O112">
        <v>-2.3781231245987933E-3</v>
      </c>
      <c r="P112">
        <f t="shared" si="21"/>
        <v>-2.3781231245987933E-3</v>
      </c>
      <c r="Q112">
        <f t="shared" si="22"/>
        <v>5.6554695957515277E-6</v>
      </c>
      <c r="R112">
        <f t="shared" si="23"/>
        <v>6.3863190493979194E-8</v>
      </c>
    </row>
    <row r="113" spans="1:18" x14ac:dyDescent="0.3">
      <c r="A113" s="13">
        <v>26</v>
      </c>
      <c r="C113">
        <f t="shared" si="12"/>
        <v>0.20013552905234061</v>
      </c>
      <c r="D113">
        <f t="shared" si="13"/>
        <v>1.2008131743140447E-2</v>
      </c>
      <c r="E113">
        <f t="shared" si="14"/>
        <v>1.2013072160503565E-2</v>
      </c>
      <c r="F113">
        <v>-1.7949633863189818E-2</v>
      </c>
      <c r="G113">
        <f t="shared" si="15"/>
        <v>-1.7949633863189818E-2</v>
      </c>
      <c r="H113">
        <f t="shared" si="16"/>
        <v>3.2218935582257064E-4</v>
      </c>
      <c r="I113">
        <f t="shared" si="17"/>
        <v>3.8704839808427007E-6</v>
      </c>
      <c r="J113">
        <v>3.1554611347163197E-2</v>
      </c>
      <c r="K113">
        <f t="shared" si="18"/>
        <v>3.1554611347163197E-2</v>
      </c>
      <c r="L113">
        <f t="shared" si="19"/>
        <v>9.956934972705203E-4</v>
      </c>
      <c r="M113">
        <f t="shared" si="20"/>
        <v>1.196133783245492E-5</v>
      </c>
      <c r="N113">
        <v>94.907986329646803</v>
      </c>
      <c r="O113">
        <v>6.8024887419866958E-3</v>
      </c>
      <c r="P113">
        <f t="shared" si="21"/>
        <v>6.8024887419866958E-3</v>
      </c>
      <c r="Q113">
        <f t="shared" si="22"/>
        <v>4.6273853084855736E-5</v>
      </c>
      <c r="R113">
        <f t="shared" si="23"/>
        <v>5.5589113625291247E-7</v>
      </c>
    </row>
    <row r="114" spans="1:18" x14ac:dyDescent="0.3">
      <c r="A114" s="13">
        <v>25</v>
      </c>
      <c r="C114">
        <f t="shared" si="12"/>
        <v>0.21291013728972405</v>
      </c>
      <c r="D114">
        <f t="shared" si="13"/>
        <v>1.2774608237383455E-2</v>
      </c>
      <c r="E114">
        <f t="shared" si="14"/>
        <v>1.2779864000535707E-2</v>
      </c>
      <c r="F114">
        <v>2.109422492401225E-2</v>
      </c>
      <c r="G114">
        <f t="shared" si="15"/>
        <v>2.109422492401225E-2</v>
      </c>
      <c r="H114">
        <f t="shared" si="16"/>
        <v>4.4496632514481963E-4</v>
      </c>
      <c r="I114">
        <f t="shared" si="17"/>
        <v>5.6866091201689466E-6</v>
      </c>
      <c r="J114">
        <v>2.1901538854479208E-2</v>
      </c>
      <c r="K114">
        <f t="shared" si="18"/>
        <v>2.1901538854479208E-2</v>
      </c>
      <c r="L114">
        <f t="shared" si="19"/>
        <v>4.7967740419426239E-4</v>
      </c>
      <c r="M114">
        <f t="shared" si="20"/>
        <v>6.1302119897326695E-6</v>
      </c>
      <c r="N114">
        <v>96.948307010107698</v>
      </c>
      <c r="O114">
        <v>2.1497881889245719E-2</v>
      </c>
      <c r="P114">
        <f t="shared" si="21"/>
        <v>2.1497881889245719E-2</v>
      </c>
      <c r="Q114">
        <f t="shared" si="22"/>
        <v>4.6215892572395908E-4</v>
      </c>
      <c r="R114">
        <f t="shared" si="23"/>
        <v>5.9063282173858801E-6</v>
      </c>
    </row>
    <row r="115" spans="1:18" x14ac:dyDescent="0.3">
      <c r="A115" s="13">
        <v>22</v>
      </c>
      <c r="C115">
        <f t="shared" si="12"/>
        <v>0.25633787466375957</v>
      </c>
      <c r="D115">
        <f t="shared" si="13"/>
        <v>1.5380272479825588E-2</v>
      </c>
      <c r="E115">
        <f t="shared" si="14"/>
        <v>1.5386600272261094E-2</v>
      </c>
      <c r="F115">
        <v>-2.4346846178938897E-2</v>
      </c>
      <c r="G115">
        <f t="shared" si="15"/>
        <v>-2.4346846178938897E-2</v>
      </c>
      <c r="H115">
        <f t="shared" si="16"/>
        <v>5.9276891886091154E-4</v>
      </c>
      <c r="I115">
        <f t="shared" si="17"/>
        <v>9.1206984083332168E-6</v>
      </c>
      <c r="J115">
        <v>-3.1657701106782787E-2</v>
      </c>
      <c r="K115">
        <f t="shared" si="18"/>
        <v>-3.1657701106782787E-2</v>
      </c>
      <c r="L115">
        <f t="shared" si="19"/>
        <v>1.0022100393663961E-3</v>
      </c>
      <c r="M115">
        <f t="shared" si="20"/>
        <v>1.5420605264577791E-5</v>
      </c>
      <c r="N115">
        <v>94.233533987998584</v>
      </c>
      <c r="O115">
        <v>-2.800227364286078E-2</v>
      </c>
      <c r="P115">
        <f t="shared" si="21"/>
        <v>-2.800227364286078E-2</v>
      </c>
      <c r="Q115">
        <f t="shared" si="22"/>
        <v>7.8412732916965553E-4</v>
      </c>
      <c r="R115">
        <f t="shared" si="23"/>
        <v>1.2065053776489186E-5</v>
      </c>
    </row>
    <row r="116" spans="1:18" x14ac:dyDescent="0.3">
      <c r="A116" s="13">
        <v>21</v>
      </c>
      <c r="C116">
        <f t="shared" si="12"/>
        <v>0.27269986666357399</v>
      </c>
      <c r="D116">
        <f t="shared" si="13"/>
        <v>1.6361991999814453E-2</v>
      </c>
      <c r="E116">
        <f t="shared" si="14"/>
        <v>1.636872369389478E-2</v>
      </c>
      <c r="F116">
        <v>6.8253308801691226E-4</v>
      </c>
      <c r="G116">
        <f t="shared" si="15"/>
        <v>6.8253308801691226E-4</v>
      </c>
      <c r="H116">
        <f t="shared" si="16"/>
        <v>4.6585141623790207E-7</v>
      </c>
      <c r="I116">
        <f t="shared" si="17"/>
        <v>7.625393114807787E-9</v>
      </c>
      <c r="J116">
        <v>3.2878411910670646E-3</v>
      </c>
      <c r="K116">
        <f t="shared" si="18"/>
        <v>3.2878411910670646E-3</v>
      </c>
      <c r="L116">
        <f t="shared" si="19"/>
        <v>1.0809899697677295E-5</v>
      </c>
      <c r="M116">
        <f t="shared" si="20"/>
        <v>1.7694426130999634E-7</v>
      </c>
      <c r="N116">
        <v>94.420605187785156</v>
      </c>
      <c r="O116">
        <v>1.9851871395420409E-3</v>
      </c>
      <c r="P116">
        <f t="shared" si="21"/>
        <v>1.9851871395420409E-3</v>
      </c>
      <c r="Q116">
        <f t="shared" si="22"/>
        <v>3.9409679790031103E-6</v>
      </c>
      <c r="R116">
        <f t="shared" si="23"/>
        <v>6.4508615934788835E-8</v>
      </c>
    </row>
    <row r="117" spans="1:18" x14ac:dyDescent="0.3">
      <c r="A117" s="13">
        <v>20</v>
      </c>
      <c r="C117">
        <f t="shared" si="12"/>
        <v>0.29010624113146172</v>
      </c>
      <c r="D117">
        <f t="shared" si="13"/>
        <v>1.7406374467887717E-2</v>
      </c>
      <c r="E117">
        <f t="shared" si="14"/>
        <v>1.7413535844568916E-2</v>
      </c>
      <c r="F117">
        <v>-6.3397517176303486E-3</v>
      </c>
      <c r="G117">
        <f t="shared" si="15"/>
        <v>-6.3397517176303486E-3</v>
      </c>
      <c r="H117">
        <f t="shared" si="16"/>
        <v>4.0192451841196956E-5</v>
      </c>
      <c r="I117">
        <f t="shared" si="17"/>
        <v>6.9989270081779311E-7</v>
      </c>
      <c r="J117">
        <v>2.3628901877874586E-3</v>
      </c>
      <c r="K117">
        <f t="shared" si="18"/>
        <v>2.3628901877874586E-3</v>
      </c>
      <c r="L117">
        <f t="shared" si="19"/>
        <v>5.5832500395422511E-6</v>
      </c>
      <c r="M117">
        <f t="shared" si="20"/>
        <v>9.7224124692759803E-8</v>
      </c>
      <c r="N117">
        <v>94.232856351587259</v>
      </c>
      <c r="O117">
        <v>-1.9884307649214897E-3</v>
      </c>
      <c r="P117">
        <f t="shared" si="21"/>
        <v>-1.9884307649214897E-3</v>
      </c>
      <c r="Q117">
        <f t="shared" si="22"/>
        <v>3.9538569068862604E-6</v>
      </c>
      <c r="R117">
        <f t="shared" si="23"/>
        <v>6.8850628972360272E-8</v>
      </c>
    </row>
    <row r="118" spans="1:18" x14ac:dyDescent="0.3">
      <c r="A118" s="13">
        <v>19</v>
      </c>
      <c r="C118">
        <f t="shared" si="12"/>
        <v>0.30862366077815073</v>
      </c>
      <c r="D118">
        <f t="shared" si="13"/>
        <v>1.851741964668906E-2</v>
      </c>
      <c r="E118">
        <f t="shared" si="14"/>
        <v>1.852503813252012E-2</v>
      </c>
      <c r="F118">
        <v>-9.5502336448597402E-3</v>
      </c>
      <c r="G118">
        <f t="shared" si="15"/>
        <v>-9.5502336448597402E-3</v>
      </c>
      <c r="H118">
        <f t="shared" si="16"/>
        <v>9.1206962671410964E-5</v>
      </c>
      <c r="I118">
        <f t="shared" si="17"/>
        <v>1.6896124614392273E-6</v>
      </c>
      <c r="J118">
        <v>2.9310882444653075E-3</v>
      </c>
      <c r="K118">
        <f t="shared" si="18"/>
        <v>2.9310882444653075E-3</v>
      </c>
      <c r="L118">
        <f t="shared" si="19"/>
        <v>8.5912782968427184E-6</v>
      </c>
      <c r="M118">
        <f t="shared" si="20"/>
        <v>1.5915375805610388E-7</v>
      </c>
      <c r="N118">
        <v>93.920985862744445</v>
      </c>
      <c r="O118">
        <v>-3.3095727001971639E-3</v>
      </c>
      <c r="P118">
        <f t="shared" si="21"/>
        <v>-3.3095727001971639E-3</v>
      </c>
      <c r="Q118">
        <f t="shared" si="22"/>
        <v>1.0953271457890346E-5</v>
      </c>
      <c r="R118">
        <f t="shared" si="23"/>
        <v>2.0290977143326291E-7</v>
      </c>
    </row>
    <row r="119" spans="1:18" x14ac:dyDescent="0.3">
      <c r="A119" s="13">
        <v>15</v>
      </c>
      <c r="C119">
        <f t="shared" si="12"/>
        <v>0.39529179875968168</v>
      </c>
      <c r="D119">
        <f t="shared" si="13"/>
        <v>2.3717507925580923E-2</v>
      </c>
      <c r="E119">
        <f t="shared" si="14"/>
        <v>2.3727265845503175E-2</v>
      </c>
      <c r="F119">
        <v>5.3733446868484691E-3</v>
      </c>
      <c r="G119">
        <f t="shared" si="15"/>
        <v>5.3733446868484691E-3</v>
      </c>
      <c r="H119">
        <f t="shared" si="16"/>
        <v>2.8872833123682673E-5</v>
      </c>
      <c r="I119">
        <f t="shared" si="17"/>
        <v>6.8507338723846861E-7</v>
      </c>
      <c r="J119">
        <v>1.6997526479355596E-2</v>
      </c>
      <c r="K119">
        <f t="shared" si="18"/>
        <v>1.6997526479355596E-2</v>
      </c>
      <c r="L119">
        <f t="shared" si="19"/>
        <v>2.8891590641639463E-4</v>
      </c>
      <c r="M119">
        <f t="shared" si="20"/>
        <v>6.8551845185363116E-6</v>
      </c>
      <c r="N119">
        <v>94.971533000013608</v>
      </c>
      <c r="O119">
        <v>1.1185435583102015E-2</v>
      </c>
      <c r="P119">
        <f t="shared" si="21"/>
        <v>1.1185435583102015E-2</v>
      </c>
      <c r="Q119">
        <f t="shared" si="22"/>
        <v>1.2511396918372472E-4</v>
      </c>
      <c r="R119">
        <f t="shared" si="23"/>
        <v>2.9686124078083283E-6</v>
      </c>
    </row>
    <row r="120" spans="1:18" x14ac:dyDescent="0.3">
      <c r="A120" s="13">
        <v>14</v>
      </c>
      <c r="C120">
        <f t="shared" si="12"/>
        <v>0.42052319016987422</v>
      </c>
      <c r="D120">
        <f t="shared" si="13"/>
        <v>2.5231391410192476E-2</v>
      </c>
      <c r="E120">
        <f t="shared" si="14"/>
        <v>2.5241772176067212E-2</v>
      </c>
      <c r="F120">
        <v>6.3530524200696714E-3</v>
      </c>
      <c r="G120">
        <f t="shared" si="15"/>
        <v>6.3530524200696714E-3</v>
      </c>
      <c r="H120">
        <f t="shared" si="16"/>
        <v>4.0361275052153107E-5</v>
      </c>
      <c r="I120">
        <f t="shared" si="17"/>
        <v>1.0187901096020341E-6</v>
      </c>
      <c r="J120">
        <v>2.8573292452214627E-2</v>
      </c>
      <c r="K120">
        <f t="shared" si="18"/>
        <v>2.8573292452214627E-2</v>
      </c>
      <c r="L120">
        <f t="shared" si="19"/>
        <v>8.1643304155978532E-4</v>
      </c>
      <c r="M120">
        <f t="shared" si="20"/>
        <v>2.0608216832065717E-5</v>
      </c>
      <c r="N120">
        <v>96.630037257317611</v>
      </c>
      <c r="O120">
        <v>1.7463172436142156E-2</v>
      </c>
      <c r="P120">
        <f t="shared" si="21"/>
        <v>1.7463172436142156E-2</v>
      </c>
      <c r="Q120">
        <f t="shared" si="22"/>
        <v>3.0496239153443518E-4</v>
      </c>
      <c r="R120">
        <f t="shared" si="23"/>
        <v>7.6977912093808201E-6</v>
      </c>
    </row>
    <row r="121" spans="1:18" x14ac:dyDescent="0.3">
      <c r="A121" s="13">
        <v>13</v>
      </c>
      <c r="C121">
        <f t="shared" si="12"/>
        <v>0.44736509592539803</v>
      </c>
      <c r="D121">
        <f t="shared" si="13"/>
        <v>2.6841905755523907E-2</v>
      </c>
      <c r="E121">
        <f t="shared" si="14"/>
        <v>2.6852949123475755E-2</v>
      </c>
      <c r="F121">
        <v>6.8009107306554739E-4</v>
      </c>
      <c r="G121">
        <f t="shared" si="15"/>
        <v>6.8009107306554739E-4</v>
      </c>
      <c r="H121">
        <f t="shared" si="16"/>
        <v>4.625238676634477E-7</v>
      </c>
      <c r="I121">
        <f t="shared" si="17"/>
        <v>1.2420129886759794E-8</v>
      </c>
      <c r="J121">
        <v>1.6444532855911298E-2</v>
      </c>
      <c r="K121">
        <f t="shared" si="18"/>
        <v>1.6444532855911298E-2</v>
      </c>
      <c r="L121">
        <f t="shared" si="19"/>
        <v>2.7042266084914616E-4</v>
      </c>
      <c r="M121">
        <f t="shared" si="20"/>
        <v>7.2616459536170612E-6</v>
      </c>
      <c r="N121">
        <v>97.441693218355397</v>
      </c>
      <c r="O121">
        <v>8.3996238030666914E-3</v>
      </c>
      <c r="P121">
        <f t="shared" si="21"/>
        <v>8.3996238030666914E-3</v>
      </c>
      <c r="Q121">
        <f t="shared" si="22"/>
        <v>7.0553680033044551E-5</v>
      </c>
      <c r="R121">
        <f t="shared" si="23"/>
        <v>1.8945743804013325E-6</v>
      </c>
    </row>
    <row r="122" spans="1:18" x14ac:dyDescent="0.3">
      <c r="A122" s="13">
        <v>12</v>
      </c>
      <c r="C122">
        <f t="shared" si="12"/>
        <v>0.47592031481425329</v>
      </c>
      <c r="D122">
        <f t="shared" si="13"/>
        <v>2.8555218888855222E-2</v>
      </c>
      <c r="E122">
        <f t="shared" si="14"/>
        <v>2.8566967152633783E-2</v>
      </c>
      <c r="F122">
        <v>7.7999999999999999E-4</v>
      </c>
      <c r="G122">
        <f t="shared" si="15"/>
        <v>7.7999999999999999E-4</v>
      </c>
      <c r="H122">
        <f t="shared" si="16"/>
        <v>6.0839999999999997E-7</v>
      </c>
      <c r="I122">
        <f t="shared" si="17"/>
        <v>1.7380142815662394E-8</v>
      </c>
      <c r="J122">
        <v>6.6751218209732954E-3</v>
      </c>
      <c r="K122">
        <f t="shared" si="18"/>
        <v>6.6751218209732954E-3</v>
      </c>
      <c r="L122">
        <f t="shared" si="19"/>
        <v>4.4557251324833842E-5</v>
      </c>
      <c r="M122">
        <f t="shared" si="20"/>
        <v>1.2728655350081766E-6</v>
      </c>
      <c r="N122">
        <v>97.782757793447473</v>
      </c>
      <c r="O122">
        <v>3.5001913844804684E-3</v>
      </c>
      <c r="P122">
        <f t="shared" si="21"/>
        <v>3.5001913844804684E-3</v>
      </c>
      <c r="Q122">
        <f t="shared" si="22"/>
        <v>1.2251339727991298E-5</v>
      </c>
      <c r="R122">
        <f t="shared" si="23"/>
        <v>3.4998361958528475E-7</v>
      </c>
    </row>
    <row r="123" spans="1:18" x14ac:dyDescent="0.3">
      <c r="A123" s="13">
        <v>11</v>
      </c>
      <c r="C123">
        <f t="shared" si="12"/>
        <v>0.5062982072492056</v>
      </c>
      <c r="D123">
        <f t="shared" si="13"/>
        <v>3.0377892434952362E-2</v>
      </c>
      <c r="E123">
        <f t="shared" si="14"/>
        <v>3.0390390587908277E-2</v>
      </c>
      <c r="F123">
        <v>1.0246146493009922E-2</v>
      </c>
      <c r="G123">
        <f t="shared" si="15"/>
        <v>1.0246146493009922E-2</v>
      </c>
      <c r="H123">
        <f t="shared" si="16"/>
        <v>1.0498351795621952E-4</v>
      </c>
      <c r="I123">
        <f t="shared" si="17"/>
        <v>3.1904901159821932E-6</v>
      </c>
      <c r="J123">
        <v>6.6755674232199524E-5</v>
      </c>
      <c r="K123">
        <f t="shared" si="18"/>
        <v>6.6755674232199524E-5</v>
      </c>
      <c r="L123">
        <f t="shared" si="19"/>
        <v>4.4563200421955474E-9</v>
      </c>
      <c r="M123">
        <f t="shared" si="20"/>
        <v>1.3542930666704658E-10</v>
      </c>
      <c r="N123">
        <v>98.286969800830946</v>
      </c>
      <c r="O123">
        <v>5.1564510836210036E-3</v>
      </c>
      <c r="P123">
        <f t="shared" si="21"/>
        <v>5.1564510836210036E-3</v>
      </c>
      <c r="Q123">
        <f t="shared" si="22"/>
        <v>2.6588987777776223E-5</v>
      </c>
      <c r="R123">
        <f t="shared" si="23"/>
        <v>8.0804972390373872E-7</v>
      </c>
    </row>
    <row r="124" spans="1:18" x14ac:dyDescent="0.3">
      <c r="A124" s="13">
        <v>8</v>
      </c>
      <c r="C124">
        <f t="shared" si="12"/>
        <v>0.60956893854108152</v>
      </c>
      <c r="D124">
        <f t="shared" si="13"/>
        <v>3.6574136312464922E-2</v>
      </c>
      <c r="E124">
        <f t="shared" si="14"/>
        <v>3.6589183740486551E-2</v>
      </c>
      <c r="F124">
        <v>-1.9379267165559044E-3</v>
      </c>
      <c r="G124">
        <f t="shared" si="15"/>
        <v>-1.9379267165559044E-3</v>
      </c>
      <c r="H124">
        <f t="shared" si="16"/>
        <v>3.7555599587411486E-6</v>
      </c>
      <c r="I124">
        <f t="shared" si="17"/>
        <v>1.3741287337879398E-7</v>
      </c>
      <c r="J124">
        <v>1.4355362946912198E-2</v>
      </c>
      <c r="K124">
        <f t="shared" si="18"/>
        <v>1.4355362946912198E-2</v>
      </c>
      <c r="L124">
        <f t="shared" si="19"/>
        <v>2.0607644533757966E-4</v>
      </c>
      <c r="M124">
        <f t="shared" si="20"/>
        <v>7.5401689230430355E-6</v>
      </c>
      <c r="N124">
        <v>98.897205890719334</v>
      </c>
      <c r="O124">
        <v>6.2087181151781693E-3</v>
      </c>
      <c r="P124">
        <f t="shared" si="21"/>
        <v>6.2087181151781693E-3</v>
      </c>
      <c r="Q124">
        <f t="shared" si="22"/>
        <v>3.8548180633741557E-5</v>
      </c>
      <c r="R124">
        <f t="shared" si="23"/>
        <v>1.4104464640694352E-6</v>
      </c>
    </row>
    <row r="125" spans="1:18" x14ac:dyDescent="0.3">
      <c r="A125" s="13">
        <v>7</v>
      </c>
      <c r="C125">
        <f t="shared" si="12"/>
        <v>0.64847759419263984</v>
      </c>
      <c r="D125">
        <f t="shared" si="13"/>
        <v>3.8908655651558426E-2</v>
      </c>
      <c r="E125">
        <f t="shared" si="14"/>
        <v>3.8924663553709091E-2</v>
      </c>
      <c r="F125">
        <v>1.2894848100501344E-2</v>
      </c>
      <c r="G125">
        <f t="shared" si="15"/>
        <v>1.2894848100501344E-2</v>
      </c>
      <c r="H125">
        <f t="shared" si="16"/>
        <v>1.6627710753500311E-4</v>
      </c>
      <c r="I125">
        <f t="shared" si="17"/>
        <v>6.4722804674839025E-6</v>
      </c>
      <c r="J125">
        <v>-3.3845529005605002E-4</v>
      </c>
      <c r="K125">
        <f t="shared" si="18"/>
        <v>-3.3845529005605002E-4</v>
      </c>
      <c r="L125">
        <f t="shared" si="19"/>
        <v>1.1455198336692496E-7</v>
      </c>
      <c r="M125">
        <f t="shared" si="20"/>
        <v>4.4588974119676342E-9</v>
      </c>
      <c r="N125">
        <v>99.518101973229008</v>
      </c>
      <c r="O125">
        <v>6.2781964052226044E-3</v>
      </c>
      <c r="P125">
        <f t="shared" si="21"/>
        <v>6.2781964052226044E-3</v>
      </c>
      <c r="Q125">
        <f t="shared" si="22"/>
        <v>3.9415750102550034E-5</v>
      </c>
      <c r="R125">
        <f t="shared" si="23"/>
        <v>1.5342448114588347E-6</v>
      </c>
    </row>
    <row r="126" spans="1:18" x14ac:dyDescent="0.3">
      <c r="A126" s="13">
        <v>6</v>
      </c>
      <c r="C126">
        <f t="shared" si="12"/>
        <v>0.68986978105599994</v>
      </c>
      <c r="D126">
        <f t="shared" si="13"/>
        <v>4.1392186863360034E-2</v>
      </c>
      <c r="E126">
        <f t="shared" si="14"/>
        <v>4.1409216546499039E-2</v>
      </c>
      <c r="F126">
        <v>4.9467390974478054E-3</v>
      </c>
      <c r="G126">
        <f t="shared" si="15"/>
        <v>4.9467390974478054E-3</v>
      </c>
      <c r="H126">
        <f t="shared" si="16"/>
        <v>2.4470227698218727E-5</v>
      </c>
      <c r="I126">
        <f t="shared" si="17"/>
        <v>1.013292957697678E-6</v>
      </c>
      <c r="J126">
        <v>-1.9187358916478603E-2</v>
      </c>
      <c r="K126">
        <f t="shared" si="18"/>
        <v>-1.9187358916478603E-2</v>
      </c>
      <c r="L126">
        <f t="shared" si="19"/>
        <v>3.6815474218977094E-4</v>
      </c>
      <c r="M126">
        <f t="shared" si="20"/>
        <v>1.5244999441956751E-5</v>
      </c>
      <c r="N126">
        <v>98.809502245572858</v>
      </c>
      <c r="O126">
        <v>-7.1203099095154343E-3</v>
      </c>
      <c r="P126">
        <f t="shared" si="21"/>
        <v>-7.1203099095154343E-3</v>
      </c>
      <c r="Q126">
        <f t="shared" si="22"/>
        <v>5.0698813207543691E-5</v>
      </c>
      <c r="R126">
        <f t="shared" si="23"/>
        <v>2.0993981347616821E-6</v>
      </c>
    </row>
    <row r="127" spans="1:18" x14ac:dyDescent="0.3">
      <c r="A127" s="13">
        <v>5</v>
      </c>
      <c r="C127">
        <f t="shared" si="12"/>
        <v>0.73390402239999986</v>
      </c>
      <c r="D127">
        <f t="shared" si="13"/>
        <v>4.4034241344000032E-2</v>
      </c>
      <c r="E127">
        <f t="shared" si="14"/>
        <v>4.4052358028190464E-2</v>
      </c>
      <c r="F127">
        <v>-1.5329906765479295E-2</v>
      </c>
      <c r="G127">
        <f t="shared" si="15"/>
        <v>-1.5329906765479295E-2</v>
      </c>
      <c r="H127">
        <f t="shared" si="16"/>
        <v>2.3500604143828787E-4</v>
      </c>
      <c r="I127">
        <f t="shared" si="17"/>
        <v>1.0352570276227222E-5</v>
      </c>
      <c r="J127">
        <v>2.4625623960066179E-3</v>
      </c>
      <c r="K127">
        <f t="shared" si="18"/>
        <v>2.4625623960066179E-3</v>
      </c>
      <c r="L127">
        <f t="shared" si="19"/>
        <v>6.0642135542258547E-6</v>
      </c>
      <c r="M127">
        <f t="shared" si="20"/>
        <v>2.6714290665016275E-7</v>
      </c>
      <c r="N127">
        <v>98.173794299387879</v>
      </c>
      <c r="O127">
        <v>-6.4336721847362815E-3</v>
      </c>
      <c r="P127">
        <f t="shared" si="21"/>
        <v>-6.4336721847362815E-3</v>
      </c>
      <c r="Q127">
        <f t="shared" si="22"/>
        <v>4.1392137780649316E-5</v>
      </c>
      <c r="R127">
        <f t="shared" si="23"/>
        <v>1.8234212730653528E-6</v>
      </c>
    </row>
    <row r="128" spans="1:18" x14ac:dyDescent="0.3">
      <c r="A128" s="13">
        <v>4</v>
      </c>
      <c r="C128">
        <f t="shared" si="12"/>
        <v>0.78074895999999994</v>
      </c>
      <c r="D128">
        <f t="shared" si="13"/>
        <v>4.6844937600000039E-2</v>
      </c>
      <c r="E128">
        <f t="shared" si="14"/>
        <v>4.6864210668287734E-2</v>
      </c>
      <c r="F128">
        <v>-3.0981887511917217E-3</v>
      </c>
      <c r="G128">
        <f t="shared" si="15"/>
        <v>-3.0981887511917217E-3</v>
      </c>
      <c r="H128">
        <f t="shared" si="16"/>
        <v>9.5987735380109198E-6</v>
      </c>
      <c r="I128">
        <f t="shared" si="17"/>
        <v>4.4983894524252935E-7</v>
      </c>
      <c r="J128">
        <v>-5.5596002382686249E-3</v>
      </c>
      <c r="K128">
        <f t="shared" si="18"/>
        <v>-5.5596002382686249E-3</v>
      </c>
      <c r="L128">
        <f t="shared" si="19"/>
        <v>3.0909154809356549E-5</v>
      </c>
      <c r="M128">
        <f t="shared" si="20"/>
        <v>1.4485331425644042E-6</v>
      </c>
      <c r="N128">
        <v>97.748810301718478</v>
      </c>
      <c r="O128">
        <v>-4.328894494730254E-3</v>
      </c>
      <c r="P128">
        <f t="shared" si="21"/>
        <v>-4.328894494730254E-3</v>
      </c>
      <c r="Q128">
        <f t="shared" si="22"/>
        <v>1.8739327546505901E-5</v>
      </c>
      <c r="R128">
        <f t="shared" si="23"/>
        <v>8.7820379392150007E-7</v>
      </c>
    </row>
    <row r="129" spans="1:108" x14ac:dyDescent="0.3">
      <c r="A129" s="13">
        <v>1</v>
      </c>
      <c r="C129">
        <f t="shared" si="12"/>
        <v>0.94</v>
      </c>
      <c r="D129">
        <f t="shared" si="13"/>
        <v>5.6400000000000047E-2</v>
      </c>
      <c r="E129">
        <f t="shared" si="14"/>
        <v>5.6423204237365195E-2</v>
      </c>
      <c r="F129">
        <v>2.7781926811052404E-3</v>
      </c>
      <c r="G129">
        <f t="shared" si="15"/>
        <v>2.7781926811052404E-3</v>
      </c>
      <c r="H129">
        <f t="shared" si="16"/>
        <v>7.7183545733467236E-6</v>
      </c>
      <c r="I129">
        <f t="shared" si="17"/>
        <v>4.354942964683439E-7</v>
      </c>
      <c r="N129">
        <v>97.884592816401977</v>
      </c>
      <c r="O129">
        <v>1.3890963405527115E-3</v>
      </c>
      <c r="P129">
        <f t="shared" si="21"/>
        <v>1.3890963405527115E-3</v>
      </c>
      <c r="Q129">
        <f t="shared" si="22"/>
        <v>1.9295886433369346E-6</v>
      </c>
      <c r="R129">
        <f t="shared" si="23"/>
        <v>1.0887357411710028E-7</v>
      </c>
    </row>
    <row r="130" spans="1:108" x14ac:dyDescent="0.3">
      <c r="A130" s="13">
        <v>0</v>
      </c>
      <c r="C130">
        <f t="shared" si="12"/>
        <v>1</v>
      </c>
      <c r="D130">
        <f t="shared" si="13"/>
        <v>6.0000000000000053E-2</v>
      </c>
      <c r="E130">
        <f t="shared" si="14"/>
        <v>6.0024685358899148E-2</v>
      </c>
      <c r="F130" s="8">
        <v>2.8670000000000002E-3</v>
      </c>
      <c r="G130">
        <f t="shared" si="15"/>
        <v>2.8670000000000002E-3</v>
      </c>
      <c r="H130">
        <f t="shared" si="16"/>
        <v>8.2196890000000019E-6</v>
      </c>
      <c r="I130">
        <f t="shared" si="17"/>
        <v>4.9338424597300446E-7</v>
      </c>
    </row>
    <row r="132" spans="1:108" x14ac:dyDescent="0.3">
      <c r="I132" t="s">
        <v>423</v>
      </c>
      <c r="M132" t="s">
        <v>423</v>
      </c>
      <c r="R132" t="s">
        <v>423</v>
      </c>
    </row>
    <row r="133" spans="1:108" x14ac:dyDescent="0.3">
      <c r="I133">
        <f>SUM(I5:I130)</f>
        <v>8.4883004739871263E-5</v>
      </c>
      <c r="M133">
        <f>SUM(M5:M128)</f>
        <v>1.4270345453344817E-4</v>
      </c>
      <c r="R133">
        <f>SUM(R5:R129)</f>
        <v>8.0242961940536444E-5</v>
      </c>
    </row>
    <row r="135" spans="1:108" x14ac:dyDescent="0.3">
      <c r="E135" t="s">
        <v>405</v>
      </c>
      <c r="G135" t="s">
        <v>424</v>
      </c>
      <c r="H135" t="s">
        <v>425</v>
      </c>
      <c r="I135">
        <v>1</v>
      </c>
      <c r="J135">
        <v>2</v>
      </c>
      <c r="K135">
        <v>3</v>
      </c>
      <c r="L135">
        <v>4</v>
      </c>
      <c r="M135">
        <v>5</v>
      </c>
      <c r="N135">
        <v>6</v>
      </c>
      <c r="O135">
        <v>7</v>
      </c>
      <c r="P135">
        <v>8</v>
      </c>
      <c r="Q135">
        <v>9</v>
      </c>
      <c r="R135">
        <v>10</v>
      </c>
      <c r="S135">
        <v>11</v>
      </c>
      <c r="T135">
        <v>12</v>
      </c>
      <c r="U135">
        <v>13</v>
      </c>
      <c r="V135">
        <v>14</v>
      </c>
      <c r="W135">
        <v>15</v>
      </c>
      <c r="X135">
        <v>16</v>
      </c>
      <c r="Y135">
        <v>17</v>
      </c>
      <c r="Z135">
        <v>18</v>
      </c>
      <c r="AA135">
        <v>19</v>
      </c>
      <c r="AB135">
        <v>20</v>
      </c>
      <c r="AC135">
        <v>21</v>
      </c>
      <c r="AD135">
        <v>22</v>
      </c>
      <c r="AE135">
        <v>23</v>
      </c>
      <c r="AF135">
        <v>24</v>
      </c>
      <c r="AG135">
        <v>25</v>
      </c>
      <c r="AH135">
        <v>26</v>
      </c>
      <c r="AI135">
        <v>27</v>
      </c>
      <c r="AJ135">
        <v>28</v>
      </c>
      <c r="AK135">
        <v>29</v>
      </c>
      <c r="AL135">
        <v>30</v>
      </c>
      <c r="AM135">
        <v>31</v>
      </c>
      <c r="AN135">
        <v>32</v>
      </c>
      <c r="AO135">
        <v>33</v>
      </c>
      <c r="AP135">
        <v>34</v>
      </c>
      <c r="AQ135">
        <v>35</v>
      </c>
      <c r="AR135">
        <v>36</v>
      </c>
      <c r="AS135">
        <v>37</v>
      </c>
      <c r="AT135">
        <v>38</v>
      </c>
      <c r="AU135">
        <v>39</v>
      </c>
      <c r="AV135">
        <v>40</v>
      </c>
      <c r="AW135">
        <v>41</v>
      </c>
      <c r="AX135">
        <v>42</v>
      </c>
      <c r="AY135">
        <v>43</v>
      </c>
      <c r="AZ135">
        <v>44</v>
      </c>
      <c r="BA135">
        <v>45</v>
      </c>
      <c r="BB135">
        <v>46</v>
      </c>
      <c r="BC135">
        <v>47</v>
      </c>
      <c r="BD135">
        <v>48</v>
      </c>
      <c r="BE135">
        <v>49</v>
      </c>
      <c r="BF135">
        <v>50</v>
      </c>
      <c r="BG135">
        <v>51</v>
      </c>
      <c r="BH135">
        <v>52</v>
      </c>
      <c r="BI135">
        <v>53</v>
      </c>
      <c r="BJ135">
        <v>54</v>
      </c>
      <c r="BK135">
        <v>55</v>
      </c>
      <c r="BL135">
        <v>56</v>
      </c>
      <c r="BM135">
        <v>57</v>
      </c>
      <c r="BN135">
        <v>58</v>
      </c>
      <c r="BO135">
        <v>59</v>
      </c>
      <c r="BP135">
        <v>60</v>
      </c>
      <c r="BQ135">
        <v>61</v>
      </c>
      <c r="BR135">
        <v>62</v>
      </c>
      <c r="BS135">
        <v>63</v>
      </c>
      <c r="BT135">
        <v>64</v>
      </c>
      <c r="BU135">
        <v>65</v>
      </c>
      <c r="BV135">
        <v>66</v>
      </c>
      <c r="BW135">
        <v>67</v>
      </c>
      <c r="BX135">
        <v>68</v>
      </c>
      <c r="BY135">
        <v>69</v>
      </c>
      <c r="BZ135">
        <v>70</v>
      </c>
      <c r="CA135">
        <v>71</v>
      </c>
      <c r="CB135">
        <v>72</v>
      </c>
      <c r="CC135">
        <v>73</v>
      </c>
      <c r="CD135">
        <v>74</v>
      </c>
      <c r="CE135">
        <v>75</v>
      </c>
      <c r="CF135">
        <v>76</v>
      </c>
      <c r="CG135">
        <v>77</v>
      </c>
      <c r="CH135">
        <v>78</v>
      </c>
      <c r="CI135">
        <v>79</v>
      </c>
      <c r="CJ135">
        <v>80</v>
      </c>
      <c r="CK135">
        <v>81</v>
      </c>
      <c r="CL135">
        <v>82</v>
      </c>
      <c r="CM135">
        <v>83</v>
      </c>
      <c r="CN135">
        <v>84</v>
      </c>
      <c r="CO135">
        <v>85</v>
      </c>
      <c r="CP135">
        <v>86</v>
      </c>
      <c r="CQ135">
        <v>87</v>
      </c>
      <c r="CR135">
        <v>88</v>
      </c>
      <c r="CS135">
        <v>89</v>
      </c>
      <c r="CT135">
        <v>90</v>
      </c>
      <c r="CU135">
        <v>91</v>
      </c>
      <c r="CV135">
        <v>92</v>
      </c>
      <c r="CW135">
        <v>93</v>
      </c>
      <c r="CX135">
        <v>94</v>
      </c>
      <c r="CY135">
        <v>95</v>
      </c>
      <c r="CZ135">
        <v>96</v>
      </c>
      <c r="DA135">
        <v>97</v>
      </c>
      <c r="DB135">
        <v>98</v>
      </c>
      <c r="DC135">
        <v>99</v>
      </c>
      <c r="DD135">
        <v>100</v>
      </c>
    </row>
    <row r="136" spans="1:108" x14ac:dyDescent="0.3">
      <c r="E136" s="11">
        <v>0.995</v>
      </c>
      <c r="F136">
        <v>2.58</v>
      </c>
      <c r="G136">
        <f>SQRT($I$133)</f>
        <v>9.2131973136295783E-3</v>
      </c>
      <c r="H136">
        <f>F136*G136</f>
        <v>2.3770049069164311E-2</v>
      </c>
      <c r="I136">
        <f>$F$136*SQRT(I135)*$G$136*($N$4/2)</f>
        <v>1.1885024534582156</v>
      </c>
      <c r="J136">
        <f t="shared" ref="J136:BU136" si="24">$F$136*SQRT(J135)*$G$136*($N$4/2)</f>
        <v>1.6807962885943069</v>
      </c>
      <c r="K136">
        <f t="shared" si="24"/>
        <v>2.0585466343098946</v>
      </c>
      <c r="L136">
        <f t="shared" si="24"/>
        <v>2.3770049069164312</v>
      </c>
      <c r="M136">
        <f t="shared" si="24"/>
        <v>2.6575722773578505</v>
      </c>
      <c r="N136">
        <f t="shared" si="24"/>
        <v>2.9112245690185405</v>
      </c>
      <c r="O136">
        <f t="shared" si="24"/>
        <v>3.1444819244405573</v>
      </c>
      <c r="P136">
        <f t="shared" si="24"/>
        <v>3.3615925771886137</v>
      </c>
      <c r="Q136">
        <f t="shared" si="24"/>
        <v>3.5655073603746472</v>
      </c>
      <c r="R136">
        <f t="shared" si="24"/>
        <v>3.7583747576262247</v>
      </c>
      <c r="S136">
        <f t="shared" si="24"/>
        <v>3.9418167005377329</v>
      </c>
      <c r="T136">
        <f t="shared" si="24"/>
        <v>4.1170932686197892</v>
      </c>
      <c r="U136">
        <f t="shared" si="24"/>
        <v>4.2852065369583494</v>
      </c>
      <c r="V136">
        <f t="shared" si="24"/>
        <v>4.4469689841808853</v>
      </c>
      <c r="W136">
        <f t="shared" si="24"/>
        <v>4.6030502091703251</v>
      </c>
      <c r="X136">
        <f t="shared" si="24"/>
        <v>4.7540098138328624</v>
      </c>
      <c r="Y136">
        <f t="shared" si="24"/>
        <v>4.9003211519139613</v>
      </c>
      <c r="Z136">
        <f t="shared" si="24"/>
        <v>5.0423888657829199</v>
      </c>
      <c r="AA136">
        <f t="shared" si="24"/>
        <v>5.180562088774515</v>
      </c>
      <c r="AB136">
        <f t="shared" si="24"/>
        <v>5.315144554715701</v>
      </c>
      <c r="AC136">
        <f t="shared" si="24"/>
        <v>5.4464024566130043</v>
      </c>
      <c r="AD136">
        <f t="shared" si="24"/>
        <v>5.5745706382892273</v>
      </c>
      <c r="AE136">
        <f t="shared" si="24"/>
        <v>5.6998575318294185</v>
      </c>
      <c r="AF136">
        <f t="shared" si="24"/>
        <v>5.8224491380370811</v>
      </c>
      <c r="AG136">
        <f t="shared" si="24"/>
        <v>5.942512267291078</v>
      </c>
      <c r="AH136">
        <f t="shared" si="24"/>
        <v>6.0601972021363419</v>
      </c>
      <c r="AI136">
        <f t="shared" si="24"/>
        <v>6.1756399029296833</v>
      </c>
      <c r="AJ136">
        <f t="shared" si="24"/>
        <v>6.2889638488811146</v>
      </c>
      <c r="AK136">
        <f t="shared" si="24"/>
        <v>6.400281585556197</v>
      </c>
      <c r="AL136">
        <f t="shared" si="24"/>
        <v>6.5096960340929853</v>
      </c>
      <c r="AM136">
        <f t="shared" si="24"/>
        <v>6.6173016055006988</v>
      </c>
      <c r="AN136">
        <f t="shared" si="24"/>
        <v>6.7231851543772274</v>
      </c>
      <c r="AO136">
        <f t="shared" si="24"/>
        <v>6.8274267994548676</v>
      </c>
      <c r="AP136">
        <f t="shared" si="24"/>
        <v>6.930100633020472</v>
      </c>
      <c r="AQ136">
        <f t="shared" si="24"/>
        <v>7.0312753370684415</v>
      </c>
      <c r="AR136">
        <f t="shared" si="24"/>
        <v>7.1310147207492944</v>
      </c>
      <c r="AS136">
        <f t="shared" si="24"/>
        <v>7.2293781910631374</v>
      </c>
      <c r="AT136">
        <f t="shared" si="24"/>
        <v>7.3264211666608086</v>
      </c>
      <c r="AU136">
        <f t="shared" si="24"/>
        <v>7.4221954429381425</v>
      </c>
      <c r="AV136">
        <f t="shared" si="24"/>
        <v>7.5167495152524495</v>
      </c>
      <c r="AW136">
        <f t="shared" si="24"/>
        <v>7.6101288659867068</v>
      </c>
      <c r="AX136">
        <f t="shared" si="24"/>
        <v>7.7023762202842514</v>
      </c>
      <c r="AY136">
        <f t="shared" si="24"/>
        <v>7.7935317745343484</v>
      </c>
      <c r="AZ136">
        <f t="shared" si="24"/>
        <v>7.8836334010754658</v>
      </c>
      <c r="BA136">
        <f t="shared" si="24"/>
        <v>7.9727168320735506</v>
      </c>
      <c r="BB136">
        <f t="shared" si="24"/>
        <v>8.0608158251075999</v>
      </c>
      <c r="BC136">
        <f t="shared" si="24"/>
        <v>8.1479623126387448</v>
      </c>
      <c r="BD136">
        <f t="shared" si="24"/>
        <v>8.2341865372395784</v>
      </c>
      <c r="BE136">
        <f t="shared" si="24"/>
        <v>8.31951717420751</v>
      </c>
      <c r="BF136">
        <f t="shared" si="24"/>
        <v>8.4039814429715332</v>
      </c>
      <c r="BG136">
        <f t="shared" si="24"/>
        <v>8.487605208519426</v>
      </c>
      <c r="BH136">
        <f t="shared" si="24"/>
        <v>8.5704130739166988</v>
      </c>
      <c r="BI136">
        <f t="shared" si="24"/>
        <v>8.6524284648553156</v>
      </c>
      <c r="BJ136">
        <f t="shared" si="24"/>
        <v>8.7336737070556207</v>
      </c>
      <c r="BK136">
        <f t="shared" si="24"/>
        <v>8.8141700972463024</v>
      </c>
      <c r="BL136">
        <f t="shared" si="24"/>
        <v>8.8939379683617705</v>
      </c>
      <c r="BM136">
        <f t="shared" si="24"/>
        <v>8.9729967495226077</v>
      </c>
      <c r="BN136">
        <f t="shared" si="24"/>
        <v>9.0513650213003505</v>
      </c>
      <c r="BO136">
        <f t="shared" si="24"/>
        <v>9.1290605667119813</v>
      </c>
      <c r="BP136">
        <f t="shared" si="24"/>
        <v>9.2061004183406503</v>
      </c>
      <c r="BQ136">
        <f t="shared" si="24"/>
        <v>9.2825009019362916</v>
      </c>
      <c r="BR136">
        <f t="shared" si="24"/>
        <v>9.3582776768123459</v>
      </c>
      <c r="BS136">
        <f t="shared" si="24"/>
        <v>9.4334457733216706</v>
      </c>
      <c r="BT136">
        <f t="shared" si="24"/>
        <v>9.5080196276657247</v>
      </c>
      <c r="BU136">
        <f t="shared" si="24"/>
        <v>9.5820131142653331</v>
      </c>
      <c r="BV136">
        <f t="shared" ref="BV136:DD136" si="25">$F$136*SQRT(BV135)*$G$136*($N$4/2)</f>
        <v>9.6554395758986082</v>
      </c>
      <c r="BW136">
        <f t="shared" si="25"/>
        <v>9.7283118517914122</v>
      </c>
      <c r="BX136">
        <f t="shared" si="25"/>
        <v>9.8006423038279227</v>
      </c>
      <c r="BY136">
        <f t="shared" si="25"/>
        <v>9.8724428410326937</v>
      </c>
      <c r="BZ136">
        <f t="shared" si="25"/>
        <v>9.9437249424616478</v>
      </c>
      <c r="CA136">
        <f t="shared" si="25"/>
        <v>10.014499678626491</v>
      </c>
      <c r="CB136">
        <f t="shared" si="25"/>
        <v>10.08477773156584</v>
      </c>
      <c r="CC136">
        <f t="shared" si="25"/>
        <v>10.154569413666069</v>
      </c>
      <c r="CD136">
        <f t="shared" si="25"/>
        <v>10.223884685325762</v>
      </c>
      <c r="CE136">
        <f t="shared" si="25"/>
        <v>10.292733171549473</v>
      </c>
      <c r="CF136">
        <f t="shared" si="25"/>
        <v>10.36112417754903</v>
      </c>
      <c r="CG136">
        <f t="shared" si="25"/>
        <v>10.429066703424006</v>
      </c>
      <c r="CH136">
        <f t="shared" si="25"/>
        <v>10.496569457986903</v>
      </c>
      <c r="CI136">
        <f t="shared" si="25"/>
        <v>10.563640871793192</v>
      </c>
      <c r="CJ136">
        <f t="shared" si="25"/>
        <v>10.630289109431402</v>
      </c>
      <c r="CK136">
        <f t="shared" si="25"/>
        <v>10.696522081123939</v>
      </c>
      <c r="CL136">
        <f t="shared" si="25"/>
        <v>10.762347453685383</v>
      </c>
      <c r="CM136">
        <f t="shared" si="25"/>
        <v>10.827772660881113</v>
      </c>
      <c r="CN136">
        <f t="shared" si="25"/>
        <v>10.892804913226009</v>
      </c>
      <c r="CO136">
        <f t="shared" si="25"/>
        <v>10.957451207259689</v>
      </c>
      <c r="CP136">
        <f t="shared" si="25"/>
        <v>11.02171833433213</v>
      </c>
      <c r="CQ136">
        <f t="shared" si="25"/>
        <v>11.085612888930825</v>
      </c>
      <c r="CR136">
        <f t="shared" si="25"/>
        <v>11.149141276578455</v>
      </c>
      <c r="CS136">
        <f t="shared" si="25"/>
        <v>11.212309721327788</v>
      </c>
      <c r="CT136">
        <f t="shared" si="25"/>
        <v>11.275124272878672</v>
      </c>
      <c r="CU136">
        <f t="shared" si="25"/>
        <v>11.337590813340109</v>
      </c>
      <c r="CV136">
        <f t="shared" si="25"/>
        <v>11.399715063658837</v>
      </c>
      <c r="CW136">
        <f t="shared" si="25"/>
        <v>11.461502589734316</v>
      </c>
      <c r="CX136">
        <f t="shared" si="25"/>
        <v>11.522958808238561</v>
      </c>
      <c r="CY136">
        <f t="shared" si="25"/>
        <v>11.584088992158115</v>
      </c>
      <c r="CZ136">
        <f t="shared" si="25"/>
        <v>11.644898276074162</v>
      </c>
      <c r="DA136">
        <f t="shared" si="25"/>
        <v>11.705391661195758</v>
      </c>
      <c r="DB136">
        <f t="shared" si="25"/>
        <v>11.765574020160146</v>
      </c>
      <c r="DC136">
        <f t="shared" si="25"/>
        <v>11.825450101613198</v>
      </c>
      <c r="DD136">
        <f t="shared" si="25"/>
        <v>11.885024534582156</v>
      </c>
    </row>
    <row r="137" spans="1:108" x14ac:dyDescent="0.3">
      <c r="E137" s="12">
        <v>0.99</v>
      </c>
      <c r="F137">
        <v>2.33</v>
      </c>
      <c r="G137">
        <f t="shared" ref="G137:G138" si="26">SQRT($I$133)</f>
        <v>9.2131973136295783E-3</v>
      </c>
      <c r="H137">
        <f t="shared" ref="H137:H148" si="27">F137*G137</f>
        <v>2.1466749740756918E-2</v>
      </c>
      <c r="I137">
        <f>$F$137*SQRT(I135)*$G$137*($N$4/2)</f>
        <v>1.0733374870378458</v>
      </c>
      <c r="J137">
        <f t="shared" ref="J137:BU137" si="28">$F$137*SQRT(J135)*$G$137*($N$4/2)</f>
        <v>1.517928431172378</v>
      </c>
      <c r="K137">
        <f t="shared" si="28"/>
        <v>1.8590750612178502</v>
      </c>
      <c r="L137">
        <f t="shared" si="28"/>
        <v>2.1466749740756916</v>
      </c>
      <c r="M137">
        <f t="shared" si="28"/>
        <v>2.4000555838154232</v>
      </c>
      <c r="N137">
        <f t="shared" si="28"/>
        <v>2.6291291650438757</v>
      </c>
      <c r="O137">
        <f t="shared" si="28"/>
        <v>2.8397840635451539</v>
      </c>
      <c r="P137">
        <f t="shared" si="28"/>
        <v>3.0358568623447559</v>
      </c>
      <c r="Q137">
        <f t="shared" si="28"/>
        <v>3.2200124611135377</v>
      </c>
      <c r="R137">
        <f t="shared" si="28"/>
        <v>3.3941911570810479</v>
      </c>
      <c r="S137">
        <f t="shared" si="28"/>
        <v>3.5598577179274873</v>
      </c>
      <c r="T137">
        <f t="shared" si="28"/>
        <v>3.7181501224357003</v>
      </c>
      <c r="U137">
        <f t="shared" si="28"/>
        <v>3.8699733453926179</v>
      </c>
      <c r="V137">
        <f t="shared" si="28"/>
        <v>4.0160611368765355</v>
      </c>
      <c r="W137">
        <f t="shared" si="28"/>
        <v>4.1570182121576957</v>
      </c>
      <c r="X137">
        <f t="shared" si="28"/>
        <v>4.2933499481513833</v>
      </c>
      <c r="Y137">
        <f t="shared" si="28"/>
        <v>4.4254838309920652</v>
      </c>
      <c r="Z137">
        <f t="shared" si="28"/>
        <v>4.5537852935171328</v>
      </c>
      <c r="AA137">
        <f t="shared" si="28"/>
        <v>4.6785696383118687</v>
      </c>
      <c r="AB137">
        <f t="shared" si="28"/>
        <v>4.8001111676308463</v>
      </c>
      <c r="AC137">
        <f t="shared" si="28"/>
        <v>4.9186502805846111</v>
      </c>
      <c r="AD137">
        <f t="shared" si="28"/>
        <v>5.0343990648115886</v>
      </c>
      <c r="AE137">
        <f t="shared" si="28"/>
        <v>5.1475457554893582</v>
      </c>
      <c r="AF137">
        <f t="shared" si="28"/>
        <v>5.2582583300877515</v>
      </c>
      <c r="AG137">
        <f t="shared" si="28"/>
        <v>5.3666874351892293</v>
      </c>
      <c r="AH137">
        <f t="shared" si="28"/>
        <v>5.4729687910766183</v>
      </c>
      <c r="AI137">
        <f t="shared" si="28"/>
        <v>5.5772251836535514</v>
      </c>
      <c r="AJ137">
        <f t="shared" si="28"/>
        <v>5.6795681270903078</v>
      </c>
      <c r="AK137">
        <f t="shared" si="28"/>
        <v>5.780099261374394</v>
      </c>
      <c r="AL137">
        <f t="shared" si="28"/>
        <v>5.8789115346653702</v>
      </c>
      <c r="AM137">
        <f t="shared" si="28"/>
        <v>5.9760902096188486</v>
      </c>
      <c r="AN137">
        <f t="shared" si="28"/>
        <v>6.0717137246895119</v>
      </c>
      <c r="AO137">
        <f t="shared" si="28"/>
        <v>6.1658544351666054</v>
      </c>
      <c r="AP137">
        <f t="shared" si="28"/>
        <v>6.2585792538518206</v>
      </c>
      <c r="AQ137">
        <f t="shared" si="28"/>
        <v>6.349950207507546</v>
      </c>
      <c r="AR137">
        <f t="shared" si="28"/>
        <v>6.4400249222270753</v>
      </c>
      <c r="AS137">
        <f t="shared" si="28"/>
        <v>6.5288570485182591</v>
      </c>
      <c r="AT137">
        <f t="shared" si="28"/>
        <v>6.6164966350076293</v>
      </c>
      <c r="AU137">
        <f t="shared" si="28"/>
        <v>6.7029904581573154</v>
      </c>
      <c r="AV137">
        <f t="shared" si="28"/>
        <v>6.7883823141620958</v>
      </c>
      <c r="AW137">
        <f t="shared" si="28"/>
        <v>6.8727132781972973</v>
      </c>
      <c r="AX137">
        <f t="shared" si="28"/>
        <v>6.9560219353729869</v>
      </c>
      <c r="AY137">
        <f t="shared" si="28"/>
        <v>7.0383445870794699</v>
      </c>
      <c r="AZ137">
        <f t="shared" si="28"/>
        <v>7.1197154358549746</v>
      </c>
      <c r="BA137">
        <f t="shared" si="28"/>
        <v>7.2001667514462682</v>
      </c>
      <c r="BB137">
        <f t="shared" si="28"/>
        <v>7.2797290203491114</v>
      </c>
      <c r="BC137">
        <f t="shared" si="28"/>
        <v>7.3584310807939053</v>
      </c>
      <c r="BD137">
        <f t="shared" si="28"/>
        <v>7.4363002448714006</v>
      </c>
      <c r="BE137">
        <f t="shared" si="28"/>
        <v>7.5133624092649214</v>
      </c>
      <c r="BF137">
        <f t="shared" si="28"/>
        <v>7.5896421558618883</v>
      </c>
      <c r="BG137">
        <f t="shared" si="28"/>
        <v>7.6651628433528156</v>
      </c>
      <c r="BH137">
        <f t="shared" si="28"/>
        <v>7.7399466907852359</v>
      </c>
      <c r="BI137">
        <f t="shared" si="28"/>
        <v>7.8140148539197218</v>
      </c>
      <c r="BJ137">
        <f t="shared" si="28"/>
        <v>7.8873874951316276</v>
      </c>
      <c r="BK137">
        <f t="shared" si="28"/>
        <v>7.9600838475131326</v>
      </c>
      <c r="BL137">
        <f t="shared" si="28"/>
        <v>8.0321222737530711</v>
      </c>
      <c r="BM137">
        <f t="shared" si="28"/>
        <v>8.1035203203053001</v>
      </c>
      <c r="BN137">
        <f t="shared" si="28"/>
        <v>8.1742947672983792</v>
      </c>
      <c r="BO137">
        <f t="shared" si="28"/>
        <v>8.2444616745887274</v>
      </c>
      <c r="BP137">
        <f t="shared" si="28"/>
        <v>8.3140364243153915</v>
      </c>
      <c r="BQ137">
        <f t="shared" si="28"/>
        <v>8.3830337602757972</v>
      </c>
      <c r="BR137">
        <f t="shared" si="28"/>
        <v>8.4514678244080486</v>
      </c>
      <c r="BS137">
        <f t="shared" si="28"/>
        <v>8.5193521906354626</v>
      </c>
      <c r="BT137">
        <f t="shared" si="28"/>
        <v>8.5866998963027665</v>
      </c>
      <c r="BU137">
        <f t="shared" si="28"/>
        <v>8.6535234714101659</v>
      </c>
      <c r="BV137">
        <f t="shared" ref="BV137:DD137" si="29">$F$137*SQRT(BV135)*$G$137*($N$4/2)</f>
        <v>8.7198349658309127</v>
      </c>
      <c r="BW137">
        <f t="shared" si="29"/>
        <v>8.7856459746798432</v>
      </c>
      <c r="BX137">
        <f t="shared" si="29"/>
        <v>8.8509676619841304</v>
      </c>
      <c r="BY137">
        <f t="shared" si="29"/>
        <v>8.9158107827930912</v>
      </c>
      <c r="BZ137">
        <f t="shared" si="29"/>
        <v>8.9801857038510207</v>
      </c>
      <c r="CA137">
        <f t="shared" si="29"/>
        <v>9.0441024229456275</v>
      </c>
      <c r="CB137">
        <f t="shared" si="29"/>
        <v>9.1075705870342656</v>
      </c>
      <c r="CC137">
        <f t="shared" si="29"/>
        <v>9.170599509241061</v>
      </c>
      <c r="CD137">
        <f t="shared" si="29"/>
        <v>9.2331981848096998</v>
      </c>
      <c r="CE137">
        <f t="shared" si="29"/>
        <v>9.2953753060892534</v>
      </c>
      <c r="CF137">
        <f t="shared" si="29"/>
        <v>9.3571392766237373</v>
      </c>
      <c r="CG137">
        <f t="shared" si="29"/>
        <v>9.418498224410051</v>
      </c>
      <c r="CH137">
        <f t="shared" si="29"/>
        <v>9.4794600143835215</v>
      </c>
      <c r="CI137">
        <f t="shared" si="29"/>
        <v>9.540032260185324</v>
      </c>
      <c r="CJ137">
        <f t="shared" si="29"/>
        <v>9.6002223352616927</v>
      </c>
      <c r="CK137">
        <f t="shared" si="29"/>
        <v>9.6600373833406117</v>
      </c>
      <c r="CL137">
        <f t="shared" si="29"/>
        <v>9.7194843283282726</v>
      </c>
      <c r="CM137">
        <f t="shared" si="29"/>
        <v>9.7785698836639519</v>
      </c>
      <c r="CN137">
        <f t="shared" si="29"/>
        <v>9.8373005611692221</v>
      </c>
      <c r="CO137">
        <f t="shared" si="29"/>
        <v>9.8956826794244481</v>
      </c>
      <c r="CP137">
        <f t="shared" si="29"/>
        <v>9.9537223717030479</v>
      </c>
      <c r="CQ137">
        <f t="shared" si="29"/>
        <v>10.011425593491792</v>
      </c>
      <c r="CR137">
        <f t="shared" si="29"/>
        <v>10.068798129623177</v>
      </c>
      <c r="CS137">
        <f t="shared" si="29"/>
        <v>10.125845601044087</v>
      </c>
      <c r="CT137">
        <f t="shared" si="29"/>
        <v>10.182573471243142</v>
      </c>
      <c r="CU137">
        <f t="shared" si="29"/>
        <v>10.23898705235754</v>
      </c>
      <c r="CV137">
        <f t="shared" si="29"/>
        <v>10.295091510978716</v>
      </c>
      <c r="CW137">
        <f t="shared" si="29"/>
        <v>10.350891873674788</v>
      </c>
      <c r="CX137">
        <f t="shared" si="29"/>
        <v>10.40639303224645</v>
      </c>
      <c r="CY137">
        <f t="shared" si="29"/>
        <v>10.46159974873194</v>
      </c>
      <c r="CZ137">
        <f t="shared" si="29"/>
        <v>10.516516660175503</v>
      </c>
      <c r="DA137">
        <f t="shared" si="29"/>
        <v>10.571148283172912</v>
      </c>
      <c r="DB137">
        <f t="shared" si="29"/>
        <v>10.625499018206645</v>
      </c>
      <c r="DC137">
        <f t="shared" si="29"/>
        <v>10.679573153782462</v>
      </c>
      <c r="DD137">
        <f t="shared" si="29"/>
        <v>10.733374870378459</v>
      </c>
    </row>
    <row r="138" spans="1:108" x14ac:dyDescent="0.3">
      <c r="E138" s="12">
        <v>0.95</v>
      </c>
      <c r="F138">
        <v>1.64</v>
      </c>
      <c r="G138">
        <f t="shared" si="26"/>
        <v>9.2131973136295783E-3</v>
      </c>
      <c r="H138">
        <f t="shared" si="27"/>
        <v>1.5109643594352507E-2</v>
      </c>
      <c r="I138">
        <f>$F$138*SQRT(I135)*$G$138*($N$4/2)</f>
        <v>0.75548217971762532</v>
      </c>
      <c r="J138">
        <f t="shared" ref="J138:BU138" si="30">$F$138*SQRT(J135)*$G$138*($N$4/2)</f>
        <v>1.068413144687854</v>
      </c>
      <c r="K138">
        <f t="shared" si="30"/>
        <v>1.3085335194838086</v>
      </c>
      <c r="L138">
        <f t="shared" si="30"/>
        <v>1.5109643594352506</v>
      </c>
      <c r="M138">
        <f t="shared" si="30"/>
        <v>1.6893095096383233</v>
      </c>
      <c r="N138">
        <f t="shared" si="30"/>
        <v>1.8505458500738006</v>
      </c>
      <c r="O138">
        <f t="shared" si="30"/>
        <v>1.998817967473842</v>
      </c>
      <c r="P138">
        <f t="shared" si="30"/>
        <v>2.136826289375708</v>
      </c>
      <c r="Q138">
        <f t="shared" si="30"/>
        <v>2.2664465391528763</v>
      </c>
      <c r="R138">
        <f t="shared" si="30"/>
        <v>2.3890444195763592</v>
      </c>
      <c r="S138">
        <f t="shared" si="30"/>
        <v>2.5056509259232094</v>
      </c>
      <c r="T138">
        <f t="shared" si="30"/>
        <v>2.6170670389676172</v>
      </c>
      <c r="U138">
        <f t="shared" si="30"/>
        <v>2.7239297366711988</v>
      </c>
      <c r="V138">
        <f t="shared" si="30"/>
        <v>2.8267554783165316</v>
      </c>
      <c r="W138">
        <f t="shared" si="30"/>
        <v>2.9259699004028419</v>
      </c>
      <c r="X138">
        <f t="shared" si="30"/>
        <v>3.0219287188705013</v>
      </c>
      <c r="Y138">
        <f t="shared" si="30"/>
        <v>3.1149328252476334</v>
      </c>
      <c r="Z138">
        <f t="shared" si="30"/>
        <v>3.2052394340635608</v>
      </c>
      <c r="AA138">
        <f t="shared" si="30"/>
        <v>3.2930704750349626</v>
      </c>
      <c r="AB138">
        <f t="shared" si="30"/>
        <v>3.3786190192766465</v>
      </c>
      <c r="AC138">
        <f t="shared" si="30"/>
        <v>3.4620542747462499</v>
      </c>
      <c r="AD138">
        <f t="shared" si="30"/>
        <v>3.5435255220133062</v>
      </c>
      <c r="AE138">
        <f t="shared" si="30"/>
        <v>3.6231652527907929</v>
      </c>
      <c r="AF138">
        <f t="shared" si="30"/>
        <v>3.7010917001476011</v>
      </c>
      <c r="AG138">
        <f t="shared" si="30"/>
        <v>3.7774108985881267</v>
      </c>
      <c r="AH138">
        <f t="shared" si="30"/>
        <v>3.8522183765517832</v>
      </c>
      <c r="AI138">
        <f t="shared" si="30"/>
        <v>3.9256005584514266</v>
      </c>
      <c r="AJ138">
        <f t="shared" si="30"/>
        <v>3.997635934947684</v>
      </c>
      <c r="AK138">
        <f t="shared" si="30"/>
        <v>4.0683960466326203</v>
      </c>
      <c r="AL138">
        <f t="shared" si="30"/>
        <v>4.1379463162451531</v>
      </c>
      <c r="AM138">
        <f t="shared" si="30"/>
        <v>4.2063467569849404</v>
      </c>
      <c r="AN138">
        <f t="shared" si="30"/>
        <v>4.2736525787514159</v>
      </c>
      <c r="AO138">
        <f t="shared" si="30"/>
        <v>4.3399147097310005</v>
      </c>
      <c r="AP138">
        <f t="shared" si="30"/>
        <v>4.4051802473463457</v>
      </c>
      <c r="AQ138">
        <f t="shared" si="30"/>
        <v>4.4694928499194742</v>
      </c>
      <c r="AR138">
        <f t="shared" si="30"/>
        <v>4.5328930783057526</v>
      </c>
      <c r="AS138">
        <f t="shared" si="30"/>
        <v>4.5954186950943967</v>
      </c>
      <c r="AT138">
        <f t="shared" si="30"/>
        <v>4.6571049276448537</v>
      </c>
      <c r="AU138">
        <f t="shared" si="30"/>
        <v>4.717984700162229</v>
      </c>
      <c r="AV138">
        <f t="shared" si="30"/>
        <v>4.7780888391527183</v>
      </c>
      <c r="AW138">
        <f t="shared" si="30"/>
        <v>4.8374462558985263</v>
      </c>
      <c r="AX138">
        <f t="shared" si="30"/>
        <v>4.8960841090178961</v>
      </c>
      <c r="AY138">
        <f t="shared" si="30"/>
        <v>4.9540279497040043</v>
      </c>
      <c r="AZ138">
        <f t="shared" si="30"/>
        <v>5.0113018518464187</v>
      </c>
      <c r="BA138">
        <f t="shared" si="30"/>
        <v>5.0679285289149698</v>
      </c>
      <c r="BB138">
        <f t="shared" si="30"/>
        <v>5.1239294392156829</v>
      </c>
      <c r="BC138">
        <f t="shared" si="30"/>
        <v>5.179324880902147</v>
      </c>
      <c r="BD138">
        <f t="shared" si="30"/>
        <v>5.2341340779352343</v>
      </c>
      <c r="BE138">
        <f t="shared" si="30"/>
        <v>5.2883752580233772</v>
      </c>
      <c r="BF138">
        <f t="shared" si="30"/>
        <v>5.3420657234392692</v>
      </c>
      <c r="BG138">
        <f t="shared" si="30"/>
        <v>5.3952219154929679</v>
      </c>
      <c r="BH138">
        <f t="shared" si="30"/>
        <v>5.4478594733423975</v>
      </c>
      <c r="BI138">
        <f t="shared" si="30"/>
        <v>5.4999932877374853</v>
      </c>
      <c r="BJ138">
        <f t="shared" si="30"/>
        <v>5.551637550221403</v>
      </c>
      <c r="BK138">
        <f t="shared" si="30"/>
        <v>5.6028057982495874</v>
      </c>
      <c r="BL138">
        <f t="shared" si="30"/>
        <v>5.6535109566330632</v>
      </c>
      <c r="BM138">
        <f t="shared" si="30"/>
        <v>5.703765375665534</v>
      </c>
      <c r="BN138">
        <f t="shared" si="30"/>
        <v>5.7535808662529355</v>
      </c>
      <c r="BO138">
        <f t="shared" si="30"/>
        <v>5.8029687323285462</v>
      </c>
      <c r="BP138">
        <f t="shared" si="30"/>
        <v>5.8519398008056838</v>
      </c>
      <c r="BQ138">
        <f t="shared" si="30"/>
        <v>5.9005044492928356</v>
      </c>
      <c r="BR138">
        <f t="shared" si="30"/>
        <v>5.9486726317721876</v>
      </c>
      <c r="BS138">
        <f t="shared" si="30"/>
        <v>5.9964539024215258</v>
      </c>
      <c r="BT138">
        <f t="shared" si="30"/>
        <v>6.0438574377410026</v>
      </c>
      <c r="BU138">
        <f t="shared" si="30"/>
        <v>6.0908920571299019</v>
      </c>
      <c r="BV138">
        <f t="shared" ref="BV138:DD138" si="31">$F$138*SQRT(BV135)*$G$138*($N$4/2)</f>
        <v>6.137566242044076</v>
      </c>
      <c r="BW138">
        <f t="shared" si="31"/>
        <v>6.183888153851905</v>
      </c>
      <c r="BX138">
        <f t="shared" si="31"/>
        <v>6.2298656504952667</v>
      </c>
      <c r="BY138">
        <f t="shared" si="31"/>
        <v>6.2755063020517889</v>
      </c>
      <c r="BZ138">
        <f t="shared" si="31"/>
        <v>6.3208174052856965</v>
      </c>
      <c r="CA138">
        <f t="shared" si="31"/>
        <v>6.3658059972664507</v>
      </c>
      <c r="CB138">
        <f t="shared" si="31"/>
        <v>6.4104788681271216</v>
      </c>
      <c r="CC138">
        <f t="shared" si="31"/>
        <v>6.454842573028043</v>
      </c>
      <c r="CD138">
        <f t="shared" si="31"/>
        <v>6.4989034433853679</v>
      </c>
      <c r="CE138">
        <f t="shared" si="31"/>
        <v>6.5426675974190438</v>
      </c>
      <c r="CF138">
        <f t="shared" si="31"/>
        <v>6.5861409500699253</v>
      </c>
      <c r="CG138">
        <f t="shared" si="31"/>
        <v>6.6293292223315365</v>
      </c>
      <c r="CH138">
        <f t="shared" si="31"/>
        <v>6.6722379500381859</v>
      </c>
      <c r="CI138">
        <f t="shared" si="31"/>
        <v>6.7148724921476095</v>
      </c>
      <c r="CJ138">
        <f t="shared" si="31"/>
        <v>6.7572380385532931</v>
      </c>
      <c r="CK138">
        <f t="shared" si="31"/>
        <v>6.7993396174586289</v>
      </c>
      <c r="CL138">
        <f t="shared" si="31"/>
        <v>6.8411821023426462</v>
      </c>
      <c r="CM138">
        <f t="shared" si="31"/>
        <v>6.8827702185445832</v>
      </c>
      <c r="CN138">
        <f t="shared" si="31"/>
        <v>6.9241085494924999</v>
      </c>
      <c r="CO138">
        <f t="shared" si="31"/>
        <v>6.965201542599182</v>
      </c>
      <c r="CP138">
        <f t="shared" si="31"/>
        <v>7.00605351484678</v>
      </c>
      <c r="CQ138">
        <f t="shared" si="31"/>
        <v>7.0466686580800593</v>
      </c>
      <c r="CR138">
        <f t="shared" si="31"/>
        <v>7.0870510440266123</v>
      </c>
      <c r="CS138">
        <f t="shared" si="31"/>
        <v>7.1272046290610733</v>
      </c>
      <c r="CT138">
        <f t="shared" si="31"/>
        <v>7.1671332587290779</v>
      </c>
      <c r="CU138">
        <f t="shared" si="31"/>
        <v>7.206840672045649</v>
      </c>
      <c r="CV138">
        <f t="shared" si="31"/>
        <v>7.2463305055815859</v>
      </c>
      <c r="CW138">
        <f t="shared" si="31"/>
        <v>7.285606297350494</v>
      </c>
      <c r="CX138">
        <f t="shared" si="31"/>
        <v>7.3246714905082317</v>
      </c>
      <c r="CY138">
        <f t="shared" si="31"/>
        <v>7.3635294368756998</v>
      </c>
      <c r="CZ138">
        <f t="shared" si="31"/>
        <v>7.4021834002952023</v>
      </c>
      <c r="DA138">
        <f t="shared" si="31"/>
        <v>7.4406365598298603</v>
      </c>
      <c r="DB138">
        <f t="shared" si="31"/>
        <v>7.4788920128149776</v>
      </c>
      <c r="DC138">
        <f t="shared" si="31"/>
        <v>7.5169527777696299</v>
      </c>
      <c r="DD138">
        <f t="shared" si="31"/>
        <v>7.5548217971762535</v>
      </c>
    </row>
    <row r="140" spans="1:108" x14ac:dyDescent="0.3">
      <c r="E140" t="s">
        <v>406</v>
      </c>
    </row>
    <row r="141" spans="1:108" x14ac:dyDescent="0.3">
      <c r="E141" s="11">
        <v>0.995</v>
      </c>
      <c r="F141">
        <v>2.58</v>
      </c>
      <c r="G141">
        <f>SQRT($M$133)</f>
        <v>1.1945855119389661E-2</v>
      </c>
      <c r="H141">
        <f t="shared" si="27"/>
        <v>3.0820306208025328E-2</v>
      </c>
      <c r="I141">
        <f>$F$141*SQRT(I135)*$G$141*($N$4/2)</f>
        <v>1.5410153104012665</v>
      </c>
      <c r="J141">
        <f t="shared" ref="J141:BU141" si="32">$F$141*SQRT(J135)*$G$141*($N$4/2)</f>
        <v>2.1793247517940557</v>
      </c>
      <c r="K141">
        <f t="shared" si="32"/>
        <v>2.6691168128565179</v>
      </c>
      <c r="L141">
        <f t="shared" si="32"/>
        <v>3.082030620802533</v>
      </c>
      <c r="M141">
        <f t="shared" si="32"/>
        <v>3.4458149884251701</v>
      </c>
      <c r="N141">
        <f t="shared" si="32"/>
        <v>3.7747011962997368</v>
      </c>
      <c r="O141">
        <f t="shared" si="32"/>
        <v>4.0771432778647583</v>
      </c>
      <c r="P141">
        <f t="shared" si="32"/>
        <v>4.3586495035881114</v>
      </c>
      <c r="Q141">
        <f t="shared" si="32"/>
        <v>4.6230459312037997</v>
      </c>
      <c r="R141">
        <f t="shared" si="32"/>
        <v>4.8731182900593657</v>
      </c>
      <c r="S141">
        <f t="shared" si="32"/>
        <v>5.1109695807940616</v>
      </c>
      <c r="T141">
        <f t="shared" si="32"/>
        <v>5.3382336257130358</v>
      </c>
      <c r="U141">
        <f t="shared" si="32"/>
        <v>5.5562097179268211</v>
      </c>
      <c r="V141">
        <f t="shared" si="32"/>
        <v>5.7659513192946372</v>
      </c>
      <c r="W141">
        <f t="shared" si="32"/>
        <v>5.9683266334347582</v>
      </c>
      <c r="X141">
        <f t="shared" si="32"/>
        <v>6.164061241605066</v>
      </c>
      <c r="Y141">
        <f t="shared" si="32"/>
        <v>6.3537688954784066</v>
      </c>
      <c r="Z141">
        <f t="shared" si="32"/>
        <v>6.5379742553821671</v>
      </c>
      <c r="AA141">
        <f t="shared" si="32"/>
        <v>6.7171300084880841</v>
      </c>
      <c r="AB141">
        <f t="shared" si="32"/>
        <v>6.8916299768503402</v>
      </c>
      <c r="AC141">
        <f t="shared" si="32"/>
        <v>7.0618193069996726</v>
      </c>
      <c r="AD141">
        <f t="shared" si="32"/>
        <v>7.2280024980352939</v>
      </c>
      <c r="AE141">
        <f t="shared" si="32"/>
        <v>7.3904498035299273</v>
      </c>
      <c r="AF141">
        <f t="shared" si="32"/>
        <v>7.5494023925994735</v>
      </c>
      <c r="AG141">
        <f t="shared" si="32"/>
        <v>7.7050765520063322</v>
      </c>
      <c r="AH141">
        <f t="shared" si="32"/>
        <v>7.8576671384812986</v>
      </c>
      <c r="AI141">
        <f t="shared" si="32"/>
        <v>8.0073504385695529</v>
      </c>
      <c r="AJ141">
        <f t="shared" si="32"/>
        <v>8.1542865557295166</v>
      </c>
      <c r="AK141">
        <f t="shared" si="32"/>
        <v>8.2986214168283521</v>
      </c>
      <c r="AL141">
        <f t="shared" si="32"/>
        <v>8.4404884696759908</v>
      </c>
      <c r="AM141">
        <f t="shared" si="32"/>
        <v>8.5800101278276149</v>
      </c>
      <c r="AN141">
        <f t="shared" si="32"/>
        <v>8.7172990071762229</v>
      </c>
      <c r="AO141">
        <f t="shared" si="32"/>
        <v>8.8524589898743198</v>
      </c>
      <c r="AP141">
        <f t="shared" si="32"/>
        <v>8.9855861441698845</v>
      </c>
      <c r="AQ141">
        <f t="shared" si="32"/>
        <v>9.1167695233119108</v>
      </c>
      <c r="AR141">
        <f t="shared" si="32"/>
        <v>9.2460918624075994</v>
      </c>
      <c r="AS141">
        <f t="shared" si="32"/>
        <v>9.373630188724702</v>
      </c>
      <c r="AT141">
        <f t="shared" si="32"/>
        <v>9.4994563582271496</v>
      </c>
      <c r="AU141">
        <f t="shared" si="32"/>
        <v>9.6236375289571949</v>
      </c>
      <c r="AV141">
        <f t="shared" si="32"/>
        <v>9.7462365801187314</v>
      </c>
      <c r="AW141">
        <f t="shared" si="32"/>
        <v>9.8673124842854545</v>
      </c>
      <c r="AX141">
        <f t="shared" si="32"/>
        <v>9.9869206389871099</v>
      </c>
      <c r="AY141">
        <f t="shared" si="32"/>
        <v>10.105113162964468</v>
      </c>
      <c r="AZ141">
        <f t="shared" si="32"/>
        <v>10.221939161588123</v>
      </c>
      <c r="BA141">
        <f t="shared" si="32"/>
        <v>10.337444965275512</v>
      </c>
      <c r="BB141">
        <f t="shared" si="32"/>
        <v>10.451674344189602</v>
      </c>
      <c r="BC141">
        <f t="shared" si="32"/>
        <v>10.564668702040885</v>
      </c>
      <c r="BD141">
        <f t="shared" si="32"/>
        <v>10.676467251426072</v>
      </c>
      <c r="BE141">
        <f t="shared" si="32"/>
        <v>10.787107172808867</v>
      </c>
      <c r="BF141">
        <f t="shared" si="32"/>
        <v>10.896623758970279</v>
      </c>
      <c r="BG141">
        <f t="shared" si="32"/>
        <v>11.005050546519387</v>
      </c>
      <c r="BH141">
        <f t="shared" si="32"/>
        <v>11.112419435853642</v>
      </c>
      <c r="BI141">
        <f t="shared" si="32"/>
        <v>11.218760800784947</v>
      </c>
      <c r="BJ141">
        <f t="shared" si="32"/>
        <v>11.324103588899211</v>
      </c>
      <c r="BK141">
        <f t="shared" si="32"/>
        <v>11.428475413589124</v>
      </c>
      <c r="BL141">
        <f t="shared" si="32"/>
        <v>11.531902638589274</v>
      </c>
      <c r="BM141">
        <f t="shared" si="32"/>
        <v>11.634410455746924</v>
      </c>
      <c r="BN141">
        <f t="shared" si="32"/>
        <v>11.736022956678488</v>
      </c>
      <c r="BO141">
        <f t="shared" si="32"/>
        <v>11.836763198889111</v>
      </c>
      <c r="BP141">
        <f t="shared" si="32"/>
        <v>11.936653266869516</v>
      </c>
      <c r="BQ141">
        <f t="shared" si="32"/>
        <v>12.035714328628682</v>
      </c>
      <c r="BR141">
        <f t="shared" si="32"/>
        <v>12.133966688072325</v>
      </c>
      <c r="BS141">
        <f t="shared" si="32"/>
        <v>12.231429833594273</v>
      </c>
      <c r="BT141">
        <f t="shared" si="32"/>
        <v>12.328122483210132</v>
      </c>
      <c r="BU141">
        <f t="shared" si="32"/>
        <v>12.424062626529302</v>
      </c>
      <c r="BV141">
        <f t="shared" ref="BV141:DD141" si="33">$F$141*SQRT(BV135)*$G$141*($N$4/2)</f>
        <v>12.519267563831896</v>
      </c>
      <c r="BW141">
        <f t="shared" si="33"/>
        <v>12.613753942490892</v>
      </c>
      <c r="BX141">
        <f t="shared" si="33"/>
        <v>12.707537790956813</v>
      </c>
      <c r="BY141">
        <f t="shared" si="33"/>
        <v>12.800634550501263</v>
      </c>
      <c r="BZ141">
        <f t="shared" si="33"/>
        <v>12.893059104897404</v>
      </c>
      <c r="CA141">
        <f t="shared" si="33"/>
        <v>12.984825808198927</v>
      </c>
      <c r="CB141">
        <f t="shared" si="33"/>
        <v>13.075948510764334</v>
      </c>
      <c r="CC141">
        <f t="shared" si="33"/>
        <v>13.166440583660076</v>
      </c>
      <c r="CD141">
        <f t="shared" si="33"/>
        <v>13.256314941564352</v>
      </c>
      <c r="CE141">
        <f t="shared" si="33"/>
        <v>13.34558406428259</v>
      </c>
      <c r="CF141">
        <f t="shared" si="33"/>
        <v>13.434260016976168</v>
      </c>
      <c r="CG141">
        <f t="shared" si="33"/>
        <v>13.522354469197131</v>
      </c>
      <c r="CH141">
        <f t="shared" si="33"/>
        <v>13.609878712813964</v>
      </c>
      <c r="CI141">
        <f t="shared" si="33"/>
        <v>13.696843678906385</v>
      </c>
      <c r="CJ141">
        <f t="shared" si="33"/>
        <v>13.78325995370068</v>
      </c>
      <c r="CK141">
        <f t="shared" si="33"/>
        <v>13.869137793611397</v>
      </c>
      <c r="CL141">
        <f t="shared" si="33"/>
        <v>13.954487139449846</v>
      </c>
      <c r="CM141">
        <f t="shared" si="33"/>
        <v>14.039317629855171</v>
      </c>
      <c r="CN141">
        <f t="shared" si="33"/>
        <v>14.123638613999345</v>
      </c>
      <c r="CO141">
        <f t="shared" si="33"/>
        <v>14.207459163613473</v>
      </c>
      <c r="CP141">
        <f t="shared" si="33"/>
        <v>14.290788084379235</v>
      </c>
      <c r="CQ141">
        <f t="shared" si="33"/>
        <v>14.37363392672593</v>
      </c>
      <c r="CR141">
        <f t="shared" si="33"/>
        <v>14.456004996070588</v>
      </c>
      <c r="CS141">
        <f t="shared" si="33"/>
        <v>14.537909362535895</v>
      </c>
      <c r="CT141">
        <f t="shared" si="33"/>
        <v>14.619354870178098</v>
      </c>
      <c r="CU141">
        <f t="shared" si="33"/>
        <v>14.700349145754704</v>
      </c>
      <c r="CV141">
        <f t="shared" si="33"/>
        <v>14.780899607059855</v>
      </c>
      <c r="CW141">
        <f t="shared" si="33"/>
        <v>14.861013470852969</v>
      </c>
      <c r="CX141">
        <f t="shared" si="33"/>
        <v>14.940697760404783</v>
      </c>
      <c r="CY141">
        <f t="shared" si="33"/>
        <v>15.019959312683092</v>
      </c>
      <c r="CZ141">
        <f t="shared" si="33"/>
        <v>15.098804785198947</v>
      </c>
      <c r="DA141">
        <f t="shared" si="33"/>
        <v>15.177240662532757</v>
      </c>
      <c r="DB141">
        <f t="shared" si="33"/>
        <v>15.255273262558392</v>
      </c>
      <c r="DC141">
        <f t="shared" si="33"/>
        <v>15.332908742382184</v>
      </c>
      <c r="DD141">
        <f t="shared" si="33"/>
        <v>15.410153104012664</v>
      </c>
    </row>
    <row r="142" spans="1:108" x14ac:dyDescent="0.3">
      <c r="E142" s="12">
        <v>0.99</v>
      </c>
      <c r="F142">
        <v>2.33</v>
      </c>
      <c r="G142">
        <f t="shared" ref="G142:G143" si="34">SQRT($M$133)</f>
        <v>1.1945855119389661E-2</v>
      </c>
      <c r="H142">
        <f t="shared" si="27"/>
        <v>2.7833842428177911E-2</v>
      </c>
      <c r="I142">
        <f>$F$142*SQRT(I135)*$G$142*($N$4/2)</f>
        <v>1.3916921214088955</v>
      </c>
      <c r="J142">
        <f t="shared" ref="J142:BU142" si="35">$F$142*SQRT(J135)*$G$142*($N$4/2)</f>
        <v>1.9681498727442441</v>
      </c>
      <c r="K142">
        <f t="shared" si="35"/>
        <v>2.4104814627735212</v>
      </c>
      <c r="L142">
        <f t="shared" si="35"/>
        <v>2.7833842428177911</v>
      </c>
      <c r="M142">
        <f t="shared" si="35"/>
        <v>3.111918187221181</v>
      </c>
      <c r="N142">
        <f t="shared" si="35"/>
        <v>3.4089355765032505</v>
      </c>
      <c r="O142">
        <f t="shared" si="35"/>
        <v>3.6820712548158467</v>
      </c>
      <c r="P142">
        <f t="shared" si="35"/>
        <v>3.9362997454884883</v>
      </c>
      <c r="Q142">
        <f t="shared" si="35"/>
        <v>4.1750763642266868</v>
      </c>
      <c r="R142">
        <f t="shared" si="35"/>
        <v>4.4009169053636912</v>
      </c>
      <c r="S142">
        <f t="shared" si="35"/>
        <v>4.6157205904070393</v>
      </c>
      <c r="T142">
        <f t="shared" si="35"/>
        <v>4.8209629255470423</v>
      </c>
      <c r="U142">
        <f t="shared" si="35"/>
        <v>5.0178173033990285</v>
      </c>
      <c r="V142">
        <f t="shared" si="35"/>
        <v>5.2072351061846911</v>
      </c>
      <c r="W142">
        <f t="shared" si="35"/>
        <v>5.3900004092647231</v>
      </c>
      <c r="X142">
        <f t="shared" si="35"/>
        <v>5.5667684856355821</v>
      </c>
      <c r="Y142">
        <f t="shared" si="35"/>
        <v>5.7380936149087933</v>
      </c>
      <c r="Z142">
        <f t="shared" si="35"/>
        <v>5.9044496182327313</v>
      </c>
      <c r="AA142">
        <f t="shared" si="35"/>
        <v>6.0662453177431148</v>
      </c>
      <c r="AB142">
        <f t="shared" si="35"/>
        <v>6.2238363744423619</v>
      </c>
      <c r="AC142">
        <f t="shared" si="35"/>
        <v>6.3775344904299374</v>
      </c>
      <c r="AD142">
        <f t="shared" si="35"/>
        <v>6.5276146590783863</v>
      </c>
      <c r="AE142">
        <f t="shared" si="35"/>
        <v>6.6743209465987334</v>
      </c>
      <c r="AF142">
        <f t="shared" si="35"/>
        <v>6.817871153006501</v>
      </c>
      <c r="AG142">
        <f t="shared" si="35"/>
        <v>6.9584606070444783</v>
      </c>
      <c r="AH142">
        <f t="shared" si="35"/>
        <v>7.0962652839772957</v>
      </c>
      <c r="AI142">
        <f t="shared" si="35"/>
        <v>7.2314443883205657</v>
      </c>
      <c r="AJ142">
        <f t="shared" si="35"/>
        <v>7.3641425096316935</v>
      </c>
      <c r="AK142">
        <f t="shared" si="35"/>
        <v>7.4944914345775437</v>
      </c>
      <c r="AL142">
        <f t="shared" si="35"/>
        <v>7.6226116799787036</v>
      </c>
      <c r="AM142">
        <f t="shared" si="35"/>
        <v>7.7486137976117613</v>
      </c>
      <c r="AN142">
        <f t="shared" si="35"/>
        <v>7.8725994909769765</v>
      </c>
      <c r="AO142">
        <f t="shared" si="35"/>
        <v>7.9946625761268102</v>
      </c>
      <c r="AP142">
        <f t="shared" si="35"/>
        <v>8.1148898123704747</v>
      </c>
      <c r="AQ142">
        <f t="shared" si="35"/>
        <v>8.233361623766184</v>
      </c>
      <c r="AR142">
        <f t="shared" si="35"/>
        <v>8.3501527284533736</v>
      </c>
      <c r="AS142">
        <f t="shared" si="35"/>
        <v>8.4653326898172701</v>
      </c>
      <c r="AT142">
        <f t="shared" si="35"/>
        <v>8.578966401034597</v>
      </c>
      <c r="AU142">
        <f t="shared" si="35"/>
        <v>8.6911145125853739</v>
      </c>
      <c r="AV142">
        <f t="shared" si="35"/>
        <v>8.8018338107273824</v>
      </c>
      <c r="AW142">
        <f t="shared" si="35"/>
        <v>8.9111775536376374</v>
      </c>
      <c r="AX142">
        <f t="shared" si="35"/>
        <v>9.0191957708682011</v>
      </c>
      <c r="AY142">
        <f t="shared" si="35"/>
        <v>9.1259355308942691</v>
      </c>
      <c r="AZ142">
        <f t="shared" si="35"/>
        <v>9.2314411808140786</v>
      </c>
      <c r="BA142">
        <f t="shared" si="35"/>
        <v>9.335754561663542</v>
      </c>
      <c r="BB142">
        <f t="shared" si="35"/>
        <v>9.4389152023107652</v>
      </c>
      <c r="BC142">
        <f t="shared" si="35"/>
        <v>9.5409604944787834</v>
      </c>
      <c r="BD142">
        <f t="shared" si="35"/>
        <v>9.6419258510940846</v>
      </c>
      <c r="BE142">
        <f t="shared" si="35"/>
        <v>9.7418448498622698</v>
      </c>
      <c r="BF142">
        <f t="shared" si="35"/>
        <v>9.8407493637212191</v>
      </c>
      <c r="BG142">
        <f t="shared" si="35"/>
        <v>9.9386696796085943</v>
      </c>
      <c r="BH142">
        <f t="shared" si="35"/>
        <v>10.035634606798057</v>
      </c>
      <c r="BI142">
        <f t="shared" si="35"/>
        <v>10.131671575902685</v>
      </c>
      <c r="BJ142">
        <f t="shared" si="35"/>
        <v>10.226806729509754</v>
      </c>
      <c r="BK142">
        <f t="shared" si="35"/>
        <v>10.321065005295607</v>
      </c>
      <c r="BL142">
        <f t="shared" si="35"/>
        <v>10.414470212369382</v>
      </c>
      <c r="BM142">
        <f t="shared" si="35"/>
        <v>10.507045101507881</v>
      </c>
      <c r="BN142">
        <f t="shared" si="35"/>
        <v>10.598811429868556</v>
      </c>
      <c r="BO142">
        <f t="shared" si="35"/>
        <v>10.68979002070218</v>
      </c>
      <c r="BP142">
        <f t="shared" si="35"/>
        <v>10.780000818529446</v>
      </c>
      <c r="BQ142">
        <f t="shared" si="35"/>
        <v>10.869462940195669</v>
      </c>
      <c r="BR142">
        <f t="shared" si="35"/>
        <v>10.958194722173847</v>
      </c>
      <c r="BS142">
        <f t="shared" si="35"/>
        <v>11.046213764447542</v>
      </c>
      <c r="BT142">
        <f t="shared" si="35"/>
        <v>11.133536971271164</v>
      </c>
      <c r="BU142">
        <f t="shared" si="35"/>
        <v>11.220180589074912</v>
      </c>
      <c r="BV142">
        <f t="shared" ref="BV142:DD142" si="36">$F$142*SQRT(BV135)*$G$142*($N$4/2)</f>
        <v>11.30616024175516</v>
      </c>
      <c r="BW142">
        <f t="shared" si="36"/>
        <v>11.391490963567355</v>
      </c>
      <c r="BX142">
        <f t="shared" si="36"/>
        <v>11.476187229817587</v>
      </c>
      <c r="BY142">
        <f t="shared" si="36"/>
        <v>11.56026298553021</v>
      </c>
      <c r="BZ142">
        <f t="shared" si="36"/>
        <v>11.643731672252304</v>
      </c>
      <c r="CA142">
        <f t="shared" si="36"/>
        <v>11.72660625314089</v>
      </c>
      <c r="CB142">
        <f t="shared" si="36"/>
        <v>11.808899236465463</v>
      </c>
      <c r="CC142">
        <f t="shared" si="36"/>
        <v>11.890622697646503</v>
      </c>
      <c r="CD142">
        <f t="shared" si="36"/>
        <v>11.971788299939897</v>
      </c>
      <c r="CE142">
        <f t="shared" si="36"/>
        <v>12.052407313867612</v>
      </c>
      <c r="CF142">
        <f t="shared" si="36"/>
        <v>12.13249063548623</v>
      </c>
      <c r="CG142">
        <f t="shared" si="36"/>
        <v>12.212048803577252</v>
      </c>
      <c r="CH142">
        <f t="shared" si="36"/>
        <v>12.291092015835869</v>
      </c>
      <c r="CI142">
        <f t="shared" si="36"/>
        <v>12.369630144128633</v>
      </c>
      <c r="CJ142">
        <f t="shared" si="36"/>
        <v>12.447672748884724</v>
      </c>
      <c r="CK142">
        <f t="shared" si="36"/>
        <v>12.52522909268006</v>
      </c>
      <c r="CL142">
        <f t="shared" si="36"/>
        <v>12.602308153069048</v>
      </c>
      <c r="CM142">
        <f t="shared" si="36"/>
        <v>12.678918634714167</v>
      </c>
      <c r="CN142">
        <f t="shared" si="36"/>
        <v>12.755068980859875</v>
      </c>
      <c r="CO142">
        <f t="shared" si="36"/>
        <v>12.830767384193562</v>
      </c>
      <c r="CP142">
        <f t="shared" si="36"/>
        <v>12.906021797133189</v>
      </c>
      <c r="CQ142">
        <f t="shared" si="36"/>
        <v>12.98083994157807</v>
      </c>
      <c r="CR142">
        <f t="shared" si="36"/>
        <v>13.055229318156773</v>
      </c>
      <c r="CS142">
        <f t="shared" si="36"/>
        <v>13.129197215003346</v>
      </c>
      <c r="CT142">
        <f t="shared" si="36"/>
        <v>13.202750716091071</v>
      </c>
      <c r="CU142">
        <f t="shared" si="36"/>
        <v>13.275896709150567</v>
      </c>
      <c r="CV142">
        <f t="shared" si="36"/>
        <v>13.348641893197467</v>
      </c>
      <c r="CW142">
        <f t="shared" si="36"/>
        <v>13.420992785692798</v>
      </c>
      <c r="CX142">
        <f t="shared" si="36"/>
        <v>13.492955729357808</v>
      </c>
      <c r="CY142">
        <f t="shared" si="36"/>
        <v>13.564536898663413</v>
      </c>
      <c r="CZ142">
        <f t="shared" si="36"/>
        <v>13.635742306013002</v>
      </c>
      <c r="DA142">
        <f t="shared" si="36"/>
        <v>13.706577807636172</v>
      </c>
      <c r="DB142">
        <f t="shared" si="36"/>
        <v>13.77704910920971</v>
      </c>
      <c r="DC142">
        <f t="shared" si="36"/>
        <v>13.847161771221121</v>
      </c>
      <c r="DD142">
        <f t="shared" si="36"/>
        <v>13.916921214088957</v>
      </c>
    </row>
    <row r="143" spans="1:108" x14ac:dyDescent="0.3">
      <c r="E143" s="12">
        <v>0.95</v>
      </c>
      <c r="F143">
        <v>1.64</v>
      </c>
      <c r="G143">
        <f t="shared" si="34"/>
        <v>1.1945855119389661E-2</v>
      </c>
      <c r="H143">
        <f t="shared" si="27"/>
        <v>1.9591202395799045E-2</v>
      </c>
      <c r="I143">
        <f>$F$143*SQRT(I135)*$G$143*($N$4/2)</f>
        <v>0.97956011978995228</v>
      </c>
      <c r="J143">
        <f t="shared" ref="J143:BU143" si="37">$F$143*SQRT(J135)*$G$143*($N$4/2)</f>
        <v>1.3853072065667642</v>
      </c>
      <c r="K143">
        <f t="shared" si="37"/>
        <v>1.6966478965444527</v>
      </c>
      <c r="L143">
        <f t="shared" si="37"/>
        <v>1.9591202395799046</v>
      </c>
      <c r="M143">
        <f t="shared" si="37"/>
        <v>2.1903630158981704</v>
      </c>
      <c r="N143">
        <f t="shared" si="37"/>
        <v>2.3994224658649488</v>
      </c>
      <c r="O143">
        <f t="shared" si="37"/>
        <v>2.5916724712008534</v>
      </c>
      <c r="P143">
        <f t="shared" si="37"/>
        <v>2.7706144131335284</v>
      </c>
      <c r="Q143">
        <f t="shared" si="37"/>
        <v>2.9386803593698567</v>
      </c>
      <c r="R143">
        <f t="shared" si="37"/>
        <v>3.0976410836036274</v>
      </c>
      <c r="S143">
        <f t="shared" si="37"/>
        <v>3.2488333769388604</v>
      </c>
      <c r="T143">
        <f t="shared" si="37"/>
        <v>3.3932957930889054</v>
      </c>
      <c r="U143">
        <f t="shared" si="37"/>
        <v>3.5318542393023198</v>
      </c>
      <c r="V143">
        <f t="shared" si="37"/>
        <v>3.6651783580012411</v>
      </c>
      <c r="W143">
        <f t="shared" si="37"/>
        <v>3.7938200305554273</v>
      </c>
      <c r="X143">
        <f t="shared" si="37"/>
        <v>3.9182404791598091</v>
      </c>
      <c r="Y143">
        <f t="shared" si="37"/>
        <v>4.0388298405366614</v>
      </c>
      <c r="Z143">
        <f t="shared" si="37"/>
        <v>4.1559216197002913</v>
      </c>
      <c r="AA143">
        <f t="shared" si="37"/>
        <v>4.2698035712869986</v>
      </c>
      <c r="AB143">
        <f t="shared" si="37"/>
        <v>4.3807260317963408</v>
      </c>
      <c r="AC143">
        <f t="shared" si="37"/>
        <v>4.4889083966974654</v>
      </c>
      <c r="AD143">
        <f t="shared" si="37"/>
        <v>4.5945442235573184</v>
      </c>
      <c r="AE143">
        <f t="shared" si="37"/>
        <v>4.6978053014686365</v>
      </c>
      <c r="AF143">
        <f t="shared" si="37"/>
        <v>4.7988449317298976</v>
      </c>
      <c r="AG143">
        <f t="shared" si="37"/>
        <v>4.8978005989497611</v>
      </c>
      <c r="AH143">
        <f t="shared" si="37"/>
        <v>4.9947961655462514</v>
      </c>
      <c r="AI143">
        <f t="shared" si="37"/>
        <v>5.0899436896333592</v>
      </c>
      <c r="AJ143">
        <f t="shared" si="37"/>
        <v>5.1833449424017068</v>
      </c>
      <c r="AK143">
        <f t="shared" si="37"/>
        <v>5.2750926835653091</v>
      </c>
      <c r="AL143">
        <f t="shared" si="37"/>
        <v>5.3652717404141947</v>
      </c>
      <c r="AM143">
        <f t="shared" si="37"/>
        <v>5.4539599262160028</v>
      </c>
      <c r="AN143">
        <f t="shared" si="37"/>
        <v>5.5412288262670568</v>
      </c>
      <c r="AO143">
        <f t="shared" si="37"/>
        <v>5.6271444741836767</v>
      </c>
      <c r="AP143">
        <f t="shared" si="37"/>
        <v>5.7117679366041108</v>
      </c>
      <c r="AQ143">
        <f t="shared" si="37"/>
        <v>5.795155821019975</v>
      </c>
      <c r="AR143">
        <f t="shared" si="37"/>
        <v>5.8773607187397134</v>
      </c>
      <c r="AS143">
        <f t="shared" si="37"/>
        <v>5.9584315928327563</v>
      </c>
      <c r="AT143">
        <f t="shared" si="37"/>
        <v>6.0384141191831491</v>
      </c>
      <c r="AU143">
        <f t="shared" si="37"/>
        <v>6.1173509873991465</v>
      </c>
      <c r="AV143">
        <f t="shared" si="37"/>
        <v>6.1952821672072549</v>
      </c>
      <c r="AW143">
        <f t="shared" si="37"/>
        <v>6.2722451450496663</v>
      </c>
      <c r="AX143">
        <f t="shared" si="37"/>
        <v>6.348275134860021</v>
      </c>
      <c r="AY143">
        <f t="shared" si="37"/>
        <v>6.4234052663805148</v>
      </c>
      <c r="AZ143">
        <f t="shared" si="37"/>
        <v>6.4976667538777209</v>
      </c>
      <c r="BA143">
        <f t="shared" si="37"/>
        <v>6.5710890476945103</v>
      </c>
      <c r="BB143">
        <f t="shared" si="37"/>
        <v>6.6436999707251712</v>
      </c>
      <c r="BC143">
        <f t="shared" si="37"/>
        <v>6.7155258416073842</v>
      </c>
      <c r="BD143">
        <f t="shared" si="37"/>
        <v>6.7865915861778108</v>
      </c>
      <c r="BE143">
        <f t="shared" si="37"/>
        <v>6.8569208385296649</v>
      </c>
      <c r="BF143">
        <f t="shared" si="37"/>
        <v>6.9265360328338206</v>
      </c>
      <c r="BG143">
        <f t="shared" si="37"/>
        <v>6.9954584869348038</v>
      </c>
      <c r="BH143">
        <f t="shared" si="37"/>
        <v>7.0637084786046396</v>
      </c>
      <c r="BI143">
        <f t="shared" si="37"/>
        <v>7.1313053152276389</v>
      </c>
      <c r="BJ143">
        <f t="shared" si="37"/>
        <v>7.1982673975948472</v>
      </c>
      <c r="BK143">
        <f t="shared" si="37"/>
        <v>7.2646122784054894</v>
      </c>
      <c r="BL143">
        <f t="shared" si="37"/>
        <v>7.3303567160024823</v>
      </c>
      <c r="BM143">
        <f t="shared" si="37"/>
        <v>7.3955167238081225</v>
      </c>
      <c r="BN143">
        <f t="shared" si="37"/>
        <v>7.4601076158731461</v>
      </c>
      <c r="BO143">
        <f t="shared" si="37"/>
        <v>7.5241440489062565</v>
      </c>
      <c r="BP143">
        <f t="shared" si="37"/>
        <v>7.5876400611108545</v>
      </c>
      <c r="BQ143">
        <f t="shared" si="37"/>
        <v>7.6506091081205572</v>
      </c>
      <c r="BR143">
        <f t="shared" si="37"/>
        <v>7.7130640962940369</v>
      </c>
      <c r="BS143">
        <f t="shared" si="37"/>
        <v>7.7750174136025603</v>
      </c>
      <c r="BT143">
        <f t="shared" si="37"/>
        <v>7.8364809583196182</v>
      </c>
      <c r="BU143">
        <f t="shared" si="37"/>
        <v>7.8974661657007976</v>
      </c>
      <c r="BV143">
        <f t="shared" ref="BV143:DD143" si="38">$F$143*SQRT(BV135)*$G$143*($N$4/2)</f>
        <v>7.9579840328233749</v>
      </c>
      <c r="BW143">
        <f t="shared" si="38"/>
        <v>8.0180451417383942</v>
      </c>
      <c r="BX143">
        <f t="shared" si="38"/>
        <v>8.0776596810733228</v>
      </c>
      <c r="BY143">
        <f t="shared" si="38"/>
        <v>8.1368374662101051</v>
      </c>
      <c r="BZ143">
        <f t="shared" si="38"/>
        <v>8.1955879581518349</v>
      </c>
      <c r="CA143">
        <f t="shared" si="38"/>
        <v>8.2539202811807133</v>
      </c>
      <c r="CB143">
        <f t="shared" si="38"/>
        <v>8.3118432394005826</v>
      </c>
      <c r="CC143">
        <f t="shared" si="38"/>
        <v>8.3693653322490409</v>
      </c>
      <c r="CD143">
        <f t="shared" si="38"/>
        <v>8.4264947690564078</v>
      </c>
      <c r="CE143">
        <f t="shared" si="38"/>
        <v>8.483239482722265</v>
      </c>
      <c r="CF143">
        <f t="shared" si="38"/>
        <v>8.5396071425739972</v>
      </c>
      <c r="CG143">
        <f t="shared" si="38"/>
        <v>8.5956051664663917</v>
      </c>
      <c r="CH143">
        <f t="shared" si="38"/>
        <v>8.6512407321763192</v>
      </c>
      <c r="CI143">
        <f t="shared" si="38"/>
        <v>8.7065207881420417</v>
      </c>
      <c r="CJ143">
        <f t="shared" si="38"/>
        <v>8.7614520635926816</v>
      </c>
      <c r="CK143">
        <f t="shared" si="38"/>
        <v>8.8160410781095688</v>
      </c>
      <c r="CL143">
        <f t="shared" si="38"/>
        <v>8.8702941506580402</v>
      </c>
      <c r="CM143">
        <f t="shared" si="38"/>
        <v>8.9242174081249921</v>
      </c>
      <c r="CN143">
        <f t="shared" si="38"/>
        <v>8.9778167933949309</v>
      </c>
      <c r="CO143">
        <f t="shared" si="38"/>
        <v>9.0310980729946095</v>
      </c>
      <c r="CP143">
        <f t="shared" si="38"/>
        <v>9.0840668443340871</v>
      </c>
      <c r="CQ143">
        <f t="shared" si="38"/>
        <v>9.1367285425699709</v>
      </c>
      <c r="CR143">
        <f t="shared" si="38"/>
        <v>9.1890884471146368</v>
      </c>
      <c r="CS143">
        <f t="shared" si="38"/>
        <v>9.2411516878135149</v>
      </c>
      <c r="CT143">
        <f t="shared" si="38"/>
        <v>9.2929232508108814</v>
      </c>
      <c r="CU143">
        <f t="shared" si="38"/>
        <v>9.344407984123146</v>
      </c>
      <c r="CV143">
        <f t="shared" si="38"/>
        <v>9.395610602937273</v>
      </c>
      <c r="CW143">
        <f t="shared" si="38"/>
        <v>9.4465356946507217</v>
      </c>
      <c r="CX143">
        <f t="shared" si="38"/>
        <v>9.4971877236681568</v>
      </c>
      <c r="CY143">
        <f t="shared" si="38"/>
        <v>9.5475710359690957</v>
      </c>
      <c r="CZ143">
        <f t="shared" si="38"/>
        <v>9.5976898634597951</v>
      </c>
      <c r="DA143">
        <f t="shared" si="38"/>
        <v>9.6475483281215961</v>
      </c>
      <c r="DB143">
        <f t="shared" si="38"/>
        <v>9.697150445967349</v>
      </c>
      <c r="DC143">
        <f t="shared" si="38"/>
        <v>9.7465001308165817</v>
      </c>
      <c r="DD143">
        <f t="shared" si="38"/>
        <v>9.7956011978995221</v>
      </c>
    </row>
    <row r="145" spans="5:108" x14ac:dyDescent="0.3">
      <c r="E145" t="s">
        <v>409</v>
      </c>
    </row>
    <row r="146" spans="5:108" x14ac:dyDescent="0.3">
      <c r="E146" s="11">
        <v>0.995</v>
      </c>
      <c r="F146">
        <v>2.58</v>
      </c>
      <c r="G146">
        <f>SQRT($R$133)</f>
        <v>8.9578435987985663E-3</v>
      </c>
      <c r="H146">
        <f>F146*G146</f>
        <v>2.3111236484900301E-2</v>
      </c>
      <c r="I146">
        <f>$F$146*SQRT(I135)*$G$146*$N$4</f>
        <v>2.3111236484900299</v>
      </c>
      <c r="J146">
        <f t="shared" ref="J146:BU146" si="39">$F$146*SQRT(J135)*$G$146*$N$4</f>
        <v>3.2684224080157906</v>
      </c>
      <c r="K146">
        <f t="shared" si="39"/>
        <v>4.002983581758687</v>
      </c>
      <c r="L146">
        <f t="shared" si="39"/>
        <v>4.6222472969800599</v>
      </c>
      <c r="M146">
        <f t="shared" si="39"/>
        <v>5.167829582431037</v>
      </c>
      <c r="N146">
        <f t="shared" si="39"/>
        <v>5.6610736712799632</v>
      </c>
      <c r="O146">
        <f t="shared" si="39"/>
        <v>6.1146584230248786</v>
      </c>
      <c r="P146">
        <f t="shared" si="39"/>
        <v>6.5368448160315813</v>
      </c>
      <c r="Q146">
        <f t="shared" si="39"/>
        <v>6.9333709454700907</v>
      </c>
      <c r="R146">
        <f t="shared" si="39"/>
        <v>7.3084146835068617</v>
      </c>
      <c r="S146">
        <f t="shared" si="39"/>
        <v>7.6651299861586528</v>
      </c>
      <c r="T146">
        <f t="shared" si="39"/>
        <v>8.0059671635173739</v>
      </c>
      <c r="U146">
        <f t="shared" si="39"/>
        <v>8.3328748185682162</v>
      </c>
      <c r="V146">
        <f t="shared" si="39"/>
        <v>8.6474328711206638</v>
      </c>
      <c r="W146">
        <f t="shared" si="39"/>
        <v>8.9509434016280114</v>
      </c>
      <c r="X146">
        <f t="shared" si="39"/>
        <v>9.2444945939601197</v>
      </c>
      <c r="Y146">
        <f t="shared" si="39"/>
        <v>9.5290069165872566</v>
      </c>
      <c r="Z146">
        <f t="shared" si="39"/>
        <v>9.8052672240473697</v>
      </c>
      <c r="AA146">
        <f t="shared" si="39"/>
        <v>10.073954429795061</v>
      </c>
      <c r="AB146">
        <f t="shared" si="39"/>
        <v>10.335659164862074</v>
      </c>
      <c r="AC146">
        <f t="shared" si="39"/>
        <v>10.590899059608077</v>
      </c>
      <c r="AD146">
        <f t="shared" si="39"/>
        <v>10.840130783778262</v>
      </c>
      <c r="AE146">
        <f t="shared" si="39"/>
        <v>11.08375964770199</v>
      </c>
      <c r="AF146">
        <f t="shared" si="39"/>
        <v>11.322147342559926</v>
      </c>
      <c r="AG146">
        <f t="shared" si="39"/>
        <v>11.555618242450151</v>
      </c>
      <c r="AH146">
        <f t="shared" si="39"/>
        <v>11.784464581976414</v>
      </c>
      <c r="AI146">
        <f t="shared" si="39"/>
        <v>12.00895074527606</v>
      </c>
      <c r="AJ146">
        <f t="shared" si="39"/>
        <v>12.229316846049757</v>
      </c>
      <c r="AK146">
        <f t="shared" si="39"/>
        <v>12.445781736784804</v>
      </c>
      <c r="AL146">
        <f t="shared" si="39"/>
        <v>12.6585455546163</v>
      </c>
      <c r="AM146">
        <f t="shared" si="39"/>
        <v>12.867791888156487</v>
      </c>
      <c r="AN146">
        <f t="shared" si="39"/>
        <v>13.073689632063163</v>
      </c>
      <c r="AO146">
        <f t="shared" si="39"/>
        <v>13.276394582646514</v>
      </c>
      <c r="AP146">
        <f t="shared" si="39"/>
        <v>13.476050817384728</v>
      </c>
      <c r="AQ146">
        <f t="shared" si="39"/>
        <v>13.672791893075292</v>
      </c>
      <c r="AR146">
        <f t="shared" si="39"/>
        <v>13.866741890940181</v>
      </c>
      <c r="AS146">
        <f t="shared" si="39"/>
        <v>14.058016331921269</v>
      </c>
      <c r="AT146">
        <f t="shared" si="39"/>
        <v>14.246722981344693</v>
      </c>
      <c r="AU146">
        <f t="shared" si="39"/>
        <v>14.432962558871443</v>
      </c>
      <c r="AV146">
        <f t="shared" si="39"/>
        <v>14.616829367013723</v>
      </c>
      <c r="AW146">
        <f t="shared" si="39"/>
        <v>14.798411849350748</v>
      </c>
      <c r="AX146">
        <f t="shared" si="39"/>
        <v>14.977793087822199</v>
      </c>
      <c r="AY146">
        <f t="shared" si="39"/>
        <v>15.155051247033919</v>
      </c>
      <c r="AZ146">
        <f t="shared" si="39"/>
        <v>15.330259972317306</v>
      </c>
      <c r="BA146">
        <f t="shared" si="39"/>
        <v>15.503488747293112</v>
      </c>
      <c r="BB146">
        <f t="shared" si="39"/>
        <v>15.674803215863797</v>
      </c>
      <c r="BC146">
        <f t="shared" si="39"/>
        <v>15.84426547286632</v>
      </c>
      <c r="BD146">
        <f t="shared" si="39"/>
        <v>16.011934327034748</v>
      </c>
      <c r="BE146">
        <f t="shared" si="39"/>
        <v>16.177865539430215</v>
      </c>
      <c r="BF146">
        <f t="shared" si="39"/>
        <v>16.342112040078952</v>
      </c>
      <c r="BG146">
        <f t="shared" si="39"/>
        <v>16.504724125204376</v>
      </c>
      <c r="BH146">
        <f t="shared" si="39"/>
        <v>16.665749637136432</v>
      </c>
      <c r="BI146">
        <f t="shared" si="39"/>
        <v>16.825234128722339</v>
      </c>
      <c r="BJ146">
        <f t="shared" si="39"/>
        <v>16.983221013839891</v>
      </c>
      <c r="BK146">
        <f t="shared" si="39"/>
        <v>17.139751705422771</v>
      </c>
      <c r="BL146">
        <f t="shared" si="39"/>
        <v>17.294865742241328</v>
      </c>
      <c r="BM146">
        <f t="shared" si="39"/>
        <v>17.448600905538601</v>
      </c>
      <c r="BN146">
        <f t="shared" si="39"/>
        <v>17.600993326496443</v>
      </c>
      <c r="BO146">
        <f t="shared" si="39"/>
        <v>17.752077585397778</v>
      </c>
      <c r="BP146">
        <f t="shared" si="39"/>
        <v>17.901886803256023</v>
      </c>
      <c r="BQ146">
        <f t="shared" si="39"/>
        <v>18.05045272659946</v>
      </c>
      <c r="BR146">
        <f t="shared" si="39"/>
        <v>18.197805806025404</v>
      </c>
      <c r="BS146">
        <f t="shared" si="39"/>
        <v>18.343975269074633</v>
      </c>
      <c r="BT146">
        <f t="shared" si="39"/>
        <v>18.488989187920239</v>
      </c>
      <c r="BU146">
        <f t="shared" si="39"/>
        <v>18.632874542314756</v>
      </c>
      <c r="BV146">
        <f t="shared" ref="BV146:DD146" si="40">$F$146*SQRT(BV135)*$G$146*$N$4</f>
        <v>18.775657278195386</v>
      </c>
      <c r="BW146">
        <f t="shared" si="40"/>
        <v>18.917362362307838</v>
      </c>
      <c r="BX146">
        <f t="shared" si="40"/>
        <v>19.058013833174513</v>
      </c>
      <c r="BY146">
        <f t="shared" si="40"/>
        <v>19.197634848701568</v>
      </c>
      <c r="BZ146">
        <f t="shared" si="40"/>
        <v>19.336247730691984</v>
      </c>
      <c r="CA146">
        <f t="shared" si="40"/>
        <v>19.47387400650679</v>
      </c>
      <c r="CB146">
        <f t="shared" si="40"/>
        <v>19.610534448094739</v>
      </c>
      <c r="CC146">
        <f t="shared" si="40"/>
        <v>19.746249108590735</v>
      </c>
      <c r="CD146">
        <f t="shared" si="40"/>
        <v>19.88103735666553</v>
      </c>
      <c r="CE146">
        <f t="shared" si="40"/>
        <v>20.014917908793436</v>
      </c>
      <c r="CF146">
        <f t="shared" si="40"/>
        <v>20.147908859590121</v>
      </c>
      <c r="CG146">
        <f t="shared" si="40"/>
        <v>20.280027710359764</v>
      </c>
      <c r="CH146">
        <f t="shared" si="40"/>
        <v>20.411291395979084</v>
      </c>
      <c r="CI146">
        <f t="shared" si="40"/>
        <v>20.54171631023512</v>
      </c>
      <c r="CJ146">
        <f t="shared" si="40"/>
        <v>20.671318329724148</v>
      </c>
      <c r="CK146">
        <f t="shared" si="40"/>
        <v>20.800112836410271</v>
      </c>
      <c r="CL146">
        <f t="shared" si="40"/>
        <v>20.928114738934546</v>
      </c>
      <c r="CM146">
        <f t="shared" si="40"/>
        <v>21.055338492758057</v>
      </c>
      <c r="CN146">
        <f t="shared" si="40"/>
        <v>21.181798119216154</v>
      </c>
      <c r="CO146">
        <f t="shared" si="40"/>
        <v>21.307507223554776</v>
      </c>
      <c r="CP146">
        <f t="shared" si="40"/>
        <v>21.432479012014653</v>
      </c>
      <c r="CQ146">
        <f t="shared" si="40"/>
        <v>21.556726308024103</v>
      </c>
      <c r="CR146">
        <f t="shared" si="40"/>
        <v>21.680261567556524</v>
      </c>
      <c r="CS146">
        <f t="shared" si="40"/>
        <v>21.803096893704758</v>
      </c>
      <c r="CT146">
        <f t="shared" si="40"/>
        <v>21.925244050520583</v>
      </c>
      <c r="CU146">
        <f t="shared" si="40"/>
        <v>22.04671447616397</v>
      </c>
      <c r="CV146">
        <f t="shared" si="40"/>
        <v>22.167519295403981</v>
      </c>
      <c r="CW146">
        <f t="shared" si="40"/>
        <v>22.287669331509697</v>
      </c>
      <c r="CX146">
        <f t="shared" si="40"/>
        <v>22.407175117567313</v>
      </c>
      <c r="CY146">
        <f t="shared" si="40"/>
        <v>22.526046907256884</v>
      </c>
      <c r="CZ146">
        <f t="shared" si="40"/>
        <v>22.644294685119853</v>
      </c>
      <c r="DA146">
        <f t="shared" si="40"/>
        <v>22.761928176346512</v>
      </c>
      <c r="DB146">
        <f t="shared" si="40"/>
        <v>22.878956856110534</v>
      </c>
      <c r="DC146">
        <f t="shared" si="40"/>
        <v>22.995389958475958</v>
      </c>
      <c r="DD146">
        <f t="shared" si="40"/>
        <v>23.111236484900303</v>
      </c>
    </row>
    <row r="147" spans="5:108" x14ac:dyDescent="0.3">
      <c r="E147" s="12">
        <v>0.99</v>
      </c>
      <c r="F147">
        <v>2.33</v>
      </c>
      <c r="G147">
        <f t="shared" ref="G147:G148" si="41">SQRT($R$133)</f>
        <v>8.9578435987985663E-3</v>
      </c>
      <c r="H147">
        <f>F147*G147</f>
        <v>2.0871775585200661E-2</v>
      </c>
      <c r="I147">
        <f>$F$147*SQRT(I135)*$G$147*$N$4</f>
        <v>2.0871775585200663</v>
      </c>
      <c r="J147">
        <f t="shared" ref="J147:BU147" si="42">$F$147*SQRT(J135)*$G$147*$N$4</f>
        <v>2.9517148103398418</v>
      </c>
      <c r="K147">
        <f t="shared" si="42"/>
        <v>3.6150975757743176</v>
      </c>
      <c r="L147">
        <f t="shared" si="42"/>
        <v>4.1743551170401325</v>
      </c>
      <c r="M147">
        <f t="shared" si="42"/>
        <v>4.6670709019629131</v>
      </c>
      <c r="N147">
        <f t="shared" si="42"/>
        <v>5.1125200209621369</v>
      </c>
      <c r="O147">
        <f t="shared" si="42"/>
        <v>5.522152761879056</v>
      </c>
      <c r="P147">
        <f t="shared" si="42"/>
        <v>5.9034296206796837</v>
      </c>
      <c r="Q147">
        <f t="shared" si="42"/>
        <v>6.2615326755601979</v>
      </c>
      <c r="R147">
        <f t="shared" si="42"/>
        <v>6.6002349661127866</v>
      </c>
      <c r="S147">
        <f t="shared" si="42"/>
        <v>6.922384832461109</v>
      </c>
      <c r="T147">
        <f t="shared" si="42"/>
        <v>7.2301951515486351</v>
      </c>
      <c r="U147">
        <f t="shared" si="42"/>
        <v>7.5254257082418379</v>
      </c>
      <c r="V147">
        <f t="shared" si="42"/>
        <v>7.8095033293454046</v>
      </c>
      <c r="W147">
        <f t="shared" si="42"/>
        <v>8.0836039247260718</v>
      </c>
      <c r="X147">
        <f t="shared" si="42"/>
        <v>8.348710234080265</v>
      </c>
      <c r="Y147">
        <f t="shared" si="42"/>
        <v>8.6056535331970174</v>
      </c>
      <c r="Z147">
        <f t="shared" si="42"/>
        <v>8.8551444310195233</v>
      </c>
      <c r="AA147">
        <f t="shared" si="42"/>
        <v>9.0977960548149195</v>
      </c>
      <c r="AB147">
        <f t="shared" si="42"/>
        <v>9.3341418039258262</v>
      </c>
      <c r="AC147">
        <f t="shared" si="42"/>
        <v>9.5646491507313254</v>
      </c>
      <c r="AD147">
        <f t="shared" si="42"/>
        <v>9.789730514032307</v>
      </c>
      <c r="AE147">
        <f t="shared" si="42"/>
        <v>10.009751929901411</v>
      </c>
      <c r="AF147">
        <f t="shared" si="42"/>
        <v>10.225040041924274</v>
      </c>
      <c r="AG147">
        <f t="shared" si="42"/>
        <v>10.435887792600331</v>
      </c>
      <c r="AH147">
        <f t="shared" si="42"/>
        <v>10.642559099226762</v>
      </c>
      <c r="AI147">
        <f t="shared" si="42"/>
        <v>10.845292727322954</v>
      </c>
      <c r="AJ147">
        <f t="shared" si="42"/>
        <v>11.044305523758112</v>
      </c>
      <c r="AK147">
        <f t="shared" si="42"/>
        <v>11.239795134383176</v>
      </c>
      <c r="AL147">
        <f t="shared" si="42"/>
        <v>11.431942303199991</v>
      </c>
      <c r="AM147">
        <f t="shared" si="42"/>
        <v>11.620912829226596</v>
      </c>
      <c r="AN147">
        <f t="shared" si="42"/>
        <v>11.806859241359367</v>
      </c>
      <c r="AO147">
        <f t="shared" si="42"/>
        <v>11.989922239366813</v>
      </c>
      <c r="AP147">
        <f t="shared" si="42"/>
        <v>12.170231939731167</v>
      </c>
      <c r="AQ147">
        <f t="shared" si="42"/>
        <v>12.347908957699778</v>
      </c>
      <c r="AR147">
        <f t="shared" si="42"/>
        <v>12.523065351120396</v>
      </c>
      <c r="AS147">
        <f t="shared" si="42"/>
        <v>12.695805447045178</v>
      </c>
      <c r="AT147">
        <f t="shared" si="42"/>
        <v>12.866226568423695</v>
      </c>
      <c r="AU147">
        <f t="shared" si="42"/>
        <v>13.034419675259867</v>
      </c>
      <c r="AV147">
        <f t="shared" si="42"/>
        <v>13.200469932225573</v>
      </c>
      <c r="AW147">
        <f t="shared" si="42"/>
        <v>13.364457212785751</v>
      </c>
      <c r="AX147">
        <f t="shared" si="42"/>
        <v>13.526456548304544</v>
      </c>
      <c r="AY147">
        <f t="shared" si="42"/>
        <v>13.686538529298076</v>
      </c>
      <c r="AZ147">
        <f t="shared" si="42"/>
        <v>13.844769664922218</v>
      </c>
      <c r="BA147">
        <f t="shared" si="42"/>
        <v>14.001212705888738</v>
      </c>
      <c r="BB147">
        <f t="shared" si="42"/>
        <v>14.155926935256838</v>
      </c>
      <c r="BC147">
        <f t="shared" si="42"/>
        <v>14.308968430921908</v>
      </c>
      <c r="BD147">
        <f t="shared" si="42"/>
        <v>14.46039030309727</v>
      </c>
      <c r="BE147">
        <f t="shared" si="42"/>
        <v>14.610242909640464</v>
      </c>
      <c r="BF147">
        <f t="shared" si="42"/>
        <v>14.758574051699208</v>
      </c>
      <c r="BG147">
        <f t="shared" si="42"/>
        <v>14.905429151831859</v>
      </c>
      <c r="BH147">
        <f t="shared" si="42"/>
        <v>15.050851416483676</v>
      </c>
      <c r="BI147">
        <f t="shared" si="42"/>
        <v>15.194881984466299</v>
      </c>
      <c r="BJ147">
        <f t="shared" si="42"/>
        <v>15.337560062886416</v>
      </c>
      <c r="BK147">
        <f t="shared" si="42"/>
        <v>15.478923051796533</v>
      </c>
      <c r="BL147">
        <f t="shared" si="42"/>
        <v>15.619006658690809</v>
      </c>
      <c r="BM147">
        <f t="shared" si="42"/>
        <v>15.757845003839124</v>
      </c>
      <c r="BN147">
        <f t="shared" si="42"/>
        <v>15.895470717339814</v>
      </c>
      <c r="BO147">
        <f t="shared" si="42"/>
        <v>16.03191502867319</v>
      </c>
      <c r="BP147">
        <f t="shared" si="42"/>
        <v>16.167207849452144</v>
      </c>
      <c r="BQ147">
        <f t="shared" si="42"/>
        <v>16.301377849990985</v>
      </c>
      <c r="BR147">
        <f t="shared" si="42"/>
        <v>16.434452530247746</v>
      </c>
      <c r="BS147">
        <f t="shared" si="42"/>
        <v>16.566458285637168</v>
      </c>
      <c r="BT147">
        <f t="shared" si="42"/>
        <v>16.69742046816053</v>
      </c>
      <c r="BU147">
        <f t="shared" si="42"/>
        <v>16.827363443253248</v>
      </c>
      <c r="BV147">
        <f t="shared" ref="BV147:DD147" si="43">$F$147*SQRT(BV135)*$G$147*$N$4</f>
        <v>16.956310642711337</v>
      </c>
      <c r="BW147">
        <f t="shared" si="43"/>
        <v>17.084284614022195</v>
      </c>
      <c r="BX147">
        <f t="shared" si="43"/>
        <v>17.211307066394035</v>
      </c>
      <c r="BY147">
        <f t="shared" si="43"/>
        <v>17.337398913749869</v>
      </c>
      <c r="BZ147">
        <f t="shared" si="43"/>
        <v>17.462580314927255</v>
      </c>
      <c r="CA147">
        <f t="shared" si="43"/>
        <v>17.586870711302641</v>
      </c>
      <c r="CB147">
        <f t="shared" si="43"/>
        <v>17.710288862039047</v>
      </c>
      <c r="CC147">
        <f t="shared" si="43"/>
        <v>17.832852877138141</v>
      </c>
      <c r="CD147">
        <f t="shared" si="43"/>
        <v>17.954580248461504</v>
      </c>
      <c r="CE147">
        <f t="shared" si="43"/>
        <v>18.075487878871595</v>
      </c>
      <c r="CF147">
        <f t="shared" si="43"/>
        <v>18.195592109629839</v>
      </c>
      <c r="CG147">
        <f t="shared" si="43"/>
        <v>18.314908746177615</v>
      </c>
      <c r="CH147">
        <f t="shared" si="43"/>
        <v>18.433453082415223</v>
      </c>
      <c r="CI147">
        <f t="shared" si="43"/>
        <v>18.551239923584433</v>
      </c>
      <c r="CJ147">
        <f t="shared" si="43"/>
        <v>18.668283607851652</v>
      </c>
      <c r="CK147">
        <f t="shared" si="43"/>
        <v>18.784598026680595</v>
      </c>
      <c r="CL147">
        <f t="shared" si="43"/>
        <v>18.900196644076548</v>
      </c>
      <c r="CM147">
        <f t="shared" si="43"/>
        <v>19.015092514777628</v>
      </c>
      <c r="CN147">
        <f t="shared" si="43"/>
        <v>19.129298301462651</v>
      </c>
      <c r="CO147">
        <f t="shared" si="43"/>
        <v>19.242826291039776</v>
      </c>
      <c r="CP147">
        <f t="shared" si="43"/>
        <v>19.355688410075253</v>
      </c>
      <c r="CQ147">
        <f t="shared" si="43"/>
        <v>19.467896239417122</v>
      </c>
      <c r="CR147">
        <f t="shared" si="43"/>
        <v>19.579461028064614</v>
      </c>
      <c r="CS147">
        <f t="shared" si="43"/>
        <v>19.690393706330269</v>
      </c>
      <c r="CT147">
        <f t="shared" si="43"/>
        <v>19.800704898338353</v>
      </c>
      <c r="CU147">
        <f t="shared" si="43"/>
        <v>19.910404933900022</v>
      </c>
      <c r="CV147">
        <f t="shared" si="43"/>
        <v>20.019503859802821</v>
      </c>
      <c r="CW147">
        <f t="shared" si="43"/>
        <v>20.128011450549455</v>
      </c>
      <c r="CX147">
        <f t="shared" si="43"/>
        <v>20.235937218578233</v>
      </c>
      <c r="CY147">
        <f t="shared" si="43"/>
        <v>20.343290423995558</v>
      </c>
      <c r="CZ147">
        <f t="shared" si="43"/>
        <v>20.450080083848547</v>
      </c>
      <c r="DA147">
        <f t="shared" si="43"/>
        <v>20.556314980964096</v>
      </c>
      <c r="DB147">
        <f t="shared" si="43"/>
        <v>20.662003672378894</v>
      </c>
      <c r="DC147">
        <f t="shared" si="43"/>
        <v>20.767154497383327</v>
      </c>
      <c r="DD147">
        <f t="shared" si="43"/>
        <v>20.871775585200663</v>
      </c>
    </row>
    <row r="148" spans="5:108" x14ac:dyDescent="0.3">
      <c r="E148" s="12">
        <v>0.95</v>
      </c>
      <c r="F148">
        <v>1.64</v>
      </c>
      <c r="G148">
        <f t="shared" si="41"/>
        <v>8.9578435987985663E-3</v>
      </c>
      <c r="H148">
        <f t="shared" si="27"/>
        <v>1.4690863502029647E-2</v>
      </c>
      <c r="I148">
        <f>$F$148*SQRT(I135)*$G$148*$N$4</f>
        <v>1.4690863502029647</v>
      </c>
      <c r="J148">
        <f t="shared" ref="J148:BU148" si="44">$F$148*SQRT(J135)*$G$148*$N$4</f>
        <v>2.0776018407542232</v>
      </c>
      <c r="K148">
        <f t="shared" si="44"/>
        <v>2.5445321992574592</v>
      </c>
      <c r="L148">
        <f t="shared" si="44"/>
        <v>2.9381727004059295</v>
      </c>
      <c r="M148">
        <f t="shared" si="44"/>
        <v>3.2849769438708911</v>
      </c>
      <c r="N148">
        <f t="shared" si="44"/>
        <v>3.5985119460849377</v>
      </c>
      <c r="O148">
        <f t="shared" si="44"/>
        <v>3.8868371371165882</v>
      </c>
      <c r="P148">
        <f t="shared" si="44"/>
        <v>4.1552036815084463</v>
      </c>
      <c r="Q148">
        <f t="shared" si="44"/>
        <v>4.4072590506088947</v>
      </c>
      <c r="R148">
        <f t="shared" si="44"/>
        <v>4.6456589461051356</v>
      </c>
      <c r="S148">
        <f t="shared" si="44"/>
        <v>4.8724082082558873</v>
      </c>
      <c r="T148">
        <f t="shared" si="44"/>
        <v>5.0890643985149184</v>
      </c>
      <c r="U148">
        <f t="shared" si="44"/>
        <v>5.2968661637410364</v>
      </c>
      <c r="V148">
        <f t="shared" si="44"/>
        <v>5.4968177940456924</v>
      </c>
      <c r="W148">
        <f t="shared" si="44"/>
        <v>5.6897469684767197</v>
      </c>
      <c r="X148">
        <f t="shared" si="44"/>
        <v>5.876345400811859</v>
      </c>
      <c r="Y148">
        <f t="shared" si="44"/>
        <v>6.0571981950399607</v>
      </c>
      <c r="Z148">
        <f t="shared" si="44"/>
        <v>6.2328055222626686</v>
      </c>
      <c r="AA148">
        <f t="shared" si="44"/>
        <v>6.4035989398697284</v>
      </c>
      <c r="AB148">
        <f t="shared" si="44"/>
        <v>6.5699538877417822</v>
      </c>
      <c r="AC148">
        <f t="shared" si="44"/>
        <v>6.7321994022314895</v>
      </c>
      <c r="AD148">
        <f t="shared" si="44"/>
        <v>6.8906257695334681</v>
      </c>
      <c r="AE148">
        <f t="shared" si="44"/>
        <v>7.0454906287718071</v>
      </c>
      <c r="AF148">
        <f t="shared" si="44"/>
        <v>7.1970238921698755</v>
      </c>
      <c r="AG148">
        <f t="shared" si="44"/>
        <v>7.3454317510148233</v>
      </c>
      <c r="AH148">
        <f t="shared" si="44"/>
        <v>7.4908999668377207</v>
      </c>
      <c r="AI148">
        <f t="shared" si="44"/>
        <v>7.6335965977723799</v>
      </c>
      <c r="AJ148">
        <f t="shared" si="44"/>
        <v>7.7736742742331764</v>
      </c>
      <c r="AK148">
        <f t="shared" si="44"/>
        <v>7.9112721117546805</v>
      </c>
      <c r="AL148">
        <f t="shared" si="44"/>
        <v>8.04651732929098</v>
      </c>
      <c r="AM148">
        <f t="shared" si="44"/>
        <v>8.1795266265800919</v>
      </c>
      <c r="AN148">
        <f t="shared" si="44"/>
        <v>8.3104073630168926</v>
      </c>
      <c r="AO148">
        <f t="shared" si="44"/>
        <v>8.4392585719148379</v>
      </c>
      <c r="AP148">
        <f t="shared" si="44"/>
        <v>8.5661718374073441</v>
      </c>
      <c r="AQ148">
        <f t="shared" si="44"/>
        <v>8.6912320560633631</v>
      </c>
      <c r="AR148">
        <f t="shared" si="44"/>
        <v>8.8145181012177893</v>
      </c>
      <c r="AS148">
        <f t="shared" si="44"/>
        <v>8.9361034047871613</v>
      </c>
      <c r="AT148">
        <f t="shared" si="44"/>
        <v>9.0560564687617422</v>
      </c>
      <c r="AU148">
        <f t="shared" si="44"/>
        <v>9.1744413164919223</v>
      </c>
      <c r="AV148">
        <f t="shared" si="44"/>
        <v>9.2913178922102713</v>
      </c>
      <c r="AW148">
        <f t="shared" si="44"/>
        <v>9.4067424158663648</v>
      </c>
      <c r="AX148">
        <f t="shared" si="44"/>
        <v>9.5207676992358152</v>
      </c>
      <c r="AY148">
        <f t="shared" si="44"/>
        <v>9.6334434283471424</v>
      </c>
      <c r="AZ148">
        <f t="shared" si="44"/>
        <v>9.7448164165117745</v>
      </c>
      <c r="BA148">
        <f t="shared" si="44"/>
        <v>9.8549308316126734</v>
      </c>
      <c r="BB148">
        <f t="shared" si="44"/>
        <v>9.9638284007816349</v>
      </c>
      <c r="BC148">
        <f t="shared" si="44"/>
        <v>10.071548595155335</v>
      </c>
      <c r="BD148">
        <f t="shared" si="44"/>
        <v>10.178128797029837</v>
      </c>
      <c r="BE148">
        <f t="shared" si="44"/>
        <v>10.283604451420752</v>
      </c>
      <c r="BF148">
        <f t="shared" si="44"/>
        <v>10.388009203771116</v>
      </c>
      <c r="BG148">
        <f t="shared" si="44"/>
        <v>10.491375025323709</v>
      </c>
      <c r="BH148">
        <f t="shared" si="44"/>
        <v>10.593732327482073</v>
      </c>
      <c r="BI148">
        <f t="shared" si="44"/>
        <v>10.695110066319625</v>
      </c>
      <c r="BJ148">
        <f t="shared" si="44"/>
        <v>10.795535838254814</v>
      </c>
      <c r="BK148">
        <f t="shared" si="44"/>
        <v>10.895035967788118</v>
      </c>
      <c r="BL148">
        <f t="shared" si="44"/>
        <v>10.993635588091385</v>
      </c>
      <c r="BM148">
        <f t="shared" si="44"/>
        <v>11.091358715148568</v>
      </c>
      <c r="BN148">
        <f t="shared" si="44"/>
        <v>11.188228316067507</v>
      </c>
      <c r="BO148">
        <f t="shared" si="44"/>
        <v>11.284266372113317</v>
      </c>
      <c r="BP148">
        <f t="shared" si="44"/>
        <v>11.379493936953439</v>
      </c>
      <c r="BQ148">
        <f t="shared" si="44"/>
        <v>11.473931190551594</v>
      </c>
      <c r="BR148">
        <f t="shared" si="44"/>
        <v>11.567597489101418</v>
      </c>
      <c r="BS148">
        <f t="shared" si="44"/>
        <v>11.660511411349765</v>
      </c>
      <c r="BT148">
        <f t="shared" si="44"/>
        <v>11.752690801623718</v>
      </c>
      <c r="BU148">
        <f t="shared" si="44"/>
        <v>11.844152809843489</v>
      </c>
      <c r="BV148">
        <f t="shared" ref="BV148:DD148" si="45">$F$148*SQRT(BV135)*$G$148*$N$4</f>
        <v>11.934913928775362</v>
      </c>
      <c r="BW148">
        <f t="shared" si="45"/>
        <v>12.024990028753818</v>
      </c>
      <c r="BX148">
        <f t="shared" si="45"/>
        <v>12.114396390079921</v>
      </c>
      <c r="BY148">
        <f t="shared" si="45"/>
        <v>12.203147733283167</v>
      </c>
      <c r="BZ148">
        <f t="shared" si="45"/>
        <v>12.291258247416607</v>
      </c>
      <c r="CA148">
        <f t="shared" si="45"/>
        <v>12.378741616539198</v>
      </c>
      <c r="CB148">
        <f t="shared" si="45"/>
        <v>12.465611044525337</v>
      </c>
      <c r="CC148">
        <f t="shared" si="45"/>
        <v>12.551879278328993</v>
      </c>
      <c r="CD148">
        <f t="shared" si="45"/>
        <v>12.637558629818397</v>
      </c>
      <c r="CE148">
        <f t="shared" si="45"/>
        <v>12.722660996287299</v>
      </c>
      <c r="CF148">
        <f t="shared" si="45"/>
        <v>12.807197879739457</v>
      </c>
      <c r="CG148">
        <f t="shared" si="45"/>
        <v>12.891180405034888</v>
      </c>
      <c r="CH148">
        <f t="shared" si="45"/>
        <v>12.974619336978952</v>
      </c>
      <c r="CI148">
        <f t="shared" si="45"/>
        <v>13.057525096428524</v>
      </c>
      <c r="CJ148">
        <f t="shared" si="45"/>
        <v>13.139907775483564</v>
      </c>
      <c r="CK148">
        <f t="shared" si="45"/>
        <v>13.221777151826682</v>
      </c>
      <c r="CL148">
        <f t="shared" si="45"/>
        <v>13.30314270226847</v>
      </c>
      <c r="CM148">
        <f t="shared" si="45"/>
        <v>13.384013615551632</v>
      </c>
      <c r="CN148">
        <f t="shared" si="45"/>
        <v>13.464398804462979</v>
      </c>
      <c r="CO148">
        <f t="shared" si="45"/>
        <v>13.544306917298382</v>
      </c>
      <c r="CP148">
        <f t="shared" si="45"/>
        <v>13.623746348722493</v>
      </c>
      <c r="CQ148">
        <f t="shared" si="45"/>
        <v>13.702725250061834</v>
      </c>
      <c r="CR148">
        <f t="shared" si="45"/>
        <v>13.781251539066936</v>
      </c>
      <c r="CS148">
        <f t="shared" si="45"/>
        <v>13.859332909176668</v>
      </c>
      <c r="CT148">
        <f t="shared" si="45"/>
        <v>13.936976838315406</v>
      </c>
      <c r="CU148">
        <f t="shared" si="45"/>
        <v>14.014190597251513</v>
      </c>
      <c r="CV148">
        <f t="shared" si="45"/>
        <v>14.090981257543614</v>
      </c>
      <c r="CW148">
        <f t="shared" si="45"/>
        <v>14.167355699099184</v>
      </c>
      <c r="CX148">
        <f t="shared" si="45"/>
        <v>14.243320617368369</v>
      </c>
      <c r="CY148">
        <f t="shared" si="45"/>
        <v>14.318882530194296</v>
      </c>
      <c r="CZ148">
        <f t="shared" si="45"/>
        <v>14.394047784339751</v>
      </c>
      <c r="DA148">
        <f t="shared" si="45"/>
        <v>14.468822561708633</v>
      </c>
      <c r="DB148">
        <f t="shared" si="45"/>
        <v>14.543212885279564</v>
      </c>
      <c r="DC148">
        <f t="shared" si="45"/>
        <v>14.617224624767664</v>
      </c>
      <c r="DD148">
        <f t="shared" si="45"/>
        <v>14.690863502029647</v>
      </c>
    </row>
    <row r="150" spans="5:108" x14ac:dyDescent="0.3">
      <c r="H150" t="s">
        <v>423</v>
      </c>
    </row>
    <row r="151" spans="5:108" x14ac:dyDescent="0.3">
      <c r="H151" s="11">
        <v>0.995</v>
      </c>
      <c r="I151">
        <f>I136+I141</f>
        <v>2.7295177638594819</v>
      </c>
      <c r="J151">
        <f t="shared" ref="J151:BU152" si="46">J136+J141</f>
        <v>3.8601210403883623</v>
      </c>
      <c r="K151">
        <f t="shared" si="46"/>
        <v>4.7276634471664121</v>
      </c>
      <c r="L151">
        <f t="shared" si="46"/>
        <v>5.4590355277189637</v>
      </c>
      <c r="M151">
        <f t="shared" si="46"/>
        <v>6.1033872657830202</v>
      </c>
      <c r="N151">
        <f t="shared" si="46"/>
        <v>6.6859257653182773</v>
      </c>
      <c r="O151">
        <f t="shared" si="46"/>
        <v>7.2216252023053151</v>
      </c>
      <c r="P151">
        <f t="shared" si="46"/>
        <v>7.7202420807767247</v>
      </c>
      <c r="Q151">
        <f t="shared" si="46"/>
        <v>8.1885532915784474</v>
      </c>
      <c r="R151">
        <f t="shared" si="46"/>
        <v>8.6314930476855913</v>
      </c>
      <c r="S151">
        <f t="shared" si="46"/>
        <v>9.0527862813317945</v>
      </c>
      <c r="T151">
        <f t="shared" si="46"/>
        <v>9.4553268943328241</v>
      </c>
      <c r="U151">
        <f t="shared" si="46"/>
        <v>9.8414162548851714</v>
      </c>
      <c r="V151">
        <f t="shared" si="46"/>
        <v>10.212920303475522</v>
      </c>
      <c r="W151">
        <f t="shared" si="46"/>
        <v>10.571376842605083</v>
      </c>
      <c r="X151">
        <f t="shared" si="46"/>
        <v>10.918071055437927</v>
      </c>
      <c r="Y151">
        <f t="shared" si="46"/>
        <v>11.254090047392367</v>
      </c>
      <c r="Z151">
        <f t="shared" si="46"/>
        <v>11.580363121165087</v>
      </c>
      <c r="AA151">
        <f t="shared" si="46"/>
        <v>11.897692097262599</v>
      </c>
      <c r="AB151">
        <f t="shared" si="46"/>
        <v>12.20677453156604</v>
      </c>
      <c r="AC151">
        <f t="shared" si="46"/>
        <v>12.508221763612678</v>
      </c>
      <c r="AD151">
        <f t="shared" si="46"/>
        <v>12.802573136324522</v>
      </c>
      <c r="AE151">
        <f t="shared" si="46"/>
        <v>13.090307335359345</v>
      </c>
      <c r="AF151">
        <f t="shared" si="46"/>
        <v>13.371851530636555</v>
      </c>
      <c r="AG151">
        <f t="shared" si="46"/>
        <v>13.647588819297411</v>
      </c>
      <c r="AH151">
        <f t="shared" si="46"/>
        <v>13.917864340617641</v>
      </c>
      <c r="AI151">
        <f t="shared" si="46"/>
        <v>14.182990341499236</v>
      </c>
      <c r="AJ151">
        <f t="shared" si="46"/>
        <v>14.44325040461063</v>
      </c>
      <c r="AK151">
        <f t="shared" si="46"/>
        <v>14.698903002384549</v>
      </c>
      <c r="AL151">
        <f t="shared" si="46"/>
        <v>14.950184503768977</v>
      </c>
      <c r="AM151">
        <f t="shared" si="46"/>
        <v>15.197311733328313</v>
      </c>
      <c r="AN151">
        <f t="shared" si="46"/>
        <v>15.440484161553449</v>
      </c>
      <c r="AO151">
        <f t="shared" si="46"/>
        <v>15.679885789329187</v>
      </c>
      <c r="AP151">
        <f t="shared" si="46"/>
        <v>15.915686777190356</v>
      </c>
      <c r="AQ151">
        <f t="shared" si="46"/>
        <v>16.148044860380352</v>
      </c>
      <c r="AR151">
        <f t="shared" si="46"/>
        <v>16.377106583156895</v>
      </c>
      <c r="AS151">
        <f t="shared" si="46"/>
        <v>16.603008379787838</v>
      </c>
      <c r="AT151">
        <f t="shared" si="46"/>
        <v>16.825877524887957</v>
      </c>
      <c r="AU151">
        <f t="shared" si="46"/>
        <v>17.045832971895337</v>
      </c>
      <c r="AV151">
        <f t="shared" si="46"/>
        <v>17.262986095371183</v>
      </c>
      <c r="AW151">
        <f t="shared" si="46"/>
        <v>17.477441350272162</v>
      </c>
      <c r="AX151">
        <f t="shared" si="46"/>
        <v>17.689296859271362</v>
      </c>
      <c r="AY151">
        <f t="shared" si="46"/>
        <v>17.898644937498815</v>
      </c>
      <c r="AZ151">
        <f t="shared" si="46"/>
        <v>18.105572562663589</v>
      </c>
      <c r="BA151">
        <f t="shared" si="46"/>
        <v>18.310161797349064</v>
      </c>
      <c r="BB151">
        <f t="shared" si="46"/>
        <v>18.512490169297202</v>
      </c>
      <c r="BC151">
        <f t="shared" si="46"/>
        <v>18.71263101467963</v>
      </c>
      <c r="BD151">
        <f t="shared" si="46"/>
        <v>18.910653788665648</v>
      </c>
      <c r="BE151">
        <f t="shared" si="46"/>
        <v>19.106624347016378</v>
      </c>
      <c r="BF151">
        <f t="shared" si="46"/>
        <v>19.300605201941814</v>
      </c>
      <c r="BG151">
        <f t="shared" si="46"/>
        <v>19.492655755038811</v>
      </c>
      <c r="BH151">
        <f t="shared" si="46"/>
        <v>19.682832509770343</v>
      </c>
      <c r="BI151">
        <f t="shared" si="46"/>
        <v>19.871189265640261</v>
      </c>
      <c r="BJ151">
        <f t="shared" si="46"/>
        <v>20.057777295954832</v>
      </c>
      <c r="BK151">
        <f t="shared" si="46"/>
        <v>20.242645510835427</v>
      </c>
      <c r="BL151">
        <f t="shared" si="46"/>
        <v>20.425840606951045</v>
      </c>
      <c r="BM151">
        <f t="shared" si="46"/>
        <v>20.607407205269531</v>
      </c>
      <c r="BN151">
        <f t="shared" si="46"/>
        <v>20.787387977978838</v>
      </c>
      <c r="BO151">
        <f t="shared" si="46"/>
        <v>20.965823765601094</v>
      </c>
      <c r="BP151">
        <f t="shared" si="46"/>
        <v>21.142753685210167</v>
      </c>
      <c r="BQ151">
        <f t="shared" si="46"/>
        <v>21.318215230564974</v>
      </c>
      <c r="BR151">
        <f t="shared" si="46"/>
        <v>21.492244364884669</v>
      </c>
      <c r="BS151">
        <f t="shared" si="46"/>
        <v>21.664875606915942</v>
      </c>
      <c r="BT151">
        <f t="shared" si="46"/>
        <v>21.836142110875855</v>
      </c>
      <c r="BU151">
        <f t="shared" si="46"/>
        <v>22.006075740794635</v>
      </c>
      <c r="BV151">
        <f t="shared" ref="BV151:DD153" si="47">BV136+BV141</f>
        <v>22.174707139730504</v>
      </c>
      <c r="BW151">
        <f t="shared" si="47"/>
        <v>22.342065794282306</v>
      </c>
      <c r="BX151">
        <f t="shared" si="47"/>
        <v>22.508180094784734</v>
      </c>
      <c r="BY151">
        <f t="shared" si="47"/>
        <v>22.673077391533958</v>
      </c>
      <c r="BZ151">
        <f t="shared" si="47"/>
        <v>22.836784047359053</v>
      </c>
      <c r="CA151">
        <f t="shared" si="47"/>
        <v>22.99932548682542</v>
      </c>
      <c r="CB151">
        <f t="shared" si="47"/>
        <v>23.160726242330174</v>
      </c>
      <c r="CC151">
        <f t="shared" si="47"/>
        <v>23.321009997326144</v>
      </c>
      <c r="CD151">
        <f t="shared" si="47"/>
        <v>23.480199626890112</v>
      </c>
      <c r="CE151">
        <f t="shared" si="47"/>
        <v>23.638317235832062</v>
      </c>
      <c r="CF151">
        <f t="shared" si="47"/>
        <v>23.795384194525198</v>
      </c>
      <c r="CG151">
        <f t="shared" si="47"/>
        <v>23.951421172621139</v>
      </c>
      <c r="CH151">
        <f t="shared" si="47"/>
        <v>24.106448170800867</v>
      </c>
      <c r="CI151">
        <f t="shared" si="47"/>
        <v>24.260484550699577</v>
      </c>
      <c r="CJ151">
        <f t="shared" si="47"/>
        <v>24.413549063132081</v>
      </c>
      <c r="CK151">
        <f t="shared" si="47"/>
        <v>24.565659874735339</v>
      </c>
      <c r="CL151">
        <f t="shared" si="47"/>
        <v>24.716834593135228</v>
      </c>
      <c r="CM151">
        <f t="shared" si="47"/>
        <v>24.867090290736286</v>
      </c>
      <c r="CN151">
        <f t="shared" si="47"/>
        <v>25.016443527225356</v>
      </c>
      <c r="CO151">
        <f t="shared" si="47"/>
        <v>25.164910370873162</v>
      </c>
      <c r="CP151">
        <f t="shared" si="47"/>
        <v>25.312506418711365</v>
      </c>
      <c r="CQ151">
        <f t="shared" si="47"/>
        <v>25.459246815656755</v>
      </c>
      <c r="CR151">
        <f t="shared" si="47"/>
        <v>25.605146272649044</v>
      </c>
      <c r="CS151">
        <f t="shared" si="47"/>
        <v>25.750219083863684</v>
      </c>
      <c r="CT151">
        <f t="shared" si="47"/>
        <v>25.89447914305677</v>
      </c>
      <c r="CU151">
        <f t="shared" si="47"/>
        <v>26.037939959094814</v>
      </c>
      <c r="CV151">
        <f t="shared" si="47"/>
        <v>26.18061467071869</v>
      </c>
      <c r="CW151">
        <f t="shared" si="47"/>
        <v>26.322516060587283</v>
      </c>
      <c r="CX151">
        <f t="shared" si="47"/>
        <v>26.463656568643344</v>
      </c>
      <c r="CY151">
        <f t="shared" si="47"/>
        <v>26.604048304841207</v>
      </c>
      <c r="CZ151">
        <f t="shared" si="47"/>
        <v>26.743703061273109</v>
      </c>
      <c r="DA151">
        <f t="shared" si="47"/>
        <v>26.882632323728515</v>
      </c>
      <c r="DB151">
        <f t="shared" si="47"/>
        <v>27.020847282718538</v>
      </c>
      <c r="DC151">
        <f t="shared" si="47"/>
        <v>27.15835884399538</v>
      </c>
      <c r="DD151">
        <f t="shared" si="47"/>
        <v>27.295177638594822</v>
      </c>
    </row>
    <row r="152" spans="5:108" x14ac:dyDescent="0.3">
      <c r="H152" s="12">
        <v>0.99</v>
      </c>
      <c r="I152">
        <f t="shared" ref="I152:X153" si="48">I137+I142</f>
        <v>2.4650296084467413</v>
      </c>
      <c r="J152">
        <f t="shared" si="48"/>
        <v>3.4860783039166221</v>
      </c>
      <c r="K152">
        <f t="shared" si="48"/>
        <v>4.2695565239913709</v>
      </c>
      <c r="L152">
        <f t="shared" si="48"/>
        <v>4.9300592168934827</v>
      </c>
      <c r="M152">
        <f t="shared" si="48"/>
        <v>5.5119737710366046</v>
      </c>
      <c r="N152">
        <f t="shared" si="48"/>
        <v>6.0380647415471262</v>
      </c>
      <c r="O152">
        <f t="shared" si="48"/>
        <v>6.5218553183610002</v>
      </c>
      <c r="P152">
        <f t="shared" si="48"/>
        <v>6.9721566078332442</v>
      </c>
      <c r="Q152">
        <f t="shared" si="48"/>
        <v>7.395088825340224</v>
      </c>
      <c r="R152">
        <f t="shared" si="48"/>
        <v>7.7951080624447391</v>
      </c>
      <c r="S152">
        <f t="shared" si="48"/>
        <v>8.1755783083345257</v>
      </c>
      <c r="T152">
        <f t="shared" si="48"/>
        <v>8.5391130479827417</v>
      </c>
      <c r="U152">
        <f t="shared" si="48"/>
        <v>8.8877906487916469</v>
      </c>
      <c r="V152">
        <f t="shared" si="48"/>
        <v>9.2232962430612275</v>
      </c>
      <c r="W152">
        <f t="shared" si="48"/>
        <v>9.5470186214224189</v>
      </c>
      <c r="X152">
        <f t="shared" si="48"/>
        <v>9.8601184337869654</v>
      </c>
      <c r="Y152">
        <f t="shared" si="46"/>
        <v>10.163577445900859</v>
      </c>
      <c r="Z152">
        <f t="shared" si="46"/>
        <v>10.458234911749864</v>
      </c>
      <c r="AA152">
        <f t="shared" si="46"/>
        <v>10.744814956054984</v>
      </c>
      <c r="AB152">
        <f t="shared" si="46"/>
        <v>11.023947542073209</v>
      </c>
      <c r="AC152">
        <f t="shared" si="46"/>
        <v>11.296184771014548</v>
      </c>
      <c r="AD152">
        <f t="shared" si="46"/>
        <v>11.562013723889976</v>
      </c>
      <c r="AE152">
        <f t="shared" si="46"/>
        <v>11.821866702088091</v>
      </c>
      <c r="AF152">
        <f t="shared" si="46"/>
        <v>12.076129483094252</v>
      </c>
      <c r="AG152">
        <f t="shared" si="46"/>
        <v>12.325148042233707</v>
      </c>
      <c r="AH152">
        <f t="shared" si="46"/>
        <v>12.569234075053913</v>
      </c>
      <c r="AI152">
        <f t="shared" si="46"/>
        <v>12.808669571974118</v>
      </c>
      <c r="AJ152">
        <f t="shared" si="46"/>
        <v>13.043710636722</v>
      </c>
      <c r="AK152">
        <f t="shared" si="46"/>
        <v>13.274590695951938</v>
      </c>
      <c r="AL152">
        <f t="shared" si="46"/>
        <v>13.501523214644074</v>
      </c>
      <c r="AM152">
        <f t="shared" si="46"/>
        <v>13.72470400723061</v>
      </c>
      <c r="AN152">
        <f t="shared" si="46"/>
        <v>13.944313215666488</v>
      </c>
      <c r="AO152">
        <f t="shared" si="46"/>
        <v>14.160517011293415</v>
      </c>
      <c r="AP152">
        <f t="shared" si="46"/>
        <v>14.373469066222295</v>
      </c>
      <c r="AQ152">
        <f t="shared" si="46"/>
        <v>14.583311831273729</v>
      </c>
      <c r="AR152">
        <f t="shared" si="46"/>
        <v>14.790177650680448</v>
      </c>
      <c r="AS152">
        <f t="shared" si="46"/>
        <v>14.994189738335528</v>
      </c>
      <c r="AT152">
        <f t="shared" si="46"/>
        <v>15.195463036042227</v>
      </c>
      <c r="AU152">
        <f t="shared" si="46"/>
        <v>15.394104970742688</v>
      </c>
      <c r="AV152">
        <f t="shared" si="46"/>
        <v>15.590216124889478</v>
      </c>
      <c r="AW152">
        <f t="shared" si="46"/>
        <v>15.783890831834935</v>
      </c>
      <c r="AX152">
        <f t="shared" si="46"/>
        <v>15.975217706241189</v>
      </c>
      <c r="AY152">
        <f t="shared" si="46"/>
        <v>16.164280117973739</v>
      </c>
      <c r="AZ152">
        <f t="shared" si="46"/>
        <v>16.351156616669051</v>
      </c>
      <c r="BA152">
        <f t="shared" si="46"/>
        <v>16.53592131310981</v>
      </c>
      <c r="BB152">
        <f t="shared" si="46"/>
        <v>16.718644222659876</v>
      </c>
      <c r="BC152">
        <f t="shared" si="46"/>
        <v>16.899391575272688</v>
      </c>
      <c r="BD152">
        <f t="shared" si="46"/>
        <v>17.078226095965483</v>
      </c>
      <c r="BE152">
        <f t="shared" si="46"/>
        <v>17.255207259127189</v>
      </c>
      <c r="BF152">
        <f t="shared" si="46"/>
        <v>17.430391519583107</v>
      </c>
      <c r="BG152">
        <f t="shared" si="46"/>
        <v>17.603832522961412</v>
      </c>
      <c r="BH152">
        <f t="shared" si="46"/>
        <v>17.775581297583294</v>
      </c>
      <c r="BI152">
        <f t="shared" si="46"/>
        <v>17.945686429822405</v>
      </c>
      <c r="BJ152">
        <f t="shared" si="46"/>
        <v>18.114194224641381</v>
      </c>
      <c r="BK152">
        <f t="shared" si="46"/>
        <v>18.281148852808741</v>
      </c>
      <c r="BL152">
        <f t="shared" si="46"/>
        <v>18.446592486122455</v>
      </c>
      <c r="BM152">
        <f t="shared" si="46"/>
        <v>18.610565421813181</v>
      </c>
      <c r="BN152">
        <f t="shared" si="46"/>
        <v>18.773106197166936</v>
      </c>
      <c r="BO152">
        <f t="shared" si="46"/>
        <v>18.934251695290907</v>
      </c>
      <c r="BP152">
        <f t="shared" si="46"/>
        <v>19.094037242844838</v>
      </c>
      <c r="BQ152">
        <f t="shared" si="46"/>
        <v>19.252496700471468</v>
      </c>
      <c r="BR152">
        <f t="shared" si="46"/>
        <v>19.409662546581895</v>
      </c>
      <c r="BS152">
        <f t="shared" si="46"/>
        <v>19.565565955083002</v>
      </c>
      <c r="BT152">
        <f t="shared" si="46"/>
        <v>19.720236867573931</v>
      </c>
      <c r="BU152">
        <f t="shared" si="46"/>
        <v>19.873704060485078</v>
      </c>
      <c r="BV152">
        <f t="shared" si="47"/>
        <v>20.025995207586071</v>
      </c>
      <c r="BW152">
        <f t="shared" si="47"/>
        <v>20.177136938247198</v>
      </c>
      <c r="BX152">
        <f t="shared" si="47"/>
        <v>20.327154891801719</v>
      </c>
      <c r="BY152">
        <f t="shared" si="47"/>
        <v>20.476073768323303</v>
      </c>
      <c r="BZ152">
        <f t="shared" si="47"/>
        <v>20.623917376103325</v>
      </c>
      <c r="CA152">
        <f t="shared" si="47"/>
        <v>20.770708676086517</v>
      </c>
      <c r="CB152">
        <f t="shared" si="47"/>
        <v>20.916469823499728</v>
      </c>
      <c r="CC152">
        <f t="shared" si="47"/>
        <v>21.061222206887564</v>
      </c>
      <c r="CD152">
        <f t="shared" si="47"/>
        <v>21.204986484749597</v>
      </c>
      <c r="CE152">
        <f t="shared" si="47"/>
        <v>21.347782619956867</v>
      </c>
      <c r="CF152">
        <f t="shared" si="47"/>
        <v>21.489629912109969</v>
      </c>
      <c r="CG152">
        <f t="shared" si="47"/>
        <v>21.630547027987305</v>
      </c>
      <c r="CH152">
        <f t="shared" si="47"/>
        <v>21.770552030219392</v>
      </c>
      <c r="CI152">
        <f t="shared" si="47"/>
        <v>21.909662404313956</v>
      </c>
      <c r="CJ152">
        <f t="shared" si="47"/>
        <v>22.047895084146418</v>
      </c>
      <c r="CK152">
        <f t="shared" si="47"/>
        <v>22.185266476020672</v>
      </c>
      <c r="CL152">
        <f t="shared" si="47"/>
        <v>22.321792481397321</v>
      </c>
      <c r="CM152">
        <f t="shared" si="47"/>
        <v>22.457488518378121</v>
      </c>
      <c r="CN152">
        <f t="shared" si="47"/>
        <v>22.592369542029097</v>
      </c>
      <c r="CO152">
        <f t="shared" si="47"/>
        <v>22.72645006361801</v>
      </c>
      <c r="CP152">
        <f t="shared" si="47"/>
        <v>22.859744168836237</v>
      </c>
      <c r="CQ152">
        <f t="shared" si="47"/>
        <v>22.992265535069862</v>
      </c>
      <c r="CR152">
        <f t="shared" si="47"/>
        <v>23.124027447779952</v>
      </c>
      <c r="CS152">
        <f t="shared" si="47"/>
        <v>23.255042816047435</v>
      </c>
      <c r="CT152">
        <f t="shared" si="47"/>
        <v>23.385324187334213</v>
      </c>
      <c r="CU152">
        <f t="shared" si="47"/>
        <v>23.514883761508109</v>
      </c>
      <c r="CV152">
        <f t="shared" si="47"/>
        <v>23.643733404176182</v>
      </c>
      <c r="CW152">
        <f t="shared" si="47"/>
        <v>23.771884659367586</v>
      </c>
      <c r="CX152">
        <f t="shared" si="47"/>
        <v>23.899348761604259</v>
      </c>
      <c r="CY152">
        <f t="shared" si="47"/>
        <v>24.026136647395354</v>
      </c>
      <c r="CZ152">
        <f t="shared" si="47"/>
        <v>24.152258966188505</v>
      </c>
      <c r="DA152">
        <f t="shared" si="47"/>
        <v>24.277726090809082</v>
      </c>
      <c r="DB152">
        <f t="shared" si="47"/>
        <v>24.402548127416352</v>
      </c>
      <c r="DC152">
        <f t="shared" si="47"/>
        <v>24.526734925003581</v>
      </c>
      <c r="DD152">
        <f t="shared" si="47"/>
        <v>24.650296084467413</v>
      </c>
    </row>
    <row r="153" spans="5:108" x14ac:dyDescent="0.3">
      <c r="H153" s="12">
        <v>0.95</v>
      </c>
      <c r="I153">
        <f t="shared" si="48"/>
        <v>1.7350422995075776</v>
      </c>
      <c r="J153">
        <f t="shared" ref="J153:BU153" si="49">J138+J143</f>
        <v>2.453720351254618</v>
      </c>
      <c r="K153">
        <f t="shared" si="49"/>
        <v>3.0051814160282611</v>
      </c>
      <c r="L153">
        <f t="shared" si="49"/>
        <v>3.4700845990151552</v>
      </c>
      <c r="M153">
        <f t="shared" si="49"/>
        <v>3.8796725255364937</v>
      </c>
      <c r="N153">
        <f t="shared" si="49"/>
        <v>4.2499683159387498</v>
      </c>
      <c r="O153">
        <f t="shared" si="49"/>
        <v>4.5904904386746956</v>
      </c>
      <c r="P153">
        <f t="shared" si="49"/>
        <v>4.9074407025092359</v>
      </c>
      <c r="Q153">
        <f t="shared" si="49"/>
        <v>5.2051268985227335</v>
      </c>
      <c r="R153">
        <f t="shared" si="49"/>
        <v>5.4866855031799862</v>
      </c>
      <c r="S153">
        <f t="shared" si="49"/>
        <v>5.7544843028620694</v>
      </c>
      <c r="T153">
        <f t="shared" si="49"/>
        <v>6.0103628320565221</v>
      </c>
      <c r="U153">
        <f t="shared" si="49"/>
        <v>6.2557839759735181</v>
      </c>
      <c r="V153">
        <f t="shared" si="49"/>
        <v>6.4919338363177728</v>
      </c>
      <c r="W153">
        <f t="shared" si="49"/>
        <v>6.7197899309582692</v>
      </c>
      <c r="X153">
        <f t="shared" si="49"/>
        <v>6.9401691980303104</v>
      </c>
      <c r="Y153">
        <f t="shared" si="49"/>
        <v>7.1537626657842948</v>
      </c>
      <c r="Z153">
        <f t="shared" si="49"/>
        <v>7.3611610537638521</v>
      </c>
      <c r="AA153">
        <f t="shared" si="49"/>
        <v>7.5628740463219613</v>
      </c>
      <c r="AB153">
        <f t="shared" si="49"/>
        <v>7.7593450510729873</v>
      </c>
      <c r="AC153">
        <f t="shared" si="49"/>
        <v>7.9509626714437154</v>
      </c>
      <c r="AD153">
        <f t="shared" si="49"/>
        <v>8.1380697455706255</v>
      </c>
      <c r="AE153">
        <f t="shared" si="49"/>
        <v>8.3209705542594286</v>
      </c>
      <c r="AF153">
        <f t="shared" si="49"/>
        <v>8.4999366318774996</v>
      </c>
      <c r="AG153">
        <f t="shared" si="49"/>
        <v>8.6752114975378873</v>
      </c>
      <c r="AH153">
        <f t="shared" si="49"/>
        <v>8.8470145420980337</v>
      </c>
      <c r="AI153">
        <f t="shared" si="49"/>
        <v>9.0155442480847867</v>
      </c>
      <c r="AJ153">
        <f t="shared" si="49"/>
        <v>9.1809808773493913</v>
      </c>
      <c r="AK153">
        <f t="shared" si="49"/>
        <v>9.3434887301979295</v>
      </c>
      <c r="AL153">
        <f t="shared" si="49"/>
        <v>9.5032180566593478</v>
      </c>
      <c r="AM153">
        <f t="shared" si="49"/>
        <v>9.6603066832009432</v>
      </c>
      <c r="AN153">
        <f t="shared" si="49"/>
        <v>9.8148814050184718</v>
      </c>
      <c r="AO153">
        <f t="shared" si="49"/>
        <v>9.967059183914678</v>
      </c>
      <c r="AP153">
        <f t="shared" si="49"/>
        <v>10.116948183950456</v>
      </c>
      <c r="AQ153">
        <f t="shared" si="49"/>
        <v>10.264648670939449</v>
      </c>
      <c r="AR153">
        <f t="shared" si="49"/>
        <v>10.410253797045467</v>
      </c>
      <c r="AS153">
        <f t="shared" si="49"/>
        <v>10.553850287927153</v>
      </c>
      <c r="AT153">
        <f t="shared" si="49"/>
        <v>10.695519046828004</v>
      </c>
      <c r="AU153">
        <f t="shared" si="49"/>
        <v>10.835335687561376</v>
      </c>
      <c r="AV153">
        <f t="shared" si="49"/>
        <v>10.973371006359972</v>
      </c>
      <c r="AW153">
        <f t="shared" si="49"/>
        <v>11.109691400948194</v>
      </c>
      <c r="AX153">
        <f t="shared" si="49"/>
        <v>11.244359243877916</v>
      </c>
      <c r="AY153">
        <f t="shared" si="49"/>
        <v>11.377433216084519</v>
      </c>
      <c r="AZ153">
        <f t="shared" si="49"/>
        <v>11.508968605724139</v>
      </c>
      <c r="BA153">
        <f t="shared" si="49"/>
        <v>11.639017576609479</v>
      </c>
      <c r="BB153">
        <f t="shared" si="49"/>
        <v>11.767629409940854</v>
      </c>
      <c r="BC153">
        <f t="shared" si="49"/>
        <v>11.894850722509531</v>
      </c>
      <c r="BD153">
        <f t="shared" si="49"/>
        <v>12.020725664113044</v>
      </c>
      <c r="BE153">
        <f t="shared" si="49"/>
        <v>12.145296096553043</v>
      </c>
      <c r="BF153">
        <f t="shared" si="49"/>
        <v>12.268601756273089</v>
      </c>
      <c r="BG153">
        <f t="shared" si="49"/>
        <v>12.390680402427773</v>
      </c>
      <c r="BH153">
        <f t="shared" si="49"/>
        <v>12.511567951947036</v>
      </c>
      <c r="BI153">
        <f t="shared" si="49"/>
        <v>12.631298602965124</v>
      </c>
      <c r="BJ153">
        <f t="shared" si="49"/>
        <v>12.749904947816251</v>
      </c>
      <c r="BK153">
        <f t="shared" si="49"/>
        <v>12.867418076655078</v>
      </c>
      <c r="BL153">
        <f t="shared" si="49"/>
        <v>12.983867672635546</v>
      </c>
      <c r="BM153">
        <f t="shared" si="49"/>
        <v>13.099282099473657</v>
      </c>
      <c r="BN153">
        <f t="shared" si="49"/>
        <v>13.213688482126081</v>
      </c>
      <c r="BO153">
        <f t="shared" si="49"/>
        <v>13.327112781234803</v>
      </c>
      <c r="BP153">
        <f t="shared" si="49"/>
        <v>13.439579861916538</v>
      </c>
      <c r="BQ153">
        <f t="shared" si="49"/>
        <v>13.551113557413393</v>
      </c>
      <c r="BR153">
        <f t="shared" si="49"/>
        <v>13.661736728066224</v>
      </c>
      <c r="BS153">
        <f t="shared" si="49"/>
        <v>13.771471316024087</v>
      </c>
      <c r="BT153">
        <f t="shared" si="49"/>
        <v>13.880338396060621</v>
      </c>
      <c r="BU153">
        <f t="shared" si="49"/>
        <v>13.9883582228307</v>
      </c>
      <c r="BV153">
        <f t="shared" si="47"/>
        <v>14.095550274867451</v>
      </c>
      <c r="BW153">
        <f t="shared" si="47"/>
        <v>14.201933295590299</v>
      </c>
      <c r="BX153">
        <f t="shared" si="47"/>
        <v>14.30752533156859</v>
      </c>
      <c r="BY153">
        <f t="shared" si="47"/>
        <v>14.412343768261895</v>
      </c>
      <c r="BZ153">
        <f t="shared" si="47"/>
        <v>14.516405363437531</v>
      </c>
      <c r="CA153">
        <f t="shared" si="47"/>
        <v>14.619726278447164</v>
      </c>
      <c r="CB153">
        <f t="shared" si="47"/>
        <v>14.722322107527704</v>
      </c>
      <c r="CC153">
        <f t="shared" si="47"/>
        <v>14.824207905277085</v>
      </c>
      <c r="CD153">
        <f t="shared" si="47"/>
        <v>14.925398212441776</v>
      </c>
      <c r="CE153">
        <f t="shared" si="47"/>
        <v>15.025907080141309</v>
      </c>
      <c r="CF153">
        <f t="shared" si="47"/>
        <v>15.125748092643923</v>
      </c>
      <c r="CG153">
        <f t="shared" si="47"/>
        <v>15.224934388797928</v>
      </c>
      <c r="CH153">
        <f t="shared" si="47"/>
        <v>15.323478682214505</v>
      </c>
      <c r="CI153">
        <f t="shared" si="47"/>
        <v>15.421393280289651</v>
      </c>
      <c r="CJ153">
        <f t="shared" si="47"/>
        <v>15.518690102145975</v>
      </c>
      <c r="CK153">
        <f t="shared" si="47"/>
        <v>15.615380695568199</v>
      </c>
      <c r="CL153">
        <f t="shared" si="47"/>
        <v>15.711476253000686</v>
      </c>
      <c r="CM153">
        <f t="shared" si="47"/>
        <v>15.806987626669574</v>
      </c>
      <c r="CN153">
        <f t="shared" si="47"/>
        <v>15.901925342887431</v>
      </c>
      <c r="CO153">
        <f t="shared" si="47"/>
        <v>15.996299615593792</v>
      </c>
      <c r="CP153">
        <f t="shared" si="47"/>
        <v>16.090120359180865</v>
      </c>
      <c r="CQ153">
        <f t="shared" si="47"/>
        <v>16.183397200650031</v>
      </c>
      <c r="CR153">
        <f t="shared" si="47"/>
        <v>16.276139491141251</v>
      </c>
      <c r="CS153">
        <f t="shared" si="47"/>
        <v>16.368356316874589</v>
      </c>
      <c r="CT153">
        <f t="shared" si="47"/>
        <v>16.46005650953996</v>
      </c>
      <c r="CU153">
        <f t="shared" si="47"/>
        <v>16.551248656168795</v>
      </c>
      <c r="CV153">
        <f t="shared" si="47"/>
        <v>16.641941108518857</v>
      </c>
      <c r="CW153">
        <f t="shared" si="47"/>
        <v>16.732141992001218</v>
      </c>
      <c r="CX153">
        <f t="shared" si="47"/>
        <v>16.821859214176389</v>
      </c>
      <c r="CY153">
        <f t="shared" si="47"/>
        <v>16.911100472844794</v>
      </c>
      <c r="CZ153">
        <f t="shared" si="47"/>
        <v>16.999873263754999</v>
      </c>
      <c r="DA153">
        <f t="shared" si="47"/>
        <v>17.088184887951456</v>
      </c>
      <c r="DB153">
        <f t="shared" si="47"/>
        <v>17.176042458782327</v>
      </c>
      <c r="DC153">
        <f t="shared" si="47"/>
        <v>17.26345290858621</v>
      </c>
      <c r="DD153">
        <f>DD138+DD143</f>
        <v>17.350422995075775</v>
      </c>
    </row>
    <row r="159" spans="5:108" x14ac:dyDescent="0.3">
      <c r="F159">
        <v>1</v>
      </c>
      <c r="G159">
        <v>2</v>
      </c>
      <c r="H159">
        <v>3</v>
      </c>
      <c r="I159">
        <v>4</v>
      </c>
      <c r="J159">
        <v>5</v>
      </c>
      <c r="K159">
        <v>6</v>
      </c>
      <c r="L159">
        <v>7</v>
      </c>
      <c r="M159">
        <v>8</v>
      </c>
      <c r="N159">
        <v>9</v>
      </c>
      <c r="O159">
        <v>10</v>
      </c>
      <c r="P159">
        <v>11</v>
      </c>
      <c r="Q159">
        <v>12</v>
      </c>
      <c r="R159">
        <v>13</v>
      </c>
      <c r="S159">
        <v>14</v>
      </c>
      <c r="T159">
        <v>15</v>
      </c>
      <c r="U159">
        <v>16</v>
      </c>
      <c r="V159">
        <v>17</v>
      </c>
      <c r="W159">
        <v>18</v>
      </c>
      <c r="X159">
        <v>19</v>
      </c>
      <c r="Y159">
        <v>20</v>
      </c>
      <c r="Z159">
        <v>21</v>
      </c>
      <c r="AA159">
        <v>22</v>
      </c>
      <c r="AB159">
        <v>23</v>
      </c>
      <c r="AC159">
        <v>24</v>
      </c>
      <c r="AD159">
        <v>25</v>
      </c>
      <c r="AE159">
        <v>26</v>
      </c>
      <c r="AF159">
        <v>27</v>
      </c>
      <c r="AG159">
        <v>28</v>
      </c>
      <c r="AH159">
        <v>29</v>
      </c>
      <c r="AI159">
        <v>30</v>
      </c>
      <c r="AJ159">
        <v>31</v>
      </c>
      <c r="AK159">
        <v>32</v>
      </c>
      <c r="AL159">
        <v>33</v>
      </c>
      <c r="AM159">
        <v>34</v>
      </c>
      <c r="AN159">
        <v>35</v>
      </c>
      <c r="AO159">
        <v>36</v>
      </c>
      <c r="AP159">
        <v>37</v>
      </c>
      <c r="AQ159">
        <v>38</v>
      </c>
      <c r="AR159">
        <v>39</v>
      </c>
      <c r="AS159">
        <v>40</v>
      </c>
      <c r="AT159">
        <v>41</v>
      </c>
      <c r="AU159">
        <v>42</v>
      </c>
      <c r="AV159">
        <v>43</v>
      </c>
      <c r="AW159">
        <v>44</v>
      </c>
      <c r="AX159">
        <v>45</v>
      </c>
      <c r="AY159">
        <v>46</v>
      </c>
      <c r="AZ159">
        <v>47</v>
      </c>
      <c r="BA159">
        <v>48</v>
      </c>
      <c r="BB159">
        <v>49</v>
      </c>
      <c r="BC159">
        <v>50</v>
      </c>
      <c r="BD159">
        <v>51</v>
      </c>
      <c r="BE159">
        <v>52</v>
      </c>
      <c r="BF159">
        <v>53</v>
      </c>
      <c r="BG159">
        <v>54</v>
      </c>
      <c r="BH159">
        <v>55</v>
      </c>
      <c r="BI159">
        <v>56</v>
      </c>
      <c r="BJ159">
        <v>57</v>
      </c>
      <c r="BK159">
        <v>58</v>
      </c>
      <c r="BL159">
        <v>59</v>
      </c>
      <c r="BM159">
        <v>60</v>
      </c>
      <c r="BN159">
        <v>61</v>
      </c>
      <c r="BO159">
        <v>62</v>
      </c>
      <c r="BP159">
        <v>63</v>
      </c>
      <c r="BQ159">
        <v>64</v>
      </c>
      <c r="BR159">
        <v>65</v>
      </c>
      <c r="BS159">
        <v>66</v>
      </c>
      <c r="BT159">
        <v>67</v>
      </c>
      <c r="BU159">
        <v>68</v>
      </c>
      <c r="BV159">
        <v>69</v>
      </c>
      <c r="BW159">
        <v>70</v>
      </c>
      <c r="BX159">
        <v>71</v>
      </c>
      <c r="BY159">
        <v>72</v>
      </c>
      <c r="BZ159">
        <v>73</v>
      </c>
      <c r="CA159">
        <v>74</v>
      </c>
      <c r="CB159">
        <v>75</v>
      </c>
      <c r="CC159">
        <v>76</v>
      </c>
      <c r="CD159">
        <v>77</v>
      </c>
      <c r="CE159">
        <v>78</v>
      </c>
      <c r="CF159">
        <v>79</v>
      </c>
      <c r="CG159">
        <v>80</v>
      </c>
      <c r="CH159">
        <v>81</v>
      </c>
      <c r="CI159">
        <v>82</v>
      </c>
      <c r="CJ159">
        <v>83</v>
      </c>
      <c r="CK159">
        <v>84</v>
      </c>
      <c r="CL159">
        <v>85</v>
      </c>
      <c r="CM159">
        <v>86</v>
      </c>
      <c r="CN159">
        <v>87</v>
      </c>
      <c r="CO159">
        <v>88</v>
      </c>
      <c r="CP159">
        <v>89</v>
      </c>
      <c r="CQ159">
        <v>90</v>
      </c>
      <c r="CR159">
        <v>91</v>
      </c>
      <c r="CS159">
        <v>92</v>
      </c>
      <c r="CT159">
        <v>93</v>
      </c>
      <c r="CU159">
        <v>94</v>
      </c>
      <c r="CV159">
        <v>95</v>
      </c>
      <c r="CW159">
        <v>96</v>
      </c>
      <c r="CX159">
        <v>97</v>
      </c>
      <c r="CY159">
        <v>98</v>
      </c>
      <c r="CZ159">
        <v>99</v>
      </c>
      <c r="DA159">
        <v>100</v>
      </c>
    </row>
    <row r="160" spans="5:108" x14ac:dyDescent="0.3">
      <c r="E160" t="s">
        <v>444</v>
      </c>
      <c r="F160">
        <v>2.3111236484900299</v>
      </c>
      <c r="G160">
        <v>3.2684224080157906</v>
      </c>
      <c r="H160">
        <v>4.002983581758687</v>
      </c>
      <c r="I160">
        <v>4.6222472969800599</v>
      </c>
      <c r="J160">
        <v>5.167829582431037</v>
      </c>
      <c r="K160">
        <v>5.6610736712799632</v>
      </c>
      <c r="L160">
        <v>6.1146584230248786</v>
      </c>
      <c r="M160">
        <v>6.5368448160315813</v>
      </c>
      <c r="N160">
        <v>6.9333709454700907</v>
      </c>
      <c r="O160">
        <v>7.3084146835068617</v>
      </c>
      <c r="P160">
        <v>7.6651299861586528</v>
      </c>
      <c r="Q160">
        <v>8.0059671635173739</v>
      </c>
      <c r="R160">
        <v>8.3328748185682162</v>
      </c>
      <c r="S160">
        <v>8.6474328711206638</v>
      </c>
      <c r="T160">
        <v>8.9509434016280114</v>
      </c>
      <c r="U160">
        <v>9.2444945939601197</v>
      </c>
      <c r="V160">
        <v>9.5290069165872566</v>
      </c>
      <c r="W160">
        <v>9.8052672240473697</v>
      </c>
      <c r="X160">
        <v>10.073954429795061</v>
      </c>
      <c r="Y160">
        <v>10.335659164862074</v>
      </c>
      <c r="Z160">
        <v>10.590899059608077</v>
      </c>
      <c r="AA160">
        <v>10.840130783778262</v>
      </c>
      <c r="AB160">
        <v>11.08375964770199</v>
      </c>
      <c r="AC160">
        <v>11.322147342559926</v>
      </c>
      <c r="AD160">
        <v>11.555618242450151</v>
      </c>
      <c r="AE160">
        <v>11.784464581976414</v>
      </c>
      <c r="AF160">
        <v>12.00895074527606</v>
      </c>
      <c r="AG160">
        <v>12.229316846049757</v>
      </c>
      <c r="AH160">
        <v>12.445781736784804</v>
      </c>
      <c r="AI160">
        <v>12.6585455546163</v>
      </c>
      <c r="AJ160">
        <v>12.867791888156487</v>
      </c>
      <c r="AK160">
        <v>13.073689632063163</v>
      </c>
      <c r="AL160">
        <v>13.276394582646514</v>
      </c>
      <c r="AM160">
        <v>13.476050817384728</v>
      </c>
      <c r="AN160">
        <v>13.672791893075292</v>
      </c>
      <c r="AO160">
        <v>13.866741890940181</v>
      </c>
      <c r="AP160">
        <v>14.058016331921269</v>
      </c>
      <c r="AQ160">
        <v>14.246722981344693</v>
      </c>
      <c r="AR160">
        <v>14.432962558871443</v>
      </c>
      <c r="AS160">
        <v>14.616829367013723</v>
      </c>
      <c r="AT160">
        <v>14.798411849350748</v>
      </c>
      <c r="AU160">
        <v>14.977793087822199</v>
      </c>
      <c r="AV160">
        <v>15.155051247033919</v>
      </c>
      <c r="AW160">
        <v>15.330259972317306</v>
      </c>
      <c r="AX160">
        <v>15.503488747293112</v>
      </c>
      <c r="AY160">
        <v>15.674803215863797</v>
      </c>
      <c r="AZ160">
        <v>15.84426547286632</v>
      </c>
      <c r="BA160">
        <v>16.011934327034748</v>
      </c>
      <c r="BB160">
        <v>16.177865539430215</v>
      </c>
      <c r="BC160">
        <v>16.342112040078952</v>
      </c>
      <c r="BD160">
        <v>16.504724125204376</v>
      </c>
      <c r="BE160">
        <v>16.665749637136432</v>
      </c>
      <c r="BF160">
        <v>16.825234128722339</v>
      </c>
      <c r="BG160">
        <v>16.983221013839891</v>
      </c>
      <c r="BH160">
        <v>17.139751705422771</v>
      </c>
      <c r="BI160">
        <v>17.294865742241328</v>
      </c>
      <c r="BJ160">
        <v>17.448600905538601</v>
      </c>
      <c r="BK160">
        <v>17.600993326496443</v>
      </c>
      <c r="BL160">
        <v>17.752077585397778</v>
      </c>
      <c r="BM160">
        <v>17.901886803256023</v>
      </c>
      <c r="BN160">
        <v>18.05045272659946</v>
      </c>
      <c r="BO160">
        <v>18.197805806025404</v>
      </c>
      <c r="BP160">
        <v>18.343975269074633</v>
      </c>
      <c r="BQ160">
        <v>18.488989187920239</v>
      </c>
      <c r="BR160">
        <v>18.632874542314756</v>
      </c>
      <c r="BS160">
        <v>18.775657278195386</v>
      </c>
      <c r="BT160">
        <v>18.917362362307838</v>
      </c>
      <c r="BU160">
        <v>19.058013833174513</v>
      </c>
      <c r="BV160">
        <v>19.197634848701568</v>
      </c>
      <c r="BW160">
        <v>19.336247730691984</v>
      </c>
      <c r="BX160">
        <v>19.47387400650679</v>
      </c>
      <c r="BY160">
        <v>19.610534448094739</v>
      </c>
      <c r="BZ160">
        <v>19.746249108590735</v>
      </c>
      <c r="CA160">
        <v>19.88103735666553</v>
      </c>
      <c r="CB160">
        <v>20.014917908793436</v>
      </c>
      <c r="CC160">
        <v>20.147908859590121</v>
      </c>
      <c r="CD160">
        <v>20.280027710359764</v>
      </c>
      <c r="CE160">
        <v>20.411291395979084</v>
      </c>
      <c r="CF160">
        <v>20.54171631023512</v>
      </c>
      <c r="CG160">
        <v>20.671318329724148</v>
      </c>
      <c r="CH160">
        <v>20.800112836410271</v>
      </c>
      <c r="CI160">
        <v>20.928114738934546</v>
      </c>
      <c r="CJ160">
        <v>21.055338492758057</v>
      </c>
      <c r="CK160">
        <v>21.181798119216154</v>
      </c>
      <c r="CL160">
        <v>21.307507223554776</v>
      </c>
      <c r="CM160">
        <v>21.432479012014653</v>
      </c>
      <c r="CN160">
        <v>21.556726308024103</v>
      </c>
      <c r="CO160">
        <v>21.680261567556524</v>
      </c>
      <c r="CP160">
        <v>21.803096893704758</v>
      </c>
      <c r="CQ160">
        <v>21.925244050520583</v>
      </c>
      <c r="CR160">
        <v>22.04671447616397</v>
      </c>
      <c r="CS160">
        <v>22.167519295403981</v>
      </c>
      <c r="CT160">
        <v>22.287669331509697</v>
      </c>
      <c r="CU160">
        <v>22.407175117567313</v>
      </c>
      <c r="CV160">
        <v>22.526046907256884</v>
      </c>
      <c r="CW160">
        <v>22.644294685119853</v>
      </c>
      <c r="CX160">
        <v>22.761928176346512</v>
      </c>
      <c r="CY160">
        <v>22.878956856110534</v>
      </c>
      <c r="CZ160">
        <v>22.995389958475958</v>
      </c>
      <c r="DA160">
        <v>23.111236484900303</v>
      </c>
    </row>
    <row r="161" spans="5:105" x14ac:dyDescent="0.3">
      <c r="E161" t="s">
        <v>445</v>
      </c>
      <c r="F161">
        <v>2.0871775585200663</v>
      </c>
      <c r="G161">
        <v>2.9517148103398418</v>
      </c>
      <c r="H161">
        <v>3.6150975757743176</v>
      </c>
      <c r="I161">
        <v>4.1743551170401325</v>
      </c>
      <c r="J161">
        <v>4.6670709019629131</v>
      </c>
      <c r="K161">
        <v>5.1125200209621369</v>
      </c>
      <c r="L161">
        <v>5.522152761879056</v>
      </c>
      <c r="M161">
        <v>5.9034296206796837</v>
      </c>
      <c r="N161">
        <v>6.2615326755601979</v>
      </c>
      <c r="O161">
        <v>6.6002349661127866</v>
      </c>
      <c r="P161">
        <v>6.922384832461109</v>
      </c>
      <c r="Q161">
        <v>7.2301951515486351</v>
      </c>
      <c r="R161">
        <v>7.5254257082418379</v>
      </c>
      <c r="S161">
        <v>7.8095033293454046</v>
      </c>
      <c r="T161">
        <v>8.0836039247260718</v>
      </c>
      <c r="U161">
        <v>8.348710234080265</v>
      </c>
      <c r="V161">
        <v>8.6056535331970174</v>
      </c>
      <c r="W161">
        <v>8.8551444310195233</v>
      </c>
      <c r="X161">
        <v>9.0977960548149195</v>
      </c>
      <c r="Y161">
        <v>9.3341418039258262</v>
      </c>
      <c r="Z161">
        <v>9.5646491507313254</v>
      </c>
      <c r="AA161">
        <v>9.789730514032307</v>
      </c>
      <c r="AB161">
        <v>10.009751929901411</v>
      </c>
      <c r="AC161">
        <v>10.225040041924274</v>
      </c>
      <c r="AD161">
        <v>10.435887792600331</v>
      </c>
      <c r="AE161">
        <v>10.642559099226762</v>
      </c>
      <c r="AF161">
        <v>10.845292727322954</v>
      </c>
      <c r="AG161">
        <v>11.044305523758112</v>
      </c>
      <c r="AH161">
        <v>11.239795134383176</v>
      </c>
      <c r="AI161">
        <v>11.431942303199991</v>
      </c>
      <c r="AJ161">
        <v>11.620912829226596</v>
      </c>
      <c r="AK161">
        <v>11.806859241359367</v>
      </c>
      <c r="AL161">
        <v>11.989922239366813</v>
      </c>
      <c r="AM161">
        <v>12.170231939731167</v>
      </c>
      <c r="AN161">
        <v>12.347908957699778</v>
      </c>
      <c r="AO161">
        <v>12.523065351120396</v>
      </c>
      <c r="AP161">
        <v>12.695805447045178</v>
      </c>
      <c r="AQ161">
        <v>12.866226568423695</v>
      </c>
      <c r="AR161">
        <v>13.034419675259867</v>
      </c>
      <c r="AS161">
        <v>13.200469932225573</v>
      </c>
      <c r="AT161">
        <v>13.364457212785751</v>
      </c>
      <c r="AU161">
        <v>13.526456548304544</v>
      </c>
      <c r="AV161">
        <v>13.686538529298076</v>
      </c>
      <c r="AW161">
        <v>13.844769664922218</v>
      </c>
      <c r="AX161">
        <v>14.001212705888738</v>
      </c>
      <c r="AY161">
        <v>14.155926935256838</v>
      </c>
      <c r="AZ161">
        <v>14.308968430921908</v>
      </c>
      <c r="BA161">
        <v>14.46039030309727</v>
      </c>
      <c r="BB161">
        <v>14.610242909640464</v>
      </c>
      <c r="BC161">
        <v>14.758574051699208</v>
      </c>
      <c r="BD161">
        <v>14.905429151831859</v>
      </c>
      <c r="BE161">
        <v>15.050851416483676</v>
      </c>
      <c r="BF161">
        <v>15.194881984466299</v>
      </c>
      <c r="BG161">
        <v>15.337560062886416</v>
      </c>
      <c r="BH161">
        <v>15.478923051796533</v>
      </c>
      <c r="BI161">
        <v>15.619006658690809</v>
      </c>
      <c r="BJ161">
        <v>15.757845003839124</v>
      </c>
      <c r="BK161">
        <v>15.895470717339814</v>
      </c>
      <c r="BL161">
        <v>16.03191502867319</v>
      </c>
      <c r="BM161">
        <v>16.167207849452144</v>
      </c>
      <c r="BN161">
        <v>16.301377849990985</v>
      </c>
      <c r="BO161">
        <v>16.434452530247746</v>
      </c>
      <c r="BP161">
        <v>16.566458285637168</v>
      </c>
      <c r="BQ161">
        <v>16.69742046816053</v>
      </c>
      <c r="BR161">
        <v>16.827363443253248</v>
      </c>
      <c r="BS161">
        <v>16.956310642711337</v>
      </c>
      <c r="BT161">
        <v>17.084284614022195</v>
      </c>
      <c r="BU161">
        <v>17.211307066394035</v>
      </c>
      <c r="BV161">
        <v>17.337398913749869</v>
      </c>
      <c r="BW161">
        <v>17.462580314927255</v>
      </c>
      <c r="BX161">
        <v>17.586870711302641</v>
      </c>
      <c r="BY161">
        <v>17.710288862039047</v>
      </c>
      <c r="BZ161">
        <v>17.832852877138141</v>
      </c>
      <c r="CA161">
        <v>17.954580248461504</v>
      </c>
      <c r="CB161">
        <v>18.075487878871595</v>
      </c>
      <c r="CC161">
        <v>18.195592109629839</v>
      </c>
      <c r="CD161">
        <v>18.314908746177615</v>
      </c>
      <c r="CE161">
        <v>18.433453082415223</v>
      </c>
      <c r="CF161">
        <v>18.551239923584433</v>
      </c>
      <c r="CG161">
        <v>18.668283607851652</v>
      </c>
      <c r="CH161">
        <v>18.784598026680595</v>
      </c>
      <c r="CI161">
        <v>18.900196644076548</v>
      </c>
      <c r="CJ161">
        <v>19.015092514777628</v>
      </c>
      <c r="CK161">
        <v>19.129298301462651</v>
      </c>
      <c r="CL161">
        <v>19.242826291039776</v>
      </c>
      <c r="CM161">
        <v>19.355688410075253</v>
      </c>
      <c r="CN161">
        <v>19.467896239417122</v>
      </c>
      <c r="CO161">
        <v>19.579461028064614</v>
      </c>
      <c r="CP161">
        <v>19.690393706330269</v>
      </c>
      <c r="CQ161">
        <v>19.800704898338353</v>
      </c>
      <c r="CR161">
        <v>19.910404933900022</v>
      </c>
      <c r="CS161">
        <v>20.019503859802821</v>
      </c>
      <c r="CT161">
        <v>20.128011450549455</v>
      </c>
      <c r="CU161">
        <v>20.235937218578233</v>
      </c>
      <c r="CV161">
        <v>20.343290423995558</v>
      </c>
      <c r="CW161">
        <v>20.450080083848547</v>
      </c>
      <c r="CX161">
        <v>20.556314980964096</v>
      </c>
      <c r="CY161">
        <v>20.662003672378894</v>
      </c>
      <c r="CZ161">
        <v>20.767154497383327</v>
      </c>
      <c r="DA161">
        <v>20.871775585200663</v>
      </c>
    </row>
    <row r="162" spans="5:105" x14ac:dyDescent="0.3">
      <c r="E162" t="s">
        <v>446</v>
      </c>
      <c r="F162">
        <v>1.4690863502029647</v>
      </c>
      <c r="G162">
        <v>2.0776018407542232</v>
      </c>
      <c r="H162">
        <v>2.5445321992574592</v>
      </c>
      <c r="I162">
        <v>2.9381727004059295</v>
      </c>
      <c r="J162">
        <v>3.2849769438708911</v>
      </c>
      <c r="K162">
        <v>3.5985119460849377</v>
      </c>
      <c r="L162">
        <v>3.8868371371165882</v>
      </c>
      <c r="M162">
        <v>4.1552036815084463</v>
      </c>
      <c r="N162">
        <v>4.4072590506088947</v>
      </c>
      <c r="O162">
        <v>4.6456589461051356</v>
      </c>
      <c r="P162">
        <v>4.8724082082558873</v>
      </c>
      <c r="Q162">
        <v>5.0890643985149184</v>
      </c>
      <c r="R162">
        <v>5.2968661637410364</v>
      </c>
      <c r="S162">
        <v>5.4968177940456924</v>
      </c>
      <c r="T162">
        <v>5.6897469684767197</v>
      </c>
      <c r="U162">
        <v>5.876345400811859</v>
      </c>
      <c r="V162">
        <v>6.0571981950399607</v>
      </c>
      <c r="W162">
        <v>6.2328055222626686</v>
      </c>
      <c r="X162">
        <v>6.4035989398697284</v>
      </c>
      <c r="Y162">
        <v>6.5699538877417822</v>
      </c>
      <c r="Z162">
        <v>6.7321994022314895</v>
      </c>
      <c r="AA162">
        <v>6.8906257695334681</v>
      </c>
      <c r="AB162">
        <v>7.0454906287718071</v>
      </c>
      <c r="AC162">
        <v>7.1970238921698755</v>
      </c>
      <c r="AD162">
        <v>7.3454317510148233</v>
      </c>
      <c r="AE162">
        <v>7.4908999668377207</v>
      </c>
      <c r="AF162">
        <v>7.6335965977723799</v>
      </c>
      <c r="AG162">
        <v>7.7736742742331764</v>
      </c>
      <c r="AH162">
        <v>7.9112721117546805</v>
      </c>
      <c r="AI162">
        <v>8.04651732929098</v>
      </c>
      <c r="AJ162">
        <v>8.1795266265800919</v>
      </c>
      <c r="AK162">
        <v>8.3104073630168926</v>
      </c>
      <c r="AL162">
        <v>8.4392585719148379</v>
      </c>
      <c r="AM162">
        <v>8.5661718374073441</v>
      </c>
      <c r="AN162">
        <v>8.6912320560633631</v>
      </c>
      <c r="AO162">
        <v>8.8145181012177893</v>
      </c>
      <c r="AP162">
        <v>8.9361034047871613</v>
      </c>
      <c r="AQ162">
        <v>9.0560564687617422</v>
      </c>
      <c r="AR162">
        <v>9.1744413164919223</v>
      </c>
      <c r="AS162">
        <v>9.2913178922102713</v>
      </c>
      <c r="AT162">
        <v>9.4067424158663648</v>
      </c>
      <c r="AU162">
        <v>9.5207676992358152</v>
      </c>
      <c r="AV162">
        <v>9.6334434283471424</v>
      </c>
      <c r="AW162">
        <v>9.7448164165117745</v>
      </c>
      <c r="AX162">
        <v>9.8549308316126734</v>
      </c>
      <c r="AY162">
        <v>9.9638284007816349</v>
      </c>
      <c r="AZ162">
        <v>10.071548595155335</v>
      </c>
      <c r="BA162">
        <v>10.178128797029837</v>
      </c>
      <c r="BB162">
        <v>10.283604451420752</v>
      </c>
      <c r="BC162">
        <v>10.388009203771116</v>
      </c>
      <c r="BD162">
        <v>10.491375025323709</v>
      </c>
      <c r="BE162">
        <v>10.593732327482073</v>
      </c>
      <c r="BF162">
        <v>10.695110066319625</v>
      </c>
      <c r="BG162">
        <v>10.795535838254814</v>
      </c>
      <c r="BH162">
        <v>10.895035967788118</v>
      </c>
      <c r="BI162">
        <v>10.993635588091385</v>
      </c>
      <c r="BJ162">
        <v>11.091358715148568</v>
      </c>
      <c r="BK162">
        <v>11.188228316067507</v>
      </c>
      <c r="BL162">
        <v>11.284266372113317</v>
      </c>
      <c r="BM162">
        <v>11.379493936953439</v>
      </c>
      <c r="BN162">
        <v>11.473931190551594</v>
      </c>
      <c r="BO162">
        <v>11.567597489101418</v>
      </c>
      <c r="BP162">
        <v>11.660511411349765</v>
      </c>
      <c r="BQ162">
        <v>11.752690801623718</v>
      </c>
      <c r="BR162">
        <v>11.844152809843489</v>
      </c>
      <c r="BS162">
        <v>11.934913928775362</v>
      </c>
      <c r="BT162">
        <v>12.024990028753818</v>
      </c>
      <c r="BU162">
        <v>12.114396390079921</v>
      </c>
      <c r="BV162">
        <v>12.203147733283167</v>
      </c>
      <c r="BW162">
        <v>12.291258247416607</v>
      </c>
      <c r="BX162">
        <v>12.378741616539198</v>
      </c>
      <c r="BY162">
        <v>12.465611044525337</v>
      </c>
      <c r="BZ162">
        <v>12.551879278328993</v>
      </c>
      <c r="CA162">
        <v>12.637558629818397</v>
      </c>
      <c r="CB162">
        <v>12.722660996287299</v>
      </c>
      <c r="CC162">
        <v>12.807197879739457</v>
      </c>
      <c r="CD162">
        <v>12.891180405034888</v>
      </c>
      <c r="CE162">
        <v>12.974619336978952</v>
      </c>
      <c r="CF162">
        <v>13.057525096428524</v>
      </c>
      <c r="CG162">
        <v>13.139907775483564</v>
      </c>
      <c r="CH162">
        <v>13.221777151826682</v>
      </c>
      <c r="CI162">
        <v>13.30314270226847</v>
      </c>
      <c r="CJ162">
        <v>13.384013615551632</v>
      </c>
      <c r="CK162">
        <v>13.464398804462979</v>
      </c>
      <c r="CL162">
        <v>13.544306917298382</v>
      </c>
      <c r="CM162">
        <v>13.623746348722493</v>
      </c>
      <c r="CN162">
        <v>13.702725250061834</v>
      </c>
      <c r="CO162">
        <v>13.781251539066936</v>
      </c>
      <c r="CP162">
        <v>13.859332909176668</v>
      </c>
      <c r="CQ162">
        <v>13.936976838315406</v>
      </c>
      <c r="CR162">
        <v>14.014190597251513</v>
      </c>
      <c r="CS162">
        <v>14.090981257543614</v>
      </c>
      <c r="CT162">
        <v>14.167355699099184</v>
      </c>
      <c r="CU162">
        <v>14.243320617368369</v>
      </c>
      <c r="CV162">
        <v>14.318882530194296</v>
      </c>
      <c r="CW162">
        <v>14.394047784339751</v>
      </c>
      <c r="CX162">
        <v>14.468822561708633</v>
      </c>
      <c r="CY162">
        <v>14.543212885279564</v>
      </c>
      <c r="CZ162">
        <v>14.617224624767664</v>
      </c>
      <c r="DA162">
        <v>14.690863502029647</v>
      </c>
    </row>
    <row r="163" spans="5:105" x14ac:dyDescent="0.3">
      <c r="E163" t="s">
        <v>447</v>
      </c>
      <c r="F163">
        <v>2.7295177638594819</v>
      </c>
      <c r="G163">
        <v>3.8601210403883623</v>
      </c>
      <c r="H163">
        <v>4.7276634471664121</v>
      </c>
      <c r="I163">
        <v>5.4590355277189637</v>
      </c>
      <c r="J163">
        <v>6.1033872657830202</v>
      </c>
      <c r="K163">
        <v>6.6859257653182773</v>
      </c>
      <c r="L163">
        <v>7.2216252023053151</v>
      </c>
      <c r="M163">
        <v>7.7202420807767247</v>
      </c>
      <c r="N163">
        <v>8.1885532915784474</v>
      </c>
      <c r="O163">
        <v>8.6314930476855913</v>
      </c>
      <c r="P163">
        <v>9.0527862813317945</v>
      </c>
      <c r="Q163">
        <v>9.4553268943328241</v>
      </c>
      <c r="R163">
        <v>9.8414162548851714</v>
      </c>
      <c r="S163">
        <v>10.212920303475522</v>
      </c>
      <c r="T163">
        <v>10.571376842605083</v>
      </c>
      <c r="U163">
        <v>10.918071055437927</v>
      </c>
      <c r="V163">
        <v>11.254090047392367</v>
      </c>
      <c r="W163">
        <v>11.580363121165087</v>
      </c>
      <c r="X163">
        <v>11.897692097262599</v>
      </c>
      <c r="Y163">
        <v>12.20677453156604</v>
      </c>
      <c r="Z163">
        <v>12.508221763612678</v>
      </c>
      <c r="AA163">
        <v>12.802573136324522</v>
      </c>
      <c r="AB163">
        <v>13.090307335359345</v>
      </c>
      <c r="AC163">
        <v>13.371851530636555</v>
      </c>
      <c r="AD163">
        <v>13.647588819297411</v>
      </c>
      <c r="AE163">
        <v>13.917864340617641</v>
      </c>
      <c r="AF163">
        <v>14.182990341499236</v>
      </c>
      <c r="AG163">
        <v>14.44325040461063</v>
      </c>
      <c r="AH163">
        <v>14.698903002384549</v>
      </c>
      <c r="AI163">
        <v>14.950184503768977</v>
      </c>
      <c r="AJ163">
        <v>15.197311733328313</v>
      </c>
      <c r="AK163">
        <v>15.440484161553449</v>
      </c>
      <c r="AL163">
        <v>15.679885789329187</v>
      </c>
      <c r="AM163">
        <v>15.915686777190356</v>
      </c>
      <c r="AN163">
        <v>16.148044860380352</v>
      </c>
      <c r="AO163">
        <v>16.377106583156895</v>
      </c>
      <c r="AP163">
        <v>16.603008379787838</v>
      </c>
      <c r="AQ163">
        <v>16.825877524887957</v>
      </c>
      <c r="AR163">
        <v>17.045832971895337</v>
      </c>
      <c r="AS163">
        <v>17.262986095371183</v>
      </c>
      <c r="AT163">
        <v>17.477441350272162</v>
      </c>
      <c r="AU163">
        <v>17.689296859271362</v>
      </c>
      <c r="AV163">
        <v>17.898644937498815</v>
      </c>
      <c r="AW163">
        <v>18.105572562663589</v>
      </c>
      <c r="AX163">
        <v>18.310161797349064</v>
      </c>
      <c r="AY163">
        <v>18.512490169297202</v>
      </c>
      <c r="AZ163">
        <v>18.71263101467963</v>
      </c>
      <c r="BA163">
        <v>18.910653788665648</v>
      </c>
      <c r="BB163">
        <v>19.106624347016378</v>
      </c>
      <c r="BC163">
        <v>19.300605201941814</v>
      </c>
      <c r="BD163">
        <v>19.492655755038811</v>
      </c>
      <c r="BE163">
        <v>19.682832509770343</v>
      </c>
      <c r="BF163">
        <v>19.871189265640261</v>
      </c>
      <c r="BG163">
        <v>20.057777295954832</v>
      </c>
      <c r="BH163">
        <v>20.242645510835427</v>
      </c>
      <c r="BI163">
        <v>20.425840606951045</v>
      </c>
      <c r="BJ163">
        <v>20.607407205269531</v>
      </c>
      <c r="BK163">
        <v>20.787387977978838</v>
      </c>
      <c r="BL163">
        <v>20.965823765601094</v>
      </c>
      <c r="BM163">
        <v>21.142753685210167</v>
      </c>
      <c r="BN163">
        <v>21.318215230564974</v>
      </c>
      <c r="BO163">
        <v>21.492244364884669</v>
      </c>
      <c r="BP163">
        <v>21.664875606915942</v>
      </c>
      <c r="BQ163">
        <v>21.836142110875855</v>
      </c>
      <c r="BR163">
        <v>22.006075740794635</v>
      </c>
      <c r="BS163">
        <v>22.174707139730504</v>
      </c>
      <c r="BT163">
        <v>22.342065794282306</v>
      </c>
      <c r="BU163">
        <v>22.508180094784734</v>
      </c>
      <c r="BV163">
        <v>22.673077391533958</v>
      </c>
      <c r="BW163">
        <v>22.836784047359053</v>
      </c>
      <c r="BX163">
        <v>22.99932548682542</v>
      </c>
      <c r="BY163">
        <v>23.160726242330174</v>
      </c>
      <c r="BZ163">
        <v>23.321009997326144</v>
      </c>
      <c r="CA163">
        <v>23.480199626890112</v>
      </c>
      <c r="CB163">
        <v>23.638317235832062</v>
      </c>
      <c r="CC163">
        <v>23.795384194525198</v>
      </c>
      <c r="CD163">
        <v>23.951421172621139</v>
      </c>
      <c r="CE163">
        <v>24.106448170800867</v>
      </c>
      <c r="CF163">
        <v>24.260484550699577</v>
      </c>
      <c r="CG163">
        <v>24.413549063132081</v>
      </c>
      <c r="CH163">
        <v>24.565659874735339</v>
      </c>
      <c r="CI163">
        <v>24.716834593135228</v>
      </c>
      <c r="CJ163">
        <v>24.867090290736286</v>
      </c>
      <c r="CK163">
        <v>25.016443527225356</v>
      </c>
      <c r="CL163">
        <v>25.164910370873162</v>
      </c>
      <c r="CM163">
        <v>25.312506418711365</v>
      </c>
      <c r="CN163">
        <v>25.459246815656755</v>
      </c>
      <c r="CO163">
        <v>25.605146272649044</v>
      </c>
      <c r="CP163">
        <v>25.750219083863684</v>
      </c>
      <c r="CQ163">
        <v>25.89447914305677</v>
      </c>
      <c r="CR163">
        <v>26.037939959094814</v>
      </c>
      <c r="CS163">
        <v>26.18061467071869</v>
      </c>
      <c r="CT163">
        <v>26.322516060587283</v>
      </c>
      <c r="CU163">
        <v>26.463656568643344</v>
      </c>
      <c r="CV163">
        <v>26.604048304841207</v>
      </c>
      <c r="CW163">
        <v>26.743703061273109</v>
      </c>
      <c r="CX163">
        <v>26.882632323728515</v>
      </c>
      <c r="CY163">
        <v>27.020847282718538</v>
      </c>
      <c r="CZ163">
        <v>27.15835884399538</v>
      </c>
      <c r="DA163">
        <v>27.295177638594822</v>
      </c>
    </row>
    <row r="164" spans="5:105" x14ac:dyDescent="0.3">
      <c r="E164" t="s">
        <v>448</v>
      </c>
      <c r="F164">
        <v>2.4650296084467413</v>
      </c>
      <c r="G164">
        <v>3.4860783039166221</v>
      </c>
      <c r="H164">
        <v>4.2695565239913709</v>
      </c>
      <c r="I164">
        <v>4.9300592168934827</v>
      </c>
      <c r="J164">
        <v>5.5119737710366046</v>
      </c>
      <c r="K164">
        <v>6.0380647415471262</v>
      </c>
      <c r="L164">
        <v>6.5218553183610002</v>
      </c>
      <c r="M164">
        <v>6.9721566078332442</v>
      </c>
      <c r="N164">
        <v>7.395088825340224</v>
      </c>
      <c r="O164">
        <v>7.7951080624447391</v>
      </c>
      <c r="P164">
        <v>8.1755783083345257</v>
      </c>
      <c r="Q164">
        <v>8.5391130479827417</v>
      </c>
      <c r="R164">
        <v>8.8877906487916469</v>
      </c>
      <c r="S164">
        <v>9.2232962430612275</v>
      </c>
      <c r="T164">
        <v>9.5470186214224189</v>
      </c>
      <c r="U164">
        <v>9.8601184337869654</v>
      </c>
      <c r="V164">
        <v>10.163577445900859</v>
      </c>
      <c r="W164">
        <v>10.458234911749864</v>
      </c>
      <c r="X164">
        <v>10.744814956054984</v>
      </c>
      <c r="Y164">
        <v>11.023947542073209</v>
      </c>
      <c r="Z164">
        <v>11.296184771014548</v>
      </c>
      <c r="AA164">
        <v>11.562013723889976</v>
      </c>
      <c r="AB164">
        <v>11.821866702088091</v>
      </c>
      <c r="AC164">
        <v>12.076129483094252</v>
      </c>
      <c r="AD164">
        <v>12.325148042233707</v>
      </c>
      <c r="AE164">
        <v>12.569234075053913</v>
      </c>
      <c r="AF164">
        <v>12.808669571974118</v>
      </c>
      <c r="AG164">
        <v>13.043710636722</v>
      </c>
      <c r="AH164">
        <v>13.274590695951938</v>
      </c>
      <c r="AI164">
        <v>13.501523214644074</v>
      </c>
      <c r="AJ164">
        <v>13.72470400723061</v>
      </c>
      <c r="AK164">
        <v>13.944313215666488</v>
      </c>
      <c r="AL164">
        <v>14.160517011293415</v>
      </c>
      <c r="AM164">
        <v>14.373469066222295</v>
      </c>
      <c r="AN164">
        <v>14.583311831273729</v>
      </c>
      <c r="AO164">
        <v>14.790177650680448</v>
      </c>
      <c r="AP164">
        <v>14.994189738335528</v>
      </c>
      <c r="AQ164">
        <v>15.195463036042227</v>
      </c>
      <c r="AR164">
        <v>15.394104970742688</v>
      </c>
      <c r="AS164">
        <v>15.590216124889478</v>
      </c>
      <c r="AT164">
        <v>15.783890831834935</v>
      </c>
      <c r="AU164">
        <v>15.975217706241189</v>
      </c>
      <c r="AV164">
        <v>16.164280117973739</v>
      </c>
      <c r="AW164">
        <v>16.351156616669051</v>
      </c>
      <c r="AX164">
        <v>16.53592131310981</v>
      </c>
      <c r="AY164">
        <v>16.718644222659876</v>
      </c>
      <c r="AZ164">
        <v>16.899391575272688</v>
      </c>
      <c r="BA164">
        <v>17.078226095965483</v>
      </c>
      <c r="BB164">
        <v>17.255207259127189</v>
      </c>
      <c r="BC164">
        <v>17.430391519583107</v>
      </c>
      <c r="BD164">
        <v>17.603832522961412</v>
      </c>
      <c r="BE164">
        <v>17.775581297583294</v>
      </c>
      <c r="BF164">
        <v>17.945686429822405</v>
      </c>
      <c r="BG164">
        <v>18.114194224641381</v>
      </c>
      <c r="BH164">
        <v>18.281148852808741</v>
      </c>
      <c r="BI164">
        <v>18.446592486122455</v>
      </c>
      <c r="BJ164">
        <v>18.610565421813181</v>
      </c>
      <c r="BK164">
        <v>18.773106197166936</v>
      </c>
      <c r="BL164">
        <v>18.934251695290907</v>
      </c>
      <c r="BM164">
        <v>19.094037242844838</v>
      </c>
      <c r="BN164">
        <v>19.252496700471468</v>
      </c>
      <c r="BO164">
        <v>19.409662546581895</v>
      </c>
      <c r="BP164">
        <v>19.565565955083002</v>
      </c>
      <c r="BQ164">
        <v>19.720236867573931</v>
      </c>
      <c r="BR164">
        <v>19.873704060485078</v>
      </c>
      <c r="BS164">
        <v>20.025995207586071</v>
      </c>
      <c r="BT164">
        <v>20.177136938247198</v>
      </c>
      <c r="BU164">
        <v>20.327154891801719</v>
      </c>
      <c r="BV164">
        <v>20.476073768323303</v>
      </c>
      <c r="BW164">
        <v>20.623917376103325</v>
      </c>
      <c r="BX164">
        <v>20.770708676086517</v>
      </c>
      <c r="BY164">
        <v>20.916469823499728</v>
      </c>
      <c r="BZ164">
        <v>21.061222206887564</v>
      </c>
      <c r="CA164">
        <v>21.204986484749597</v>
      </c>
      <c r="CB164">
        <v>21.347782619956867</v>
      </c>
      <c r="CC164">
        <v>21.489629912109969</v>
      </c>
      <c r="CD164">
        <v>21.630547027987305</v>
      </c>
      <c r="CE164">
        <v>21.770552030219392</v>
      </c>
      <c r="CF164">
        <v>21.909662404313956</v>
      </c>
      <c r="CG164">
        <v>22.047895084146418</v>
      </c>
      <c r="CH164">
        <v>22.185266476020672</v>
      </c>
      <c r="CI164">
        <v>22.321792481397321</v>
      </c>
      <c r="CJ164">
        <v>22.457488518378121</v>
      </c>
      <c r="CK164">
        <v>22.592369542029097</v>
      </c>
      <c r="CL164">
        <v>22.72645006361801</v>
      </c>
      <c r="CM164">
        <v>22.859744168836237</v>
      </c>
      <c r="CN164">
        <v>22.992265535069862</v>
      </c>
      <c r="CO164">
        <v>23.124027447779952</v>
      </c>
      <c r="CP164">
        <v>23.255042816047435</v>
      </c>
      <c r="CQ164">
        <v>23.385324187334213</v>
      </c>
      <c r="CR164">
        <v>23.514883761508109</v>
      </c>
      <c r="CS164">
        <v>23.643733404176182</v>
      </c>
      <c r="CT164">
        <v>23.771884659367586</v>
      </c>
      <c r="CU164">
        <v>23.899348761604259</v>
      </c>
      <c r="CV164">
        <v>24.026136647395354</v>
      </c>
      <c r="CW164">
        <v>24.152258966188505</v>
      </c>
      <c r="CX164">
        <v>24.277726090809082</v>
      </c>
      <c r="CY164">
        <v>24.402548127416352</v>
      </c>
      <c r="CZ164">
        <v>24.526734925003581</v>
      </c>
      <c r="DA164">
        <v>24.650296084467413</v>
      </c>
    </row>
    <row r="165" spans="5:105" x14ac:dyDescent="0.3">
      <c r="E165" t="s">
        <v>449</v>
      </c>
      <c r="F165">
        <v>1.7350422995075776</v>
      </c>
      <c r="G165">
        <v>2.453720351254618</v>
      </c>
      <c r="H165">
        <v>3.0051814160282611</v>
      </c>
      <c r="I165">
        <v>3.4700845990151552</v>
      </c>
      <c r="J165">
        <v>3.8796725255364937</v>
      </c>
      <c r="K165">
        <v>4.2499683159387498</v>
      </c>
      <c r="L165">
        <v>4.5904904386746956</v>
      </c>
      <c r="M165">
        <v>4.9074407025092359</v>
      </c>
      <c r="N165">
        <v>5.2051268985227335</v>
      </c>
      <c r="O165">
        <v>5.4866855031799862</v>
      </c>
      <c r="P165">
        <v>5.7544843028620694</v>
      </c>
      <c r="Q165">
        <v>6.0103628320565221</v>
      </c>
      <c r="R165">
        <v>6.2557839759735181</v>
      </c>
      <c r="S165">
        <v>6.4919338363177728</v>
      </c>
      <c r="T165">
        <v>6.7197899309582692</v>
      </c>
      <c r="U165">
        <v>6.9401691980303104</v>
      </c>
      <c r="V165">
        <v>7.1537626657842948</v>
      </c>
      <c r="W165">
        <v>7.3611610537638521</v>
      </c>
      <c r="X165">
        <v>7.5628740463219613</v>
      </c>
      <c r="Y165">
        <v>7.7593450510729873</v>
      </c>
      <c r="Z165">
        <v>7.9509626714437154</v>
      </c>
      <c r="AA165">
        <v>8.1380697455706255</v>
      </c>
      <c r="AB165">
        <v>8.3209705542594286</v>
      </c>
      <c r="AC165">
        <v>8.4999366318774996</v>
      </c>
      <c r="AD165">
        <v>8.6752114975378873</v>
      </c>
      <c r="AE165">
        <v>8.8470145420980337</v>
      </c>
      <c r="AF165">
        <v>9.0155442480847867</v>
      </c>
      <c r="AG165">
        <v>9.1809808773493913</v>
      </c>
      <c r="AH165">
        <v>9.3434887301979295</v>
      </c>
      <c r="AI165">
        <v>9.5032180566593478</v>
      </c>
      <c r="AJ165">
        <v>9.6603066832009432</v>
      </c>
      <c r="AK165">
        <v>9.8148814050184718</v>
      </c>
      <c r="AL165">
        <v>9.967059183914678</v>
      </c>
      <c r="AM165">
        <v>10.116948183950456</v>
      </c>
      <c r="AN165">
        <v>10.264648670939449</v>
      </c>
      <c r="AO165">
        <v>10.410253797045467</v>
      </c>
      <c r="AP165">
        <v>10.553850287927153</v>
      </c>
      <c r="AQ165">
        <v>10.695519046828004</v>
      </c>
      <c r="AR165">
        <v>10.835335687561376</v>
      </c>
      <c r="AS165">
        <v>10.973371006359972</v>
      </c>
      <c r="AT165">
        <v>11.109691400948194</v>
      </c>
      <c r="AU165">
        <v>11.244359243877916</v>
      </c>
      <c r="AV165">
        <v>11.377433216084519</v>
      </c>
      <c r="AW165">
        <v>11.508968605724139</v>
      </c>
      <c r="AX165">
        <v>11.639017576609479</v>
      </c>
      <c r="AY165">
        <v>11.767629409940854</v>
      </c>
      <c r="AZ165">
        <v>11.894850722509531</v>
      </c>
      <c r="BA165">
        <v>12.020725664113044</v>
      </c>
      <c r="BB165">
        <v>12.145296096553043</v>
      </c>
      <c r="BC165">
        <v>12.268601756273089</v>
      </c>
      <c r="BD165">
        <v>12.390680402427773</v>
      </c>
      <c r="BE165">
        <v>12.511567951947036</v>
      </c>
      <c r="BF165">
        <v>12.631298602965124</v>
      </c>
      <c r="BG165">
        <v>12.749904947816251</v>
      </c>
      <c r="BH165">
        <v>12.867418076655078</v>
      </c>
      <c r="BI165">
        <v>12.983867672635546</v>
      </c>
      <c r="BJ165">
        <v>13.099282099473657</v>
      </c>
      <c r="BK165">
        <v>13.213688482126081</v>
      </c>
      <c r="BL165">
        <v>13.327112781234803</v>
      </c>
      <c r="BM165">
        <v>13.439579861916538</v>
      </c>
      <c r="BN165">
        <v>13.551113557413393</v>
      </c>
      <c r="BO165">
        <v>13.661736728066224</v>
      </c>
      <c r="BP165">
        <v>13.771471316024087</v>
      </c>
      <c r="BQ165">
        <v>13.880338396060621</v>
      </c>
      <c r="BR165">
        <v>13.9883582228307</v>
      </c>
      <c r="BS165">
        <v>14.095550274867451</v>
      </c>
      <c r="BT165">
        <v>14.201933295590299</v>
      </c>
      <c r="BU165">
        <v>14.30752533156859</v>
      </c>
      <c r="BV165">
        <v>14.412343768261895</v>
      </c>
      <c r="BW165">
        <v>14.516405363437531</v>
      </c>
      <c r="BX165">
        <v>14.619726278447164</v>
      </c>
      <c r="BY165">
        <v>14.722322107527704</v>
      </c>
      <c r="BZ165">
        <v>14.824207905277085</v>
      </c>
      <c r="CA165">
        <v>14.925398212441776</v>
      </c>
      <c r="CB165">
        <v>15.025907080141309</v>
      </c>
      <c r="CC165">
        <v>15.125748092643923</v>
      </c>
      <c r="CD165">
        <v>15.224934388797928</v>
      </c>
      <c r="CE165">
        <v>15.323478682214505</v>
      </c>
      <c r="CF165">
        <v>15.421393280289651</v>
      </c>
      <c r="CG165">
        <v>15.518690102145975</v>
      </c>
      <c r="CH165">
        <v>15.615380695568199</v>
      </c>
      <c r="CI165">
        <v>15.711476253000686</v>
      </c>
      <c r="CJ165">
        <v>15.806987626669574</v>
      </c>
      <c r="CK165">
        <v>15.901925342887431</v>
      </c>
      <c r="CL165">
        <v>15.996299615593792</v>
      </c>
      <c r="CM165">
        <v>16.090120359180865</v>
      </c>
      <c r="CN165">
        <v>16.183397200650031</v>
      </c>
      <c r="CO165">
        <v>16.276139491141251</v>
      </c>
      <c r="CP165">
        <v>16.368356316874589</v>
      </c>
      <c r="CQ165">
        <v>16.46005650953996</v>
      </c>
      <c r="CR165">
        <v>16.551248656168795</v>
      </c>
      <c r="CS165">
        <v>16.641941108518857</v>
      </c>
      <c r="CT165">
        <v>16.732141992001218</v>
      </c>
      <c r="CU165">
        <v>16.821859214176389</v>
      </c>
      <c r="CV165">
        <v>16.911100472844794</v>
      </c>
      <c r="CW165">
        <v>16.999873263754999</v>
      </c>
      <c r="CX165">
        <v>17.088184887951456</v>
      </c>
      <c r="CY165">
        <v>17.176042458782327</v>
      </c>
      <c r="CZ165">
        <v>17.26345290858621</v>
      </c>
      <c r="DA165">
        <v>17.350422995075775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BA2DB-B19C-40D7-8373-5CF2F6110D0F}">
  <dimension ref="A1:I102"/>
  <sheetViews>
    <sheetView workbookViewId="0">
      <selection activeCell="F1" sqref="F1:F101"/>
    </sheetView>
  </sheetViews>
  <sheetFormatPr defaultRowHeight="14.4" x14ac:dyDescent="0.3"/>
  <sheetData>
    <row r="1" spans="1:9" x14ac:dyDescent="0.3">
      <c r="C1" t="s">
        <v>399</v>
      </c>
      <c r="E1" t="s">
        <v>427</v>
      </c>
      <c r="F1">
        <f ca="1">EXP(($E$2-0.5*$C$3^2)*$B$5/252+$C$3*SQRT($B$5/252)*_xlfn.NORM.S.INV(RAND()))</f>
        <v>0.99812434790189319</v>
      </c>
      <c r="G1">
        <f ca="1">EXP(($E$2-0.5*$C$4^2)*$B$5/252+$C$4*SQRT($B$5/252)*_xlfn.NORM.S.INV(RAND()))</f>
        <v>1.0000854000613073</v>
      </c>
      <c r="H1">
        <f ca="1">EXP(($E$2-0.5*$C$2^2)*$B$5/252+$C$2*SQRT($B$5/252)*_xlfn.NORM.S.INV(RAND()))</f>
        <v>1.0054081482692399</v>
      </c>
      <c r="I1" t="s">
        <v>430</v>
      </c>
    </row>
    <row r="2" spans="1:9" x14ac:dyDescent="0.3">
      <c r="A2" t="s">
        <v>426</v>
      </c>
      <c r="B2">
        <v>100</v>
      </c>
      <c r="C2">
        <v>1.7970919255546794E-2</v>
      </c>
      <c r="D2" t="s">
        <v>429</v>
      </c>
      <c r="E2">
        <v>0</v>
      </c>
      <c r="F2">
        <f ca="1">EXP(($E$2-0.5*$C$3^2)*$B$5/252+$C$3*SQRT($B$5/252)*_xlfn.NORM.S.INV(RAND()))</f>
        <v>0.99857045801280298</v>
      </c>
      <c r="G2">
        <f t="shared" ref="G2:G65" ca="1" si="0">EXP(($E$2-0.5*$C$4^2)*$B$5/252+$C$4*SQRT($B$5/252)*_xlfn.NORM.S.INV(RAND()))</f>
        <v>1.010162572171047</v>
      </c>
      <c r="H2">
        <f t="shared" ref="H2:H65" ca="1" si="1">EXP(($E$2-0.5*$C$2^2)*$B$5/252+$C$2*SQRT($B$5/252)*_xlfn.NORM.S.INV(RAND()))</f>
        <v>0.99841520725021504</v>
      </c>
    </row>
    <row r="3" spans="1:9" x14ac:dyDescent="0.3">
      <c r="A3" t="s">
        <v>405</v>
      </c>
      <c r="B3">
        <v>0.5</v>
      </c>
      <c r="C3">
        <v>1.9732483436925862E-2</v>
      </c>
      <c r="E3">
        <v>1</v>
      </c>
      <c r="F3">
        <f t="shared" ref="F3:F65" ca="1" si="2">EXP(($E$2-0.5*$C$3^2)*$B$5/252+$C$3*SQRT($B$5/252)*_xlfn.NORM.S.INV(RAND()))</f>
        <v>1.0025828828010264</v>
      </c>
      <c r="G3">
        <f t="shared" ca="1" si="0"/>
        <v>0.99593141649331518</v>
      </c>
      <c r="H3">
        <f t="shared" ca="1" si="1"/>
        <v>0.99762549871178208</v>
      </c>
    </row>
    <row r="4" spans="1:9" x14ac:dyDescent="0.3">
      <c r="A4" t="s">
        <v>406</v>
      </c>
      <c r="B4">
        <v>0.5</v>
      </c>
      <c r="C4">
        <v>1.9082009038328965E-2</v>
      </c>
      <c r="E4">
        <v>2</v>
      </c>
      <c r="F4">
        <f t="shared" ca="1" si="2"/>
        <v>0.9952594795485219</v>
      </c>
      <c r="G4">
        <f t="shared" ca="1" si="0"/>
        <v>0.99798804478518</v>
      </c>
      <c r="H4">
        <f t="shared" ca="1" si="1"/>
        <v>0.99887411298766393</v>
      </c>
    </row>
    <row r="5" spans="1:9" x14ac:dyDescent="0.3">
      <c r="A5" t="s">
        <v>428</v>
      </c>
      <c r="B5">
        <v>10</v>
      </c>
      <c r="E5">
        <v>3</v>
      </c>
      <c r="F5">
        <f t="shared" ca="1" si="2"/>
        <v>1.0031270145750102</v>
      </c>
      <c r="G5">
        <f t="shared" ca="1" si="0"/>
        <v>0.99634328464905042</v>
      </c>
      <c r="H5">
        <f t="shared" ca="1" si="1"/>
        <v>0.99661291551450137</v>
      </c>
    </row>
    <row r="6" spans="1:9" x14ac:dyDescent="0.3">
      <c r="A6" t="s">
        <v>429</v>
      </c>
      <c r="B6">
        <v>0</v>
      </c>
      <c r="E6">
        <v>4</v>
      </c>
      <c r="F6">
        <f t="shared" ca="1" si="2"/>
        <v>0.99946172473937911</v>
      </c>
      <c r="G6">
        <f t="shared" ca="1" si="0"/>
        <v>0.99776770730206676</v>
      </c>
      <c r="H6">
        <f t="shared" ca="1" si="1"/>
        <v>1.0024709227738051</v>
      </c>
    </row>
    <row r="7" spans="1:9" x14ac:dyDescent="0.3">
      <c r="A7" t="s">
        <v>409</v>
      </c>
      <c r="B7" t="s">
        <v>450</v>
      </c>
      <c r="C7" t="s">
        <v>451</v>
      </c>
      <c r="E7">
        <v>5</v>
      </c>
      <c r="F7">
        <f t="shared" ca="1" si="2"/>
        <v>0.99929851164712946</v>
      </c>
      <c r="G7">
        <f t="shared" ca="1" si="0"/>
        <v>0.99662568603146517</v>
      </c>
      <c r="H7">
        <f t="shared" ca="1" si="1"/>
        <v>0.99760733793090051</v>
      </c>
    </row>
    <row r="8" spans="1:9" x14ac:dyDescent="0.3">
      <c r="A8" s="12">
        <v>0.95</v>
      </c>
      <c r="B8">
        <f ca="1">1-_xlfn.PERCENTILE.EXC(H1:H101,1-A8)</f>
        <v>5.3569771752104423E-3</v>
      </c>
      <c r="C8">
        <f ca="1">B2*B8</f>
        <v>0.53569771752104423</v>
      </c>
      <c r="E8">
        <v>6</v>
      </c>
      <c r="F8">
        <f t="shared" ca="1" si="2"/>
        <v>0.99096983628773727</v>
      </c>
      <c r="G8">
        <f t="shared" ca="1" si="0"/>
        <v>1.0024136120005369</v>
      </c>
      <c r="H8">
        <f t="shared" ca="1" si="1"/>
        <v>0.99648281853591603</v>
      </c>
    </row>
    <row r="9" spans="1:9" x14ac:dyDescent="0.3">
      <c r="A9" s="12">
        <v>0.99</v>
      </c>
      <c r="B9" s="14">
        <f ca="1">1-_xlfn.PERCENTILE.EXC(H1:H101,1-A9)</f>
        <v>9.0610945144572463E-3</v>
      </c>
      <c r="C9">
        <f ca="1">B2*B9</f>
        <v>0.90610945144572463</v>
      </c>
      <c r="E9">
        <v>7</v>
      </c>
      <c r="F9">
        <f t="shared" ca="1" si="2"/>
        <v>0.99907476867572798</v>
      </c>
      <c r="G9">
        <f t="shared" ca="1" si="0"/>
        <v>1.0023121218550957</v>
      </c>
      <c r="H9">
        <f t="shared" ca="1" si="1"/>
        <v>0.99707578258322194</v>
      </c>
    </row>
    <row r="10" spans="1:9" x14ac:dyDescent="0.3">
      <c r="A10" s="11">
        <v>0.995</v>
      </c>
      <c r="B10">
        <f ca="1">1-_xlfn.PERCENTILE.EXC(H1:H101,0.05)</f>
        <v>5.3569771752104423E-3</v>
      </c>
      <c r="C10">
        <f ca="1">B2*B10</f>
        <v>0.53569771752104423</v>
      </c>
      <c r="E10">
        <v>8</v>
      </c>
      <c r="F10">
        <f t="shared" ca="1" si="2"/>
        <v>0.99766994551772648</v>
      </c>
      <c r="G10">
        <f t="shared" ca="1" si="0"/>
        <v>1.0009408630998291</v>
      </c>
      <c r="H10">
        <f t="shared" ca="1" si="1"/>
        <v>0.99503366559563367</v>
      </c>
    </row>
    <row r="11" spans="1:9" x14ac:dyDescent="0.3">
      <c r="A11" t="s">
        <v>405</v>
      </c>
      <c r="E11">
        <v>9</v>
      </c>
      <c r="F11">
        <f t="shared" ca="1" si="2"/>
        <v>1.0008447316049454</v>
      </c>
      <c r="G11">
        <f t="shared" ca="1" si="0"/>
        <v>1.0077663016873735</v>
      </c>
      <c r="H11">
        <f t="shared" ca="1" si="1"/>
        <v>0.99903274674979758</v>
      </c>
    </row>
    <row r="12" spans="1:9" x14ac:dyDescent="0.3">
      <c r="A12" s="12">
        <v>0.95</v>
      </c>
      <c r="B12">
        <f ca="1">1-_xlfn.PERCENTILE.EXC($F$1:$F$101,1-A12)</f>
        <v>4.7525237779649787E-3</v>
      </c>
      <c r="C12">
        <f ca="1">(B2/2)*B12</f>
        <v>0.23762618889824894</v>
      </c>
      <c r="E12">
        <v>10</v>
      </c>
      <c r="F12">
        <f t="shared" ca="1" si="2"/>
        <v>1.0031022160100038</v>
      </c>
      <c r="G12">
        <f t="shared" ca="1" si="0"/>
        <v>0.99690228240943934</v>
      </c>
      <c r="H12">
        <f t="shared" ca="1" si="1"/>
        <v>1.0024868951042549</v>
      </c>
    </row>
    <row r="13" spans="1:9" x14ac:dyDescent="0.3">
      <c r="A13" s="12">
        <v>0.99</v>
      </c>
      <c r="B13">
        <f ca="1">1-_xlfn.PERCENTILE.EXC($F$1:$F$101,1-A13)</f>
        <v>9.0077331992041154E-3</v>
      </c>
      <c r="C13">
        <f ca="1">(B2/2)*B13</f>
        <v>0.45038665996020577</v>
      </c>
      <c r="E13">
        <v>11</v>
      </c>
      <c r="F13">
        <f t="shared" ca="1" si="2"/>
        <v>0.99762334379959416</v>
      </c>
      <c r="G13">
        <f t="shared" ca="1" si="0"/>
        <v>1.0015005947415589</v>
      </c>
      <c r="H13">
        <f t="shared" ca="1" si="1"/>
        <v>1.0008392588895745</v>
      </c>
    </row>
    <row r="14" spans="1:9" x14ac:dyDescent="0.3">
      <c r="A14" s="11">
        <v>0.995</v>
      </c>
      <c r="B14">
        <f ca="1">1-_xlfn.PERCENTILE.EXC(F1:F101,0.05)</f>
        <v>4.7525237779649787E-3</v>
      </c>
      <c r="C14">
        <f ca="1">(B2/2)*B14</f>
        <v>0.23762618889824894</v>
      </c>
      <c r="E14">
        <v>12</v>
      </c>
      <c r="F14">
        <f t="shared" ca="1" si="2"/>
        <v>0.99674808262402148</v>
      </c>
      <c r="G14">
        <f t="shared" ca="1" si="0"/>
        <v>0.99898103178086139</v>
      </c>
      <c r="H14">
        <f t="shared" ca="1" si="1"/>
        <v>1.0057215365876464</v>
      </c>
    </row>
    <row r="15" spans="1:9" x14ac:dyDescent="0.3">
      <c r="A15" t="s">
        <v>406</v>
      </c>
      <c r="E15">
        <v>13</v>
      </c>
      <c r="F15">
        <f t="shared" ca="1" si="2"/>
        <v>0.99688706728852339</v>
      </c>
      <c r="G15">
        <f t="shared" ca="1" si="0"/>
        <v>0.99106008242131871</v>
      </c>
      <c r="H15">
        <f t="shared" ca="1" si="1"/>
        <v>0.99856330761318512</v>
      </c>
    </row>
    <row r="16" spans="1:9" x14ac:dyDescent="0.3">
      <c r="A16" s="12">
        <v>0.95</v>
      </c>
      <c r="B16">
        <f ca="1">1-_xlfn.PERCENTILE.EXC($G$1:$G$101,1-A16)</f>
        <v>7.4930358132488939E-3</v>
      </c>
      <c r="C16">
        <f ca="1">(B2/2)*B16</f>
        <v>0.37465179066244469</v>
      </c>
      <c r="E16">
        <v>14</v>
      </c>
      <c r="F16">
        <f t="shared" ca="1" si="2"/>
        <v>1.0039163933474913</v>
      </c>
      <c r="G16">
        <f t="shared" ca="1" si="0"/>
        <v>0.99285733583527913</v>
      </c>
      <c r="H16">
        <f t="shared" ca="1" si="1"/>
        <v>0.99573963184352854</v>
      </c>
    </row>
    <row r="17" spans="1:8" x14ac:dyDescent="0.3">
      <c r="A17" s="12">
        <v>0.99</v>
      </c>
      <c r="B17">
        <f ca="1">1-_xlfn.PERCENTILE.EXC($G$1:$G$101,1-A17)</f>
        <v>9.9171154771471315E-3</v>
      </c>
      <c r="C17">
        <f ca="1">(B2/2)*B17</f>
        <v>0.49585577385735657</v>
      </c>
      <c r="E17">
        <v>15</v>
      </c>
      <c r="F17">
        <f t="shared" ca="1" si="2"/>
        <v>0.99953898204915381</v>
      </c>
      <c r="G17">
        <f t="shared" ca="1" si="0"/>
        <v>0.99445422763979519</v>
      </c>
      <c r="H17">
        <f t="shared" ca="1" si="1"/>
        <v>1.001679558633241</v>
      </c>
    </row>
    <row r="18" spans="1:8" x14ac:dyDescent="0.3">
      <c r="A18" s="11">
        <v>0.995</v>
      </c>
      <c r="B18">
        <f ca="1">1-_xlfn.PERCENTILE.EXC(G1:G101,0.05)</f>
        <v>7.4930358132488939E-3</v>
      </c>
      <c r="C18">
        <f ca="1">(B2/2)*B18</f>
        <v>0.37465179066244469</v>
      </c>
      <c r="E18">
        <v>16</v>
      </c>
      <c r="F18">
        <f t="shared" ca="1" si="2"/>
        <v>1.0007182955069553</v>
      </c>
      <c r="G18">
        <f t="shared" ca="1" si="0"/>
        <v>0.99794802405772154</v>
      </c>
      <c r="H18">
        <f t="shared" ca="1" si="1"/>
        <v>0.99701656935280214</v>
      </c>
    </row>
    <row r="19" spans="1:8" x14ac:dyDescent="0.3">
      <c r="E19">
        <v>17</v>
      </c>
      <c r="F19">
        <f t="shared" ca="1" si="2"/>
        <v>1.010966184614726</v>
      </c>
      <c r="G19">
        <f t="shared" ca="1" si="0"/>
        <v>1.0008339994085433</v>
      </c>
      <c r="H19">
        <f t="shared" ca="1" si="1"/>
        <v>1.0031551611970611</v>
      </c>
    </row>
    <row r="20" spans="1:8" x14ac:dyDescent="0.3">
      <c r="E20">
        <v>18</v>
      </c>
      <c r="F20">
        <f t="shared" ca="1" si="2"/>
        <v>0.99950323328230806</v>
      </c>
      <c r="G20">
        <f t="shared" ca="1" si="0"/>
        <v>1.0000674286691931</v>
      </c>
      <c r="H20">
        <f t="shared" ca="1" si="1"/>
        <v>1.0057766316438388</v>
      </c>
    </row>
    <row r="21" spans="1:8" x14ac:dyDescent="0.3">
      <c r="E21">
        <v>19</v>
      </c>
      <c r="F21">
        <f t="shared" ca="1" si="2"/>
        <v>1.0012049539663257</v>
      </c>
      <c r="G21">
        <f t="shared" ca="1" si="0"/>
        <v>0.99561369317322634</v>
      </c>
      <c r="H21">
        <f t="shared" ca="1" si="1"/>
        <v>0.99738291779782873</v>
      </c>
    </row>
    <row r="22" spans="1:8" x14ac:dyDescent="0.3">
      <c r="E22">
        <v>20</v>
      </c>
      <c r="F22">
        <f t="shared" ca="1" si="2"/>
        <v>0.99529638559224431</v>
      </c>
      <c r="G22">
        <f t="shared" ca="1" si="0"/>
        <v>1.0003886803032855</v>
      </c>
      <c r="H22">
        <f t="shared" ca="1" si="1"/>
        <v>0.99600555725483952</v>
      </c>
    </row>
    <row r="23" spans="1:8" x14ac:dyDescent="0.3">
      <c r="E23">
        <v>21</v>
      </c>
      <c r="F23">
        <f t="shared" ca="1" si="2"/>
        <v>0.99887929066959014</v>
      </c>
      <c r="G23">
        <f t="shared" ca="1" si="0"/>
        <v>0.99062698273139094</v>
      </c>
      <c r="H23">
        <f t="shared" ca="1" si="1"/>
        <v>1.0054212288875837</v>
      </c>
    </row>
    <row r="24" spans="1:8" x14ac:dyDescent="0.3">
      <c r="E24">
        <v>22</v>
      </c>
      <c r="F24">
        <f t="shared" ca="1" si="2"/>
        <v>1.0018636384558146</v>
      </c>
      <c r="G24">
        <f t="shared" ca="1" si="0"/>
        <v>1.0069917023884591</v>
      </c>
      <c r="H24">
        <f t="shared" ca="1" si="1"/>
        <v>1.002925167964748</v>
      </c>
    </row>
    <row r="25" spans="1:8" x14ac:dyDescent="0.3">
      <c r="E25">
        <v>23</v>
      </c>
      <c r="F25">
        <f t="shared" ca="1" si="2"/>
        <v>1.0004008430238978</v>
      </c>
      <c r="G25">
        <f t="shared" ca="1" si="0"/>
        <v>0.99596491657933461</v>
      </c>
      <c r="H25">
        <f t="shared" ca="1" si="1"/>
        <v>0.99529877867499006</v>
      </c>
    </row>
    <row r="26" spans="1:8" x14ac:dyDescent="0.3">
      <c r="E26">
        <v>24</v>
      </c>
      <c r="F26">
        <f t="shared" ca="1" si="2"/>
        <v>0.99717935315414929</v>
      </c>
      <c r="G26">
        <f t="shared" ca="1" si="0"/>
        <v>1.0018707901554003</v>
      </c>
      <c r="H26">
        <f t="shared" ca="1" si="1"/>
        <v>0.99643626042878397</v>
      </c>
    </row>
    <row r="27" spans="1:8" x14ac:dyDescent="0.3">
      <c r="E27">
        <v>25</v>
      </c>
      <c r="F27">
        <f t="shared" ca="1" si="2"/>
        <v>0.99672572962111039</v>
      </c>
      <c r="G27">
        <f t="shared" ca="1" si="0"/>
        <v>0.9972804534703803</v>
      </c>
      <c r="H27">
        <f t="shared" ca="1" si="1"/>
        <v>1.0043778950982964</v>
      </c>
    </row>
    <row r="28" spans="1:8" x14ac:dyDescent="0.3">
      <c r="E28">
        <v>26</v>
      </c>
      <c r="F28">
        <f t="shared" ca="1" si="2"/>
        <v>0.99599771039870644</v>
      </c>
      <c r="G28">
        <f t="shared" ca="1" si="0"/>
        <v>0.9989306622018207</v>
      </c>
      <c r="H28">
        <f t="shared" ca="1" si="1"/>
        <v>0.99933492306542271</v>
      </c>
    </row>
    <row r="29" spans="1:8" x14ac:dyDescent="0.3">
      <c r="E29">
        <v>27</v>
      </c>
      <c r="F29">
        <f t="shared" ca="1" si="2"/>
        <v>1.0024853978962951</v>
      </c>
      <c r="G29">
        <f t="shared" ca="1" si="0"/>
        <v>0.99883704673177554</v>
      </c>
      <c r="H29">
        <f t="shared" ca="1" si="1"/>
        <v>0.99091829102250661</v>
      </c>
    </row>
    <row r="30" spans="1:8" x14ac:dyDescent="0.3">
      <c r="E30">
        <v>28</v>
      </c>
      <c r="F30">
        <f t="shared" ca="1" si="2"/>
        <v>0.99942930925232165</v>
      </c>
      <c r="G30">
        <f t="shared" ca="1" si="0"/>
        <v>0.99666954876762248</v>
      </c>
      <c r="H30">
        <f t="shared" ca="1" si="1"/>
        <v>0.99737860768803455</v>
      </c>
    </row>
    <row r="31" spans="1:8" x14ac:dyDescent="0.3">
      <c r="E31">
        <v>29</v>
      </c>
      <c r="F31">
        <f t="shared" ca="1" si="2"/>
        <v>1.000191774265498</v>
      </c>
      <c r="G31">
        <f t="shared" ca="1" si="0"/>
        <v>0.99748165239243247</v>
      </c>
      <c r="H31">
        <f t="shared" ca="1" si="1"/>
        <v>0.99790826344974293</v>
      </c>
    </row>
    <row r="32" spans="1:8" x14ac:dyDescent="0.3">
      <c r="E32">
        <v>30</v>
      </c>
      <c r="F32">
        <f t="shared" ca="1" si="2"/>
        <v>1.0080375240520405</v>
      </c>
      <c r="G32">
        <f t="shared" ca="1" si="0"/>
        <v>0.99676471436603442</v>
      </c>
      <c r="H32">
        <f t="shared" ca="1" si="1"/>
        <v>0.99461315287509844</v>
      </c>
    </row>
    <row r="33" spans="5:8" x14ac:dyDescent="0.3">
      <c r="E33">
        <v>31</v>
      </c>
      <c r="F33">
        <f t="shared" ca="1" si="2"/>
        <v>1.0042691155335597</v>
      </c>
      <c r="G33">
        <f t="shared" ca="1" si="0"/>
        <v>1.0014091896817567</v>
      </c>
      <c r="H33">
        <f t="shared" ca="1" si="1"/>
        <v>0.99984195761637951</v>
      </c>
    </row>
    <row r="34" spans="5:8" x14ac:dyDescent="0.3">
      <c r="E34">
        <v>32</v>
      </c>
      <c r="F34">
        <f t="shared" ca="1" si="2"/>
        <v>1.0025572683768409</v>
      </c>
      <c r="G34">
        <f t="shared" ca="1" si="0"/>
        <v>0.99806909174769753</v>
      </c>
      <c r="H34">
        <f t="shared" ca="1" si="1"/>
        <v>1.0003320968244898</v>
      </c>
    </row>
    <row r="35" spans="5:8" x14ac:dyDescent="0.3">
      <c r="E35">
        <v>33</v>
      </c>
      <c r="F35">
        <f t="shared" ca="1" si="2"/>
        <v>0.99877696145850792</v>
      </c>
      <c r="G35">
        <f t="shared" ca="1" si="0"/>
        <v>1.004233118014318</v>
      </c>
      <c r="H35">
        <f t="shared" ca="1" si="1"/>
        <v>0.99929105434650078</v>
      </c>
    </row>
    <row r="36" spans="5:8" x14ac:dyDescent="0.3">
      <c r="E36">
        <v>34</v>
      </c>
      <c r="F36">
        <f t="shared" ca="1" si="2"/>
        <v>1.0010642429398744</v>
      </c>
      <c r="G36">
        <f t="shared" ca="1" si="0"/>
        <v>0.99783762492843942</v>
      </c>
      <c r="H36">
        <f t="shared" ca="1" si="1"/>
        <v>1.0075288107747902</v>
      </c>
    </row>
    <row r="37" spans="5:8" x14ac:dyDescent="0.3">
      <c r="E37">
        <v>35</v>
      </c>
      <c r="F37">
        <f t="shared" ca="1" si="2"/>
        <v>1.0015260458317474</v>
      </c>
      <c r="G37">
        <f t="shared" ca="1" si="0"/>
        <v>0.99526961095724498</v>
      </c>
      <c r="H37">
        <f t="shared" ca="1" si="1"/>
        <v>0.99584135256521922</v>
      </c>
    </row>
    <row r="38" spans="5:8" x14ac:dyDescent="0.3">
      <c r="E38">
        <v>36</v>
      </c>
      <c r="F38">
        <f t="shared" ca="1" si="2"/>
        <v>0.9982547340450606</v>
      </c>
      <c r="G38">
        <f t="shared" ca="1" si="0"/>
        <v>1.0020245452320971</v>
      </c>
      <c r="H38">
        <f t="shared" ca="1" si="1"/>
        <v>1.0076585754869554</v>
      </c>
    </row>
    <row r="39" spans="5:8" x14ac:dyDescent="0.3">
      <c r="E39">
        <v>37</v>
      </c>
      <c r="F39">
        <f t="shared" ca="1" si="2"/>
        <v>1.0050518939392457</v>
      </c>
      <c r="G39">
        <f t="shared" ca="1" si="0"/>
        <v>1.0064385689119391</v>
      </c>
      <c r="H39">
        <f t="shared" ca="1" si="1"/>
        <v>0.99914767297620799</v>
      </c>
    </row>
    <row r="40" spans="5:8" x14ac:dyDescent="0.3">
      <c r="E40">
        <v>38</v>
      </c>
      <c r="F40">
        <f t="shared" ca="1" si="2"/>
        <v>1.0001012756546492</v>
      </c>
      <c r="G40">
        <f t="shared" ca="1" si="0"/>
        <v>1.0009925622346612</v>
      </c>
      <c r="H40">
        <f t="shared" ca="1" si="1"/>
        <v>1.0029802793494371</v>
      </c>
    </row>
    <row r="41" spans="5:8" x14ac:dyDescent="0.3">
      <c r="E41">
        <v>39</v>
      </c>
      <c r="F41">
        <f t="shared" ca="1" si="2"/>
        <v>0.99803778533845577</v>
      </c>
      <c r="G41">
        <f t="shared" ca="1" si="0"/>
        <v>1.0018094875809711</v>
      </c>
      <c r="H41">
        <f t="shared" ca="1" si="1"/>
        <v>1.0032195055240329</v>
      </c>
    </row>
    <row r="42" spans="5:8" x14ac:dyDescent="0.3">
      <c r="E42">
        <v>40</v>
      </c>
      <c r="F42">
        <f t="shared" ca="1" si="2"/>
        <v>0.99733245930372694</v>
      </c>
      <c r="G42">
        <f t="shared" ca="1" si="0"/>
        <v>1.0063847650005635</v>
      </c>
      <c r="H42">
        <f t="shared" ca="1" si="1"/>
        <v>0.99677570771689383</v>
      </c>
    </row>
    <row r="43" spans="5:8" x14ac:dyDescent="0.3">
      <c r="E43">
        <v>41</v>
      </c>
      <c r="F43">
        <f t="shared" ca="1" si="2"/>
        <v>1.0010872466056151</v>
      </c>
      <c r="G43">
        <f t="shared" ca="1" si="0"/>
        <v>1.0053231193045191</v>
      </c>
      <c r="H43">
        <f t="shared" ca="1" si="1"/>
        <v>1.0012220018883504</v>
      </c>
    </row>
    <row r="44" spans="5:8" x14ac:dyDescent="0.3">
      <c r="E44">
        <v>42</v>
      </c>
      <c r="F44">
        <f t="shared" ca="1" si="2"/>
        <v>1.004461448217252</v>
      </c>
      <c r="G44">
        <f t="shared" ca="1" si="0"/>
        <v>1.001109444641981</v>
      </c>
      <c r="H44">
        <f t="shared" ca="1" si="1"/>
        <v>1.0031281801245961</v>
      </c>
    </row>
    <row r="45" spans="5:8" x14ac:dyDescent="0.3">
      <c r="E45">
        <v>43</v>
      </c>
      <c r="F45">
        <f t="shared" ca="1" si="2"/>
        <v>0.99932691984818933</v>
      </c>
      <c r="G45">
        <f t="shared" ca="1" si="0"/>
        <v>0.99800506302400671</v>
      </c>
      <c r="H45">
        <f t="shared" ca="1" si="1"/>
        <v>0.99722970287444579</v>
      </c>
    </row>
    <row r="46" spans="5:8" x14ac:dyDescent="0.3">
      <c r="E46">
        <v>44</v>
      </c>
      <c r="F46">
        <f t="shared" ca="1" si="2"/>
        <v>0.99970888119372003</v>
      </c>
      <c r="G46">
        <f t="shared" ca="1" si="0"/>
        <v>0.99442855149968934</v>
      </c>
      <c r="H46">
        <f t="shared" ca="1" si="1"/>
        <v>0.99664471859483661</v>
      </c>
    </row>
    <row r="47" spans="5:8" x14ac:dyDescent="0.3">
      <c r="E47">
        <v>45</v>
      </c>
      <c r="F47">
        <f t="shared" ca="1" si="2"/>
        <v>0.99886883421815453</v>
      </c>
      <c r="G47">
        <f t="shared" ca="1" si="0"/>
        <v>0.99614385688436813</v>
      </c>
      <c r="H47">
        <f t="shared" ca="1" si="1"/>
        <v>0.99773321641511858</v>
      </c>
    </row>
    <row r="48" spans="5:8" x14ac:dyDescent="0.3">
      <c r="E48">
        <v>46</v>
      </c>
      <c r="F48">
        <f t="shared" ca="1" si="2"/>
        <v>1.0007300347380603</v>
      </c>
      <c r="G48">
        <f t="shared" ca="1" si="0"/>
        <v>0.99207234547205247</v>
      </c>
      <c r="H48">
        <f t="shared" ca="1" si="1"/>
        <v>1.0010142080266986</v>
      </c>
    </row>
    <row r="49" spans="5:8" x14ac:dyDescent="0.3">
      <c r="E49">
        <v>47</v>
      </c>
      <c r="F49">
        <f t="shared" ca="1" si="2"/>
        <v>1.004676659959381</v>
      </c>
      <c r="G49">
        <f t="shared" ca="1" si="0"/>
        <v>1.0006922481476086</v>
      </c>
      <c r="H49">
        <f t="shared" ca="1" si="1"/>
        <v>0.99443908249192103</v>
      </c>
    </row>
    <row r="50" spans="5:8" x14ac:dyDescent="0.3">
      <c r="E50">
        <v>48</v>
      </c>
      <c r="F50">
        <f t="shared" ca="1" si="2"/>
        <v>0.99746687813809987</v>
      </c>
      <c r="G50">
        <f t="shared" ca="1" si="0"/>
        <v>0.99763823380844407</v>
      </c>
      <c r="H50">
        <f t="shared" ca="1" si="1"/>
        <v>0.99744213355392985</v>
      </c>
    </row>
    <row r="51" spans="5:8" x14ac:dyDescent="0.3">
      <c r="E51">
        <v>49</v>
      </c>
      <c r="F51">
        <f t="shared" ca="1" si="2"/>
        <v>0.99860158046484604</v>
      </c>
      <c r="G51">
        <f t="shared" ca="1" si="0"/>
        <v>1.0104052751753432</v>
      </c>
      <c r="H51">
        <f t="shared" ca="1" si="1"/>
        <v>0.99879958927352086</v>
      </c>
    </row>
    <row r="52" spans="5:8" x14ac:dyDescent="0.3">
      <c r="E52">
        <v>50</v>
      </c>
      <c r="F52">
        <f t="shared" ca="1" si="2"/>
        <v>1.0020899534276144</v>
      </c>
      <c r="G52">
        <f t="shared" ca="1" si="0"/>
        <v>0.99821121939061408</v>
      </c>
      <c r="H52">
        <f t="shared" ca="1" si="1"/>
        <v>1.0060431553883022</v>
      </c>
    </row>
    <row r="53" spans="5:8" x14ac:dyDescent="0.3">
      <c r="E53">
        <v>51</v>
      </c>
      <c r="F53">
        <f t="shared" ca="1" si="2"/>
        <v>0.99844612504072894</v>
      </c>
      <c r="G53">
        <f t="shared" ca="1" si="0"/>
        <v>0.9930134711533104</v>
      </c>
      <c r="H53">
        <f t="shared" ca="1" si="1"/>
        <v>0.99989900300800039</v>
      </c>
    </row>
    <row r="54" spans="5:8" x14ac:dyDescent="0.3">
      <c r="E54">
        <v>52</v>
      </c>
      <c r="F54">
        <f t="shared" ca="1" si="2"/>
        <v>1.0023926605662914</v>
      </c>
      <c r="G54">
        <f t="shared" ca="1" si="0"/>
        <v>1.006019121062897</v>
      </c>
      <c r="H54">
        <f t="shared" ca="1" si="1"/>
        <v>1.0049092146101697</v>
      </c>
    </row>
    <row r="55" spans="5:8" x14ac:dyDescent="0.3">
      <c r="E55">
        <v>53</v>
      </c>
      <c r="F55">
        <f t="shared" ca="1" si="2"/>
        <v>1.0009387378797019</v>
      </c>
      <c r="G55">
        <f t="shared" ca="1" si="0"/>
        <v>0.99928125968534076</v>
      </c>
      <c r="H55">
        <f t="shared" ca="1" si="1"/>
        <v>1.0009000876867677</v>
      </c>
    </row>
    <row r="56" spans="5:8" x14ac:dyDescent="0.3">
      <c r="E56">
        <v>54</v>
      </c>
      <c r="F56">
        <f t="shared" ca="1" si="2"/>
        <v>0.99528796797054708</v>
      </c>
      <c r="G56">
        <f t="shared" ca="1" si="0"/>
        <v>0.99702712996708653</v>
      </c>
      <c r="H56">
        <f t="shared" ca="1" si="1"/>
        <v>1.0011832878200866</v>
      </c>
    </row>
    <row r="57" spans="5:8" x14ac:dyDescent="0.3">
      <c r="E57">
        <v>55</v>
      </c>
      <c r="F57">
        <f t="shared" ca="1" si="2"/>
        <v>1.0046544794777617</v>
      </c>
      <c r="G57">
        <f t="shared" ca="1" si="0"/>
        <v>0.99307545263913033</v>
      </c>
      <c r="H57">
        <f t="shared" ca="1" si="1"/>
        <v>0.99851905761763726</v>
      </c>
    </row>
    <row r="58" spans="5:8" x14ac:dyDescent="0.3">
      <c r="E58">
        <v>56</v>
      </c>
      <c r="F58">
        <f t="shared" ca="1" si="2"/>
        <v>1.0055325808303222</v>
      </c>
      <c r="G58">
        <f t="shared" ca="1" si="0"/>
        <v>1.0021212523384255</v>
      </c>
      <c r="H58">
        <f t="shared" ca="1" si="1"/>
        <v>0.99501076390805487</v>
      </c>
    </row>
    <row r="59" spans="5:8" x14ac:dyDescent="0.3">
      <c r="E59">
        <v>57</v>
      </c>
      <c r="F59">
        <f t="shared" ca="1" si="2"/>
        <v>1.0026753896751461</v>
      </c>
      <c r="G59">
        <f t="shared" ca="1" si="0"/>
        <v>1.0018385269719741</v>
      </c>
      <c r="H59">
        <f t="shared" ca="1" si="1"/>
        <v>0.9974342491837479</v>
      </c>
    </row>
    <row r="60" spans="5:8" x14ac:dyDescent="0.3">
      <c r="E60">
        <v>58</v>
      </c>
      <c r="F60">
        <f t="shared" ca="1" si="2"/>
        <v>1.0036575708344126</v>
      </c>
      <c r="G60">
        <f t="shared" ca="1" si="0"/>
        <v>1.0010692589046188</v>
      </c>
      <c r="H60">
        <f t="shared" ca="1" si="1"/>
        <v>0.99866303916951427</v>
      </c>
    </row>
    <row r="61" spans="5:8" x14ac:dyDescent="0.3">
      <c r="E61">
        <v>59</v>
      </c>
      <c r="F61">
        <f t="shared" ca="1" si="2"/>
        <v>1.0002048431976864</v>
      </c>
      <c r="G61">
        <f t="shared" ca="1" si="0"/>
        <v>1.0080235537201336</v>
      </c>
      <c r="H61">
        <f t="shared" ca="1" si="1"/>
        <v>0.99537799297455387</v>
      </c>
    </row>
    <row r="62" spans="5:8" x14ac:dyDescent="0.3">
      <c r="E62">
        <v>60</v>
      </c>
      <c r="F62">
        <f t="shared" ca="1" si="2"/>
        <v>0.99721130219005061</v>
      </c>
      <c r="G62">
        <f t="shared" ca="1" si="0"/>
        <v>1.0034210076028405</v>
      </c>
      <c r="H62">
        <f t="shared" ca="1" si="1"/>
        <v>1.0034360339191688</v>
      </c>
    </row>
    <row r="63" spans="5:8" x14ac:dyDescent="0.3">
      <c r="E63">
        <v>61</v>
      </c>
      <c r="F63">
        <f t="shared" ca="1" si="2"/>
        <v>1.0043194172960888</v>
      </c>
      <c r="G63">
        <f t="shared" ca="1" si="0"/>
        <v>1.0054884966666964</v>
      </c>
      <c r="H63">
        <f t="shared" ca="1" si="1"/>
        <v>0.99695637637800061</v>
      </c>
    </row>
    <row r="64" spans="5:8" x14ac:dyDescent="0.3">
      <c r="E64">
        <v>62</v>
      </c>
      <c r="F64">
        <f t="shared" ca="1" si="2"/>
        <v>1.0007998116250445</v>
      </c>
      <c r="G64">
        <f t="shared" ca="1" si="0"/>
        <v>0.99534333390804441</v>
      </c>
      <c r="H64">
        <f t="shared" ca="1" si="1"/>
        <v>1.0080112590134647</v>
      </c>
    </row>
    <row r="65" spans="5:8" x14ac:dyDescent="0.3">
      <c r="E65">
        <v>63</v>
      </c>
      <c r="F65">
        <f t="shared" ca="1" si="2"/>
        <v>1.0047887245775984</v>
      </c>
      <c r="G65">
        <f t="shared" ca="1" si="0"/>
        <v>0.9991832739986658</v>
      </c>
      <c r="H65">
        <f t="shared" ca="1" si="1"/>
        <v>0.99971774287737403</v>
      </c>
    </row>
    <row r="66" spans="5:8" x14ac:dyDescent="0.3">
      <c r="E66">
        <v>64</v>
      </c>
      <c r="F66">
        <f t="shared" ref="F66:F101" ca="1" si="3">EXP(($E$2-0.5*$C$3^2)*$B$5/252+$C$3*SQRT($B$5/252)*_xlfn.NORM.S.INV(RAND()))</f>
        <v>0.99209136194066982</v>
      </c>
      <c r="G66">
        <f t="shared" ref="G66:G101" ca="1" si="4">EXP(($E$2-0.5*$C$4^2)*$B$5/252+$C$4*SQRT($B$5/252)*_xlfn.NORM.S.INV(RAND()))</f>
        <v>1.0044084030243934</v>
      </c>
      <c r="H66">
        <f t="shared" ref="H66:H101" ca="1" si="5">EXP(($E$2-0.5*$C$2^2)*$B$5/252+$C$2*SQRT($B$5/252)*_xlfn.NORM.S.INV(RAND()))</f>
        <v>0.99994443755746587</v>
      </c>
    </row>
    <row r="67" spans="5:8" x14ac:dyDescent="0.3">
      <c r="E67">
        <v>65</v>
      </c>
      <c r="F67">
        <f t="shared" ca="1" si="3"/>
        <v>0.99953165946858402</v>
      </c>
      <c r="G67">
        <f t="shared" ca="1" si="4"/>
        <v>1.0028307535727228</v>
      </c>
      <c r="H67">
        <f t="shared" ca="1" si="5"/>
        <v>1.0008426749796051</v>
      </c>
    </row>
    <row r="68" spans="5:8" x14ac:dyDescent="0.3">
      <c r="E68">
        <v>66</v>
      </c>
      <c r="F68">
        <f t="shared" ca="1" si="3"/>
        <v>0.99299615912537076</v>
      </c>
      <c r="G68">
        <f t="shared" ca="1" si="4"/>
        <v>1.0032806910428074</v>
      </c>
      <c r="H68">
        <f t="shared" ca="1" si="5"/>
        <v>0.99902715060471781</v>
      </c>
    </row>
    <row r="69" spans="5:8" x14ac:dyDescent="0.3">
      <c r="E69">
        <v>67</v>
      </c>
      <c r="F69">
        <f t="shared" ca="1" si="3"/>
        <v>1.0094097974970668</v>
      </c>
      <c r="G69">
        <f t="shared" ca="1" si="4"/>
        <v>1.001276409737679</v>
      </c>
      <c r="H69">
        <f t="shared" ca="1" si="5"/>
        <v>0.99428506812495598</v>
      </c>
    </row>
    <row r="70" spans="5:8" x14ac:dyDescent="0.3">
      <c r="E70">
        <v>68</v>
      </c>
      <c r="F70">
        <f t="shared" ca="1" si="3"/>
        <v>1.0014804141958247</v>
      </c>
      <c r="G70">
        <f t="shared" ca="1" si="4"/>
        <v>1.0031505339538804</v>
      </c>
      <c r="H70">
        <f t="shared" ca="1" si="5"/>
        <v>1.0030781795372683</v>
      </c>
    </row>
    <row r="71" spans="5:8" x14ac:dyDescent="0.3">
      <c r="E71">
        <v>69</v>
      </c>
      <c r="F71">
        <f t="shared" ca="1" si="3"/>
        <v>1.0000586597962791</v>
      </c>
      <c r="G71">
        <f t="shared" ca="1" si="4"/>
        <v>1.0076066085675828</v>
      </c>
      <c r="H71">
        <f t="shared" ca="1" si="5"/>
        <v>1.0007142598807557</v>
      </c>
    </row>
    <row r="72" spans="5:8" x14ac:dyDescent="0.3">
      <c r="E72">
        <v>70</v>
      </c>
      <c r="F72">
        <f t="shared" ca="1" si="3"/>
        <v>0.99782352915658168</v>
      </c>
      <c r="G72">
        <f t="shared" ca="1" si="4"/>
        <v>1.0064968419434044</v>
      </c>
      <c r="H72">
        <f t="shared" ca="1" si="5"/>
        <v>1.0051559208460041</v>
      </c>
    </row>
    <row r="73" spans="5:8" x14ac:dyDescent="0.3">
      <c r="E73">
        <v>71</v>
      </c>
      <c r="F73">
        <f t="shared" ca="1" si="3"/>
        <v>1.0002302596819708</v>
      </c>
      <c r="G73">
        <f t="shared" ca="1" si="4"/>
        <v>0.99777815320797192</v>
      </c>
      <c r="H73">
        <f t="shared" ca="1" si="5"/>
        <v>0.99194901417431391</v>
      </c>
    </row>
    <row r="74" spans="5:8" x14ac:dyDescent="0.3">
      <c r="E74">
        <v>72</v>
      </c>
      <c r="F74">
        <f t="shared" ca="1" si="3"/>
        <v>1.0012909874130136</v>
      </c>
      <c r="G74">
        <f t="shared" ca="1" si="4"/>
        <v>1.004397107158665</v>
      </c>
      <c r="H74">
        <f t="shared" ca="1" si="5"/>
        <v>0.99556547169298981</v>
      </c>
    </row>
    <row r="75" spans="5:8" x14ac:dyDescent="0.3">
      <c r="E75">
        <v>73</v>
      </c>
      <c r="F75">
        <f t="shared" ca="1" si="3"/>
        <v>1.0023650086723712</v>
      </c>
      <c r="G75">
        <f t="shared" ca="1" si="4"/>
        <v>1.0006438177511399</v>
      </c>
      <c r="H75">
        <f t="shared" ca="1" si="5"/>
        <v>1.001387478165271</v>
      </c>
    </row>
    <row r="76" spans="5:8" x14ac:dyDescent="0.3">
      <c r="E76">
        <v>74</v>
      </c>
      <c r="F76">
        <f t="shared" ca="1" si="3"/>
        <v>1.0000395907604926</v>
      </c>
      <c r="G76">
        <f t="shared" ca="1" si="4"/>
        <v>0.99728148288566298</v>
      </c>
      <c r="H76">
        <f t="shared" ca="1" si="5"/>
        <v>0.99879996041805152</v>
      </c>
    </row>
    <row r="77" spans="5:8" x14ac:dyDescent="0.3">
      <c r="E77">
        <v>75</v>
      </c>
      <c r="F77">
        <f t="shared" ca="1" si="3"/>
        <v>0.99455979935592642</v>
      </c>
      <c r="G77">
        <f t="shared" ca="1" si="4"/>
        <v>0.99401028308065409</v>
      </c>
      <c r="H77">
        <f t="shared" ca="1" si="5"/>
        <v>1.0079006206273164</v>
      </c>
    </row>
    <row r="78" spans="5:8" x14ac:dyDescent="0.3">
      <c r="E78">
        <v>76</v>
      </c>
      <c r="F78">
        <f t="shared" ca="1" si="3"/>
        <v>1.0002470775749799</v>
      </c>
      <c r="G78">
        <f t="shared" ca="1" si="4"/>
        <v>1.0002790390837035</v>
      </c>
      <c r="H78">
        <f t="shared" ca="1" si="5"/>
        <v>0.99609309547941405</v>
      </c>
    </row>
    <row r="79" spans="5:8" x14ac:dyDescent="0.3">
      <c r="E79">
        <v>77</v>
      </c>
      <c r="F79">
        <f t="shared" ca="1" si="3"/>
        <v>0.99874305755836845</v>
      </c>
      <c r="G79">
        <f t="shared" ca="1" si="4"/>
        <v>0.99782826698460003</v>
      </c>
      <c r="H79">
        <f t="shared" ca="1" si="5"/>
        <v>1.0012849066725942</v>
      </c>
    </row>
    <row r="80" spans="5:8" x14ac:dyDescent="0.3">
      <c r="E80">
        <v>78</v>
      </c>
      <c r="F80">
        <f t="shared" ca="1" si="3"/>
        <v>1.0004440579252132</v>
      </c>
      <c r="G80">
        <f t="shared" ca="1" si="4"/>
        <v>0.99809885858992531</v>
      </c>
      <c r="H80">
        <f t="shared" ca="1" si="5"/>
        <v>1.0096886280918098</v>
      </c>
    </row>
    <row r="81" spans="5:8" x14ac:dyDescent="0.3">
      <c r="E81">
        <v>79</v>
      </c>
      <c r="F81">
        <f t="shared" ca="1" si="3"/>
        <v>1.0012001005132654</v>
      </c>
      <c r="G81">
        <f t="shared" ca="1" si="4"/>
        <v>1.0033763625191912</v>
      </c>
      <c r="H81">
        <f t="shared" ca="1" si="5"/>
        <v>0.99890363737480226</v>
      </c>
    </row>
    <row r="82" spans="5:8" x14ac:dyDescent="0.3">
      <c r="E82">
        <v>80</v>
      </c>
      <c r="F82">
        <f t="shared" ca="1" si="3"/>
        <v>0.9956298158810456</v>
      </c>
      <c r="G82">
        <f t="shared" ca="1" si="4"/>
        <v>1.0019015127160626</v>
      </c>
      <c r="H82">
        <f t="shared" ca="1" si="5"/>
        <v>1.0028201367368064</v>
      </c>
    </row>
    <row r="83" spans="5:8" x14ac:dyDescent="0.3">
      <c r="E83">
        <v>81</v>
      </c>
      <c r="F83">
        <f t="shared" ca="1" si="3"/>
        <v>0.99722134717624977</v>
      </c>
      <c r="G83">
        <f t="shared" ca="1" si="4"/>
        <v>0.99475395983516623</v>
      </c>
      <c r="H83">
        <f t="shared" ca="1" si="5"/>
        <v>0.99981068541509877</v>
      </c>
    </row>
    <row r="84" spans="5:8" x14ac:dyDescent="0.3">
      <c r="E84">
        <v>82</v>
      </c>
      <c r="F84">
        <f t="shared" ca="1" si="3"/>
        <v>0.99938206237292937</v>
      </c>
      <c r="G84">
        <f t="shared" ca="1" si="4"/>
        <v>0.99800663156640934</v>
      </c>
      <c r="H84">
        <f t="shared" ca="1" si="5"/>
        <v>0.99935281078785798</v>
      </c>
    </row>
    <row r="85" spans="5:8" x14ac:dyDescent="0.3">
      <c r="E85">
        <v>83</v>
      </c>
      <c r="F85">
        <f t="shared" ca="1" si="3"/>
        <v>1.0020222615090508</v>
      </c>
      <c r="G85">
        <f t="shared" ca="1" si="4"/>
        <v>1.0041853687840878</v>
      </c>
      <c r="H85">
        <f t="shared" ca="1" si="5"/>
        <v>0.99570290974694953</v>
      </c>
    </row>
    <row r="86" spans="5:8" x14ac:dyDescent="0.3">
      <c r="E86">
        <v>84</v>
      </c>
      <c r="F86">
        <f t="shared" ca="1" si="3"/>
        <v>1.0000482702899618</v>
      </c>
      <c r="G86">
        <f t="shared" ca="1" si="4"/>
        <v>0.99901784754498202</v>
      </c>
      <c r="H86">
        <f t="shared" ca="1" si="5"/>
        <v>1.0084801558762533</v>
      </c>
    </row>
    <row r="87" spans="5:8" x14ac:dyDescent="0.3">
      <c r="E87">
        <v>85</v>
      </c>
      <c r="F87">
        <f t="shared" ca="1" si="3"/>
        <v>1.0009363578512469</v>
      </c>
      <c r="G87">
        <f t="shared" ca="1" si="4"/>
        <v>1.0028970059548865</v>
      </c>
      <c r="H87">
        <f t="shared" ca="1" si="5"/>
        <v>0.9978505512248802</v>
      </c>
    </row>
    <row r="88" spans="5:8" x14ac:dyDescent="0.3">
      <c r="E88">
        <v>86</v>
      </c>
      <c r="F88">
        <f t="shared" ca="1" si="3"/>
        <v>1.0058619747239408</v>
      </c>
      <c r="G88">
        <f t="shared" ca="1" si="4"/>
        <v>1.0033144691489733</v>
      </c>
      <c r="H88">
        <f t="shared" ca="1" si="5"/>
        <v>0.99949142408549896</v>
      </c>
    </row>
    <row r="89" spans="5:8" x14ac:dyDescent="0.3">
      <c r="E89">
        <v>87</v>
      </c>
      <c r="F89">
        <f t="shared" ca="1" si="3"/>
        <v>1.0020900597305591</v>
      </c>
      <c r="G89">
        <f t="shared" ca="1" si="4"/>
        <v>0.99007178047778066</v>
      </c>
      <c r="H89">
        <f t="shared" ca="1" si="5"/>
        <v>1.0026933506118958</v>
      </c>
    </row>
    <row r="90" spans="5:8" x14ac:dyDescent="0.3">
      <c r="E90">
        <v>88</v>
      </c>
      <c r="F90">
        <f t="shared" ca="1" si="3"/>
        <v>1.0010497332730435</v>
      </c>
      <c r="G90">
        <f t="shared" ca="1" si="4"/>
        <v>1.0031874612087588</v>
      </c>
      <c r="H90">
        <f t="shared" ca="1" si="5"/>
        <v>0.99491185237200974</v>
      </c>
    </row>
    <row r="91" spans="5:8" x14ac:dyDescent="0.3">
      <c r="E91">
        <v>89</v>
      </c>
      <c r="F91">
        <f t="shared" ca="1" si="3"/>
        <v>1.0057165709618365</v>
      </c>
      <c r="G91">
        <f t="shared" ca="1" si="4"/>
        <v>0.99382505847735136</v>
      </c>
      <c r="H91">
        <f t="shared" ca="1" si="5"/>
        <v>1.0036229423518335</v>
      </c>
    </row>
    <row r="92" spans="5:8" x14ac:dyDescent="0.3">
      <c r="E92">
        <v>90</v>
      </c>
      <c r="F92">
        <f t="shared" ca="1" si="3"/>
        <v>1.0008207746038815</v>
      </c>
      <c r="G92">
        <f t="shared" ca="1" si="4"/>
        <v>1.0059888133704411</v>
      </c>
      <c r="H92">
        <f t="shared" ca="1" si="5"/>
        <v>1.0039225910420679</v>
      </c>
    </row>
    <row r="93" spans="5:8" x14ac:dyDescent="0.3">
      <c r="E93">
        <v>91</v>
      </c>
      <c r="F93">
        <f t="shared" ca="1" si="3"/>
        <v>1.0052986812236897</v>
      </c>
      <c r="G93">
        <f t="shared" ca="1" si="4"/>
        <v>0.9924680340035813</v>
      </c>
      <c r="H93">
        <f t="shared" ca="1" si="5"/>
        <v>0.9976602187422412</v>
      </c>
    </row>
    <row r="94" spans="5:8" x14ac:dyDescent="0.3">
      <c r="E94">
        <v>92</v>
      </c>
      <c r="F94">
        <f t="shared" ca="1" si="3"/>
        <v>1.0024601361189358</v>
      </c>
      <c r="G94">
        <f t="shared" ca="1" si="4"/>
        <v>1.0059191753780643</v>
      </c>
      <c r="H94">
        <f t="shared" ca="1" si="5"/>
        <v>0.9961360111351879</v>
      </c>
    </row>
    <row r="95" spans="5:8" x14ac:dyDescent="0.3">
      <c r="E95">
        <v>93</v>
      </c>
      <c r="F95">
        <f t="shared" ca="1" si="3"/>
        <v>0.99577152988177797</v>
      </c>
      <c r="G95">
        <f t="shared" ca="1" si="4"/>
        <v>0.9985196402918598</v>
      </c>
      <c r="H95">
        <f t="shared" ca="1" si="5"/>
        <v>1.0039696308790873</v>
      </c>
    </row>
    <row r="96" spans="5:8" x14ac:dyDescent="0.3">
      <c r="E96">
        <v>94</v>
      </c>
      <c r="F96">
        <f t="shared" ca="1" si="3"/>
        <v>0.99524614251909205</v>
      </c>
      <c r="G96">
        <f t="shared" ca="1" si="4"/>
        <v>1.0017215238945398</v>
      </c>
      <c r="H96">
        <f t="shared" ca="1" si="5"/>
        <v>0.99934870964682887</v>
      </c>
    </row>
    <row r="97" spans="5:8" x14ac:dyDescent="0.3">
      <c r="E97">
        <v>95</v>
      </c>
      <c r="F97">
        <f t="shared" ca="1" si="3"/>
        <v>0.9978272773557989</v>
      </c>
      <c r="G97">
        <f t="shared" ca="1" si="4"/>
        <v>0.99745959691927888</v>
      </c>
      <c r="H97">
        <f t="shared" ca="1" si="5"/>
        <v>1.0006872894813834</v>
      </c>
    </row>
    <row r="98" spans="5:8" x14ac:dyDescent="0.3">
      <c r="E98">
        <v>96</v>
      </c>
      <c r="F98">
        <f t="shared" ca="1" si="3"/>
        <v>1.003500850590449</v>
      </c>
      <c r="G98">
        <f t="shared" ca="1" si="4"/>
        <v>0.9957177901961124</v>
      </c>
      <c r="H98">
        <f t="shared" ca="1" si="5"/>
        <v>1.0051734470532245</v>
      </c>
    </row>
    <row r="99" spans="5:8" x14ac:dyDescent="0.3">
      <c r="E99">
        <v>97</v>
      </c>
      <c r="F99">
        <f t="shared" ca="1" si="3"/>
        <v>1.0053869305268521</v>
      </c>
      <c r="G99">
        <f t="shared" ca="1" si="4"/>
        <v>0.99305232331601045</v>
      </c>
      <c r="H99">
        <f t="shared" ca="1" si="5"/>
        <v>1.0000009467925974</v>
      </c>
    </row>
    <row r="100" spans="5:8" x14ac:dyDescent="0.3">
      <c r="E100">
        <v>98</v>
      </c>
      <c r="F100">
        <f t="shared" ca="1" si="3"/>
        <v>1.0069922721150986</v>
      </c>
      <c r="G100">
        <f t="shared" ca="1" si="4"/>
        <v>1.0020413302177231</v>
      </c>
      <c r="H100">
        <f t="shared" ca="1" si="5"/>
        <v>0.99587621555904704</v>
      </c>
    </row>
    <row r="101" spans="5:8" x14ac:dyDescent="0.3">
      <c r="E101">
        <v>99</v>
      </c>
      <c r="F101">
        <f t="shared" ca="1" si="3"/>
        <v>1.0031500675746245</v>
      </c>
      <c r="G101">
        <f t="shared" ca="1" si="4"/>
        <v>0.99662998840750816</v>
      </c>
      <c r="H101">
        <f t="shared" ca="1" si="5"/>
        <v>0.99782266610676051</v>
      </c>
    </row>
    <row r="102" spans="5:8" x14ac:dyDescent="0.3">
      <c r="E102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D6BD-3141-4D31-9CC8-C86BA216F135}">
  <dimension ref="A1"/>
  <sheetViews>
    <sheetView tabSelected="1" topLeftCell="A128" workbookViewId="0">
      <selection activeCell="N118" sqref="N118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N 7 q l V L 1 D Z U O k A A A A 9 g A A A B I A H A B D b 2 5 m a W c v U G F j a 2 F n Z S 5 4 b W w g o h g A K K A U A A A A A A A A A A A A A A A A A A A A A A A A A A A A h Y 8 x D o I w G I W v Q r r T l u J A y E 8 Z n E w k M d E Y 1 6 Z U a I R i a L H c z c E j e Q U x i r o 5 v u 9 9 w 3 v 3 6 w 3 y s W 2 C i + q t 7 k y G I k x R o I z s S m 2 q D A 3 u G C Y o 5 7 A R 8 i Q q F U y y s e l o y w z V z p 1 T Q r z 3 2 M e 4 6 y v C K I 3 I o V h v Z a 1 a g T 6 y / i + H 2 l g n j F S I w / 4 1 h j M c 0 Q W O k 2 k T k B l C o c 1 X Y F P 3 b H 8 g L I f G D b 3 i 2 o W r H Z A 5 A n l / 4 A 9 Q S w M E F A A C A A g A N 7 q l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6 p V S t L H C E P Q E A A D Y C A A A T A B w A R m 9 y b X V s Y X M v U 2 V j d G l v b j E u b S C i G A A o o B Q A A A A A A A A A A A A A A A A A A A A A A A A A A A C F j 0 9 r w k A Q x e + B f I c h v U R Y A k r / Q C U H S S o W a m 1 J 7 M X 0 s E 1 G 3 b L Z l d 2 N o t L v 3 k k V K h X p X n b m N 8 y b 9 y y W T m g F 2 e H v 9 n 3 P 9 + y S G 6 x g n A 1 z i E G i 8 z 2 g N z F i I R Q S S u w 6 S n X Z 1 K h c O B Q S o 0 Q r R 4 0 N g + S + m F o 0 t p i 2 A I t U b 5 T U v L J F q x e V d h 1 0 2 C x F K W r h 0 M Q B C x g k W j a 1 s v E d g w d V 6 k q o R d z t 3 f Q Y v D b a Y e a 2 E u P f M n r W C t 8 7 7 O D r K n i k Q 9 b x H S U Q w O W O O 4 R K g B R r l F I H 5 D j n H 7 T 2 Y n R N G i P k F T k M j 4 E Y z I 6 D g Z R Z y S U 3 N n a m O b 0 w J k 9 z U X K n w Y n V i W R u u L J z b e p D h H y 7 Q h v + 6 4 j t 9 0 F K j K I 7 2 o C K 6 i 8 G + 2 C y Q k W Q 1 m + v o 1 b s h 4 7 E Y n l O n / T m H C Z S W z z H g + o T L o z e W u N / + F f H 9 4 S 6 F L 7 / D V B L A Q I t A B Q A A g A I A D e 6 p V S 9 Q 2 V D p A A A A P Y A A A A S A A A A A A A A A A A A A A A A A A A A A A B D b 2 5 m a W c v U G F j a 2 F n Z S 5 4 b W x Q S w E C L Q A U A A I A C A A 3 u q V U D 8 r p q 6 Q A A A D p A A A A E w A A A A A A A A A A A A A A A A D w A A A A W 0 N v b n R l b n R f V H l w Z X N d L n h t b F B L A Q I t A B Q A A g A I A D e 6 p V S t L H C E P Q E A A D Y C A A A T A A A A A A A A A A A A A A A A A O E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L A A A A A A A A U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T R l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V U M j E 6 M T c 6 M j g u N z E w M z E 0 N l o i I C 8 + P E V u d H J 5 I F R 5 c G U 9 I k Z p b G x D b 2 x 1 b W 5 U e X B l c y I g V m F s d W U 9 I n N D U U 1 E Q X d N R E F 3 P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U 0 Z U L 0 F 1 d G 9 S Z W 1 v d m V k Q 2 9 s d W 1 u c z E u e 0 R h d G U s M H 0 m c X V v d D s s J n F 1 b 3 Q 7 U 2 V j d G l v b j E v T V N G V C 9 B d X R v U m V t b 3 Z l Z E N v b H V t b n M x L n t P c G V u L D F 9 J n F 1 b 3 Q 7 L C Z x d W 9 0 O 1 N l Y 3 R p b 2 4 x L 0 1 T R l Q v Q X V 0 b 1 J l b W 9 2 Z W R D b 2 x 1 b W 5 z M S 5 7 S G l n a C w y f S Z x d W 9 0 O y w m c X V v d D t T Z W N 0 a W 9 u M S 9 N U 0 Z U L 0 F 1 d G 9 S Z W 1 v d m V k Q 2 9 s d W 1 u c z E u e 0 x v d y w z f S Z x d W 9 0 O y w m c X V v d D t T Z W N 0 a W 9 u M S 9 N U 0 Z U L 0 F 1 d G 9 S Z W 1 v d m V k Q 2 9 s d W 1 u c z E u e 0 N s b 3 N l L D R 9 J n F 1 b 3 Q 7 L C Z x d W 9 0 O 1 N l Y 3 R p b 2 4 x L 0 1 T R l Q v Q X V 0 b 1 J l b W 9 2 Z W R D b 2 x 1 b W 5 z M S 5 7 Q W R q I E N s b 3 N l L D V 9 J n F 1 b 3 Q 7 L C Z x d W 9 0 O 1 N l Y 3 R p b 2 4 x L 0 1 T R l Q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T R l Q v Q X V 0 b 1 J l b W 9 2 Z W R D b 2 x 1 b W 5 z M S 5 7 R G F 0 Z S w w f S Z x d W 9 0 O y w m c X V v d D t T Z W N 0 a W 9 u M S 9 N U 0 Z U L 0 F 1 d G 9 S Z W 1 v d m V k Q 2 9 s d W 1 u c z E u e 0 9 w Z W 4 s M X 0 m c X V v d D s s J n F 1 b 3 Q 7 U 2 V j d G l v b j E v T V N G V C 9 B d X R v U m V t b 3 Z l Z E N v b H V t b n M x L n t I a W d o L D J 9 J n F 1 b 3 Q 7 L C Z x d W 9 0 O 1 N l Y 3 R p b 2 4 x L 0 1 T R l Q v Q X V 0 b 1 J l b W 9 2 Z W R D b 2 x 1 b W 5 z M S 5 7 T G 9 3 L D N 9 J n F 1 b 3 Q 7 L C Z x d W 9 0 O 1 N l Y 3 R p b 2 4 x L 0 1 T R l Q v Q X V 0 b 1 J l b W 9 2 Z W R D b 2 x 1 b W 5 z M S 5 7 Q 2 x v c 2 U s N H 0 m c X V v d D s s J n F 1 b 3 Q 7 U 2 V j d G l v b j E v T V N G V C 9 B d X R v U m V t b 3 Z l Z E N v b H V t b n M x L n t B Z G o g Q 2 x v c 2 U s N X 0 m c X V v d D s s J n F 1 b 3 Q 7 U 2 V j d G l v b j E v T V N G V C 9 B d X R v U m V t b 3 Z l Z E N v b H V t b n M x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T R l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G V C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6 I K d H c k C v S p f L 1 H w d 8 7 y 2 A A A A A A I A A A A A A B B m A A A A A Q A A I A A A A K 1 S i o A H S 5 e F A b H O L W l x o i 1 u P K K X 8 o N L Z 1 E u S D h R N q Y u A A A A A A 6 A A A A A A g A A I A A A A E N j 8 d u u 8 m q N q C A r g z K y Q 1 / W G h r 3 o x 3 2 1 u j m U T R v y P u g U A A A A D d c H b h 6 T g / J u W m u v G y c h s e e x I K N n f S M n E + Z / g a F Y + D y z b s A S H p t / t V x 2 O S X 4 q 7 Z V b V f 0 b r m v U N 7 g T B w E j R 6 j q o 0 8 m L + X T W P + l l j K 3 4 H 7 j v 1 Q A A A A I U G j p p S c U h w z d v 5 N e K y T d 5 7 5 C v I X T r H R P Q u 8 Z j 1 v 8 O 5 b X 2 U v q j B x c e X C M 1 7 K S q + u N q 2 2 x v I x + Z n 3 m 6 7 Y I 8 5 Q 4 c = < / D a t a M a s h u p > 
</file>

<file path=customXml/itemProps1.xml><?xml version="1.0" encoding="utf-8"?>
<ds:datastoreItem xmlns:ds="http://schemas.openxmlformats.org/officeDocument/2006/customXml" ds:itemID="{0A8A79BA-B56B-4DB3-AE2C-FF6D1E36C0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Report5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Martemucci</dc:creator>
  <cp:lastModifiedBy>Walter Martemucci</cp:lastModifiedBy>
  <cp:lastPrinted>2022-05-10T19:34:16Z</cp:lastPrinted>
  <dcterms:created xsi:type="dcterms:W3CDTF">2022-05-05T16:15:54Z</dcterms:created>
  <dcterms:modified xsi:type="dcterms:W3CDTF">2022-05-10T19:35:56Z</dcterms:modified>
</cp:coreProperties>
</file>