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10" tabRatio="552"/>
  </bookViews>
  <sheets>
    <sheet name="月报公式表" sheetId="3" r:id="rId1"/>
  </sheets>
  <calcPr calcId="144525"/>
</workbook>
</file>

<file path=xl/sharedStrings.xml><?xml version="1.0" encoding="utf-8"?>
<sst xmlns="http://schemas.openxmlformats.org/spreadsheetml/2006/main" count="148" uniqueCount="58">
  <si>
    <t>月度销售目标及周报告模板</t>
  </si>
  <si>
    <t>请填写</t>
  </si>
  <si>
    <t>不适用</t>
  </si>
  <si>
    <t>自动计算</t>
  </si>
  <si>
    <r>
      <rPr>
        <b/>
        <sz val="10"/>
        <color theme="1"/>
        <rFont val="新細明體"/>
        <charset val="134"/>
      </rPr>
      <t>YYYY年</t>
    </r>
    <r>
      <rPr>
        <b/>
        <sz val="10"/>
        <color theme="1"/>
        <rFont val="CorpoS"/>
        <charset val="134"/>
      </rPr>
      <t>MM</t>
    </r>
    <r>
      <rPr>
        <b/>
        <sz val="10"/>
        <color theme="1"/>
        <rFont val="新細明體"/>
        <charset val="134"/>
      </rPr>
      <t>月</t>
    </r>
    <r>
      <rPr>
        <b/>
        <sz val="10"/>
        <color theme="1"/>
        <rFont val="CorpoS"/>
        <charset val="134"/>
      </rPr>
      <t xml:space="preserve"> </t>
    </r>
    <r>
      <rPr>
        <b/>
        <sz val="10"/>
        <color theme="1"/>
        <rFont val="新細明體"/>
        <charset val="134"/>
      </rPr>
      <t>集客渠道</t>
    </r>
    <r>
      <rPr>
        <b/>
        <sz val="10"/>
        <color rgb="FFFF0000"/>
        <rFont val="新細明體"/>
        <charset val="134"/>
      </rPr>
      <t>效果</t>
    </r>
  </si>
  <si>
    <r>
      <rPr>
        <b/>
        <sz val="10"/>
        <rFont val="CorpoS"/>
        <charset val="134"/>
      </rPr>
      <t>YYYY</t>
    </r>
    <r>
      <rPr>
        <b/>
        <sz val="10"/>
        <rFont val="宋体"/>
        <charset val="134"/>
      </rPr>
      <t>年</t>
    </r>
    <r>
      <rPr>
        <b/>
        <sz val="10"/>
        <rFont val="CorpoS"/>
        <charset val="134"/>
      </rPr>
      <t>MM</t>
    </r>
    <r>
      <rPr>
        <b/>
        <sz val="10"/>
        <rFont val="宋体"/>
        <charset val="134"/>
      </rPr>
      <t>月</t>
    </r>
    <r>
      <rPr>
        <b/>
        <sz val="10"/>
        <rFont val="CorpoS"/>
        <charset val="134"/>
      </rPr>
      <t xml:space="preserve"> </t>
    </r>
    <r>
      <rPr>
        <b/>
        <sz val="10"/>
        <rFont val="宋体"/>
        <charset val="134"/>
      </rPr>
      <t>销</t>
    </r>
    <r>
      <rPr>
        <b/>
        <sz val="10"/>
        <rFont val="新細明體"/>
        <charset val="134"/>
      </rPr>
      <t>售漏斗</t>
    </r>
    <r>
      <rPr>
        <b/>
        <sz val="10"/>
        <rFont val="宋体"/>
        <charset val="134"/>
      </rPr>
      <t>业务</t>
    </r>
    <r>
      <rPr>
        <b/>
        <sz val="10"/>
        <color rgb="FFFF0000"/>
        <rFont val="新細明體"/>
        <charset val="134"/>
      </rPr>
      <t>表</t>
    </r>
    <r>
      <rPr>
        <b/>
        <sz val="10"/>
        <color rgb="FFFF0000"/>
        <rFont val="宋体"/>
        <charset val="134"/>
      </rPr>
      <t>现</t>
    </r>
  </si>
  <si>
    <r>
      <rPr>
        <b/>
        <sz val="10"/>
        <color theme="1"/>
        <rFont val="宋体"/>
        <charset val="134"/>
      </rPr>
      <t>YYYY年MM月</t>
    </r>
    <r>
      <rPr>
        <b/>
        <sz val="10"/>
        <color theme="1"/>
        <rFont val="CorpoS"/>
        <charset val="134"/>
      </rPr>
      <t xml:space="preserve"> </t>
    </r>
    <r>
      <rPr>
        <b/>
        <sz val="10"/>
        <color theme="1"/>
        <rFont val="宋体"/>
        <charset val="134"/>
      </rPr>
      <t>销</t>
    </r>
    <r>
      <rPr>
        <b/>
        <sz val="10"/>
        <color theme="1"/>
        <rFont val="新細明體"/>
        <charset val="134"/>
      </rPr>
      <t>售衍生</t>
    </r>
    <r>
      <rPr>
        <b/>
        <sz val="10"/>
        <color theme="1"/>
        <rFont val="宋体"/>
        <charset val="134"/>
      </rPr>
      <t>业务</t>
    </r>
    <r>
      <rPr>
        <b/>
        <sz val="10"/>
        <color rgb="FFFF0000"/>
        <rFont val="新細明體"/>
        <charset val="134"/>
      </rPr>
      <t>表现</t>
    </r>
  </si>
  <si>
    <t>散客线索</t>
  </si>
  <si>
    <t>呼入线索</t>
  </si>
  <si>
    <t>网络线索</t>
  </si>
  <si>
    <t>主动集客线索</t>
  </si>
  <si>
    <t>推荐线索</t>
  </si>
  <si>
    <t>再购线索</t>
  </si>
  <si>
    <t>活跃线索</t>
  </si>
  <si>
    <t>休眠线索</t>
  </si>
  <si>
    <t>散客客流+线索</t>
  </si>
  <si>
    <t>进店
线索数</t>
  </si>
  <si>
    <t>报价数</t>
  </si>
  <si>
    <t>订单数</t>
  </si>
  <si>
    <t>成交数</t>
  </si>
  <si>
    <t>首次进店试乘试驾数</t>
  </si>
  <si>
    <t>金融（台）</t>
  </si>
  <si>
    <t>保险（台）</t>
  </si>
  <si>
    <t>精品（产值单位：千）</t>
  </si>
  <si>
    <t>延保（台）</t>
  </si>
  <si>
    <t>其他收费类（台）</t>
  </si>
  <si>
    <t>客流</t>
  </si>
  <si>
    <t>留档</t>
  </si>
  <si>
    <t>总量</t>
  </si>
  <si>
    <t>进店</t>
  </si>
  <si>
    <t>目标</t>
  </si>
  <si>
    <t>实际</t>
  </si>
  <si>
    <r>
      <rPr>
        <b/>
        <sz val="10"/>
        <rFont val="宋体"/>
        <charset val="134"/>
      </rPr>
      <t>目标</t>
    </r>
  </si>
  <si>
    <r>
      <rPr>
        <sz val="9"/>
        <color theme="1"/>
        <rFont val="CorpoS"/>
        <charset val="134"/>
      </rPr>
      <t>实际</t>
    </r>
  </si>
  <si>
    <r>
      <rPr>
        <sz val="9"/>
        <color theme="1"/>
        <rFont val="CorpoS"/>
        <charset val="134"/>
      </rPr>
      <t>目标</t>
    </r>
  </si>
  <si>
    <t>跨部门目标分解</t>
  </si>
  <si>
    <t>团队总和</t>
  </si>
  <si>
    <t>市场专员</t>
  </si>
  <si>
    <t>DCC专员</t>
  </si>
  <si>
    <t>销售专员</t>
  </si>
  <si>
    <t>红色代表小于目标</t>
  </si>
  <si>
    <t>绿色代表大于目标</t>
  </si>
  <si>
    <r>
      <rPr>
        <b/>
        <sz val="10"/>
        <rFont val="CorpoS"/>
        <charset val="134"/>
      </rPr>
      <t>YYYY</t>
    </r>
    <r>
      <rPr>
        <b/>
        <sz val="10"/>
        <rFont val="宋体"/>
        <charset val="134"/>
      </rPr>
      <t>年</t>
    </r>
    <r>
      <rPr>
        <b/>
        <sz val="10"/>
        <rFont val="CorpoS"/>
        <charset val="134"/>
      </rPr>
      <t>MM</t>
    </r>
    <r>
      <rPr>
        <b/>
        <sz val="10"/>
        <rFont val="宋体"/>
        <charset val="134"/>
      </rPr>
      <t>月</t>
    </r>
    <r>
      <rPr>
        <b/>
        <sz val="10"/>
        <rFont val="CorpoS"/>
        <charset val="134"/>
      </rPr>
      <t xml:space="preserve"> </t>
    </r>
    <r>
      <rPr>
        <b/>
        <sz val="10"/>
        <rFont val="新細明體"/>
        <charset val="134"/>
      </rPr>
      <t>集客渠道</t>
    </r>
    <r>
      <rPr>
        <b/>
        <sz val="10"/>
        <color rgb="FFFF0000"/>
        <rFont val="新細明體"/>
        <charset val="134"/>
      </rPr>
      <t>效率</t>
    </r>
  </si>
  <si>
    <r>
      <rPr>
        <b/>
        <sz val="10"/>
        <rFont val="CorpoS"/>
        <charset val="134"/>
      </rPr>
      <t>YYYY</t>
    </r>
    <r>
      <rPr>
        <b/>
        <sz val="10"/>
        <rFont val="宋体"/>
        <charset val="134"/>
      </rPr>
      <t>年</t>
    </r>
    <r>
      <rPr>
        <b/>
        <sz val="10"/>
        <rFont val="CorpoS"/>
        <charset val="134"/>
      </rPr>
      <t>MM</t>
    </r>
    <r>
      <rPr>
        <b/>
        <sz val="10"/>
        <rFont val="宋体"/>
        <charset val="134"/>
      </rPr>
      <t>月</t>
    </r>
    <r>
      <rPr>
        <b/>
        <sz val="10"/>
        <rFont val="CorpoS"/>
        <charset val="134"/>
      </rPr>
      <t xml:space="preserve"> </t>
    </r>
    <r>
      <rPr>
        <b/>
        <sz val="10"/>
        <rFont val="宋体"/>
        <charset val="134"/>
      </rPr>
      <t>销</t>
    </r>
    <r>
      <rPr>
        <b/>
        <sz val="10"/>
        <rFont val="新細明體"/>
        <charset val="134"/>
      </rPr>
      <t>售漏斗效率</t>
    </r>
    <r>
      <rPr>
        <b/>
        <sz val="10"/>
        <color rgb="FFFF0000"/>
        <rFont val="新細明體"/>
        <charset val="134"/>
      </rPr>
      <t>表</t>
    </r>
    <r>
      <rPr>
        <b/>
        <sz val="10"/>
        <color rgb="FFFF0000"/>
        <rFont val="宋体"/>
        <charset val="134"/>
      </rPr>
      <t>现</t>
    </r>
  </si>
  <si>
    <t>散客留档率</t>
  </si>
  <si>
    <t>呼入线索进店率</t>
  </si>
  <si>
    <t>网络线索进店率</t>
  </si>
  <si>
    <t>主动集客
线索进店率</t>
  </si>
  <si>
    <t>推荐线索进店率</t>
  </si>
  <si>
    <t>再购线索进店率</t>
  </si>
  <si>
    <t>活跃线索进店率</t>
  </si>
  <si>
    <t>休眠线索进店率</t>
  </si>
  <si>
    <t>集客效率</t>
  </si>
  <si>
    <t>进店线索报价率</t>
  </si>
  <si>
    <t>报价订单率</t>
  </si>
  <si>
    <t>订单
成交率</t>
  </si>
  <si>
    <t>进店线索订单率</t>
  </si>
  <si>
    <t>首次进店试驾率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</si>
</sst>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9">
    <font>
      <sz val="11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b/>
      <sz val="16"/>
      <color theme="0"/>
      <name val="等线"/>
      <charset val="134"/>
      <scheme val="minor"/>
    </font>
    <font>
      <sz val="10"/>
      <color theme="1"/>
      <name val="CorpoS"/>
      <charset val="134"/>
    </font>
    <font>
      <b/>
      <sz val="10"/>
      <color theme="1"/>
      <name val="新細明體"/>
      <charset val="134"/>
    </font>
    <font>
      <b/>
      <sz val="10"/>
      <color theme="1"/>
      <name val="CorpoS"/>
      <charset val="134"/>
    </font>
    <font>
      <sz val="9"/>
      <color theme="1"/>
      <name val="CorpoS"/>
      <charset val="134"/>
    </font>
    <font>
      <sz val="10"/>
      <color rgb="FFFF0000"/>
      <name val="CorpoS"/>
      <charset val="134"/>
    </font>
    <font>
      <sz val="10"/>
      <name val="CorpoS"/>
      <charset val="134"/>
    </font>
    <font>
      <sz val="10"/>
      <color rgb="FFFF0000"/>
      <name val="宋体"/>
      <charset val="134"/>
    </font>
    <font>
      <sz val="10"/>
      <color theme="9"/>
      <name val="宋体"/>
      <charset val="134"/>
    </font>
    <font>
      <b/>
      <sz val="10"/>
      <name val="CorpoS"/>
      <charset val="134"/>
    </font>
    <font>
      <b/>
      <sz val="10"/>
      <color theme="1"/>
      <name val="宋体"/>
      <charset val="134"/>
    </font>
    <font>
      <b/>
      <sz val="10"/>
      <name val="宋体"/>
      <charset val="134"/>
    </font>
    <font>
      <sz val="11"/>
      <name val="等线"/>
      <charset val="134"/>
      <scheme val="minor"/>
    </font>
    <font>
      <b/>
      <sz val="10"/>
      <color rgb="FFFF0000"/>
      <name val="CorpoS"/>
      <charset val="134"/>
    </font>
    <font>
      <sz val="11"/>
      <color rgb="FF0070C0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"/>
      <color rgb="FFFF0000"/>
      <name val="新細明體"/>
      <charset val="134"/>
    </font>
    <font>
      <b/>
      <sz val="10"/>
      <name val="新細明體"/>
      <charset val="134"/>
    </font>
    <font>
      <b/>
      <sz val="10"/>
      <color rgb="FFFF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2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0" borderId="22" applyNumberFormat="0" applyFon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18" borderId="25" applyNumberFormat="0" applyAlignment="0" applyProtection="0">
      <alignment vertical="center"/>
    </xf>
    <xf numFmtId="0" fontId="23" fillId="18" borderId="19" applyNumberFormat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Fill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2" fillId="2" borderId="0" xfId="0" applyFont="1" applyFill="1" applyAlignment="1" applyProtection="1">
      <protection locked="0"/>
    </xf>
    <xf numFmtId="0" fontId="3" fillId="3" borderId="0" xfId="0" applyFont="1" applyFill="1" applyAlignment="1" applyProtection="1"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 applyProtection="1">
      <protection locked="0"/>
    </xf>
    <xf numFmtId="0" fontId="1" fillId="5" borderId="0" xfId="0" applyFont="1" applyFill="1" applyAlignment="1" applyProtection="1">
      <protection locked="0"/>
    </xf>
    <xf numFmtId="0" fontId="3" fillId="6" borderId="2" xfId="0" applyFont="1" applyFill="1" applyBorder="1" applyAlignment="1" applyProtection="1">
      <alignment horizontal="center" wrapText="1"/>
      <protection locked="0"/>
    </xf>
    <xf numFmtId="0" fontId="4" fillId="7" borderId="3" xfId="0" applyFont="1" applyFill="1" applyBorder="1" applyAlignment="1" applyProtection="1">
      <alignment horizontal="center" wrapText="1"/>
      <protection locked="0"/>
    </xf>
    <xf numFmtId="0" fontId="5" fillId="7" borderId="3" xfId="0" applyFont="1" applyFill="1" applyBorder="1" applyAlignment="1" applyProtection="1">
      <alignment horizontal="center" wrapText="1"/>
      <protection locked="0"/>
    </xf>
    <xf numFmtId="0" fontId="3" fillId="6" borderId="4" xfId="0" applyFont="1" applyFill="1" applyBorder="1" applyAlignment="1" applyProtection="1">
      <alignment horizontal="center" wrapText="1"/>
      <protection locked="0"/>
    </xf>
    <xf numFmtId="0" fontId="5" fillId="7" borderId="5" xfId="0" applyFont="1" applyFill="1" applyBorder="1" applyAlignment="1" applyProtection="1">
      <alignment horizontal="center" wrapText="1"/>
      <protection locked="0"/>
    </xf>
    <xf numFmtId="0" fontId="5" fillId="7" borderId="6" xfId="0" applyFont="1" applyFill="1" applyBorder="1" applyAlignment="1" applyProtection="1">
      <alignment horizontal="center" wrapText="1"/>
      <protection locked="0"/>
    </xf>
    <xf numFmtId="0" fontId="5" fillId="7" borderId="7" xfId="0" applyFont="1" applyFill="1" applyBorder="1" applyAlignment="1" applyProtection="1">
      <alignment horizontal="center" wrapText="1"/>
      <protection locked="0"/>
    </xf>
    <xf numFmtId="0" fontId="5" fillId="7" borderId="8" xfId="0" applyFont="1" applyFill="1" applyBorder="1" applyAlignment="1" applyProtection="1">
      <alignment horizontal="center" wrapText="1"/>
      <protection locked="0"/>
    </xf>
    <xf numFmtId="0" fontId="5" fillId="7" borderId="2" xfId="0" applyFont="1" applyFill="1" applyBorder="1" applyAlignment="1" applyProtection="1">
      <alignment horizontal="center" wrapText="1"/>
      <protection locked="0"/>
    </xf>
    <xf numFmtId="0" fontId="3" fillId="7" borderId="9" xfId="0" applyFont="1" applyFill="1" applyBorder="1" applyAlignment="1" applyProtection="1">
      <alignment horizontal="center" wrapText="1"/>
      <protection locked="0"/>
    </xf>
    <xf numFmtId="0" fontId="3" fillId="7" borderId="2" xfId="0" applyFont="1" applyFill="1" applyBorder="1" applyAlignment="1" applyProtection="1">
      <alignment horizontal="center" wrapText="1"/>
      <protection locked="0"/>
    </xf>
    <xf numFmtId="0" fontId="3" fillId="7" borderId="10" xfId="0" applyFont="1" applyFill="1" applyBorder="1" applyAlignment="1" applyProtection="1">
      <alignment horizontal="center" wrapText="1"/>
      <protection locked="0"/>
    </xf>
    <xf numFmtId="0" fontId="3" fillId="7" borderId="8" xfId="0" applyFont="1" applyFill="1" applyBorder="1" applyAlignment="1" applyProtection="1">
      <alignment horizontal="center" wrapText="1"/>
      <protection locked="0"/>
    </xf>
    <xf numFmtId="0" fontId="6" fillId="7" borderId="9" xfId="0" applyFont="1" applyFill="1" applyBorder="1" applyAlignment="1" applyProtection="1">
      <alignment horizontal="center" wrapText="1"/>
      <protection locked="0"/>
    </xf>
    <xf numFmtId="0" fontId="6" fillId="7" borderId="2" xfId="0" applyFont="1" applyFill="1" applyBorder="1" applyAlignment="1" applyProtection="1">
      <alignment horizontal="center" wrapText="1"/>
      <protection locked="0"/>
    </xf>
    <xf numFmtId="0" fontId="6" fillId="7" borderId="10" xfId="0" applyFont="1" applyFill="1" applyBorder="1" applyAlignment="1" applyProtection="1">
      <alignment horizontal="center" wrapText="1"/>
      <protection locked="0"/>
    </xf>
    <xf numFmtId="0" fontId="6" fillId="7" borderId="8" xfId="0" applyFont="1" applyFill="1" applyBorder="1" applyAlignment="1" applyProtection="1">
      <alignment horizontal="center" wrapText="1"/>
      <protection locked="0"/>
    </xf>
    <xf numFmtId="0" fontId="0" fillId="8" borderId="2" xfId="0" applyFill="1" applyBorder="1" applyAlignment="1">
      <alignment horizontal="right" vertical="center"/>
    </xf>
    <xf numFmtId="0" fontId="7" fillId="9" borderId="4" xfId="0" applyFont="1" applyFill="1" applyBorder="1" applyAlignment="1" applyProtection="1">
      <alignment wrapText="1"/>
      <protection locked="0"/>
    </xf>
    <xf numFmtId="3" fontId="8" fillId="5" borderId="9" xfId="0" applyNumberFormat="1" applyFont="1" applyFill="1" applyBorder="1" applyAlignment="1" applyProtection="1">
      <protection hidden="1"/>
    </xf>
    <xf numFmtId="3" fontId="8" fillId="5" borderId="2" xfId="0" applyNumberFormat="1" applyFont="1" applyFill="1" applyBorder="1" applyAlignment="1" applyProtection="1">
      <protection hidden="1"/>
    </xf>
    <xf numFmtId="3" fontId="8" fillId="5" borderId="10" xfId="0" applyNumberFormat="1" applyFont="1" applyFill="1" applyBorder="1" applyAlignment="1" applyProtection="1">
      <protection hidden="1"/>
    </xf>
    <xf numFmtId="3" fontId="8" fillId="5" borderId="8" xfId="0" applyNumberFormat="1" applyFont="1" applyFill="1" applyBorder="1" applyAlignment="1" applyProtection="1">
      <protection hidden="1"/>
    </xf>
    <xf numFmtId="0" fontId="9" fillId="5" borderId="4" xfId="0" applyFont="1" applyFill="1" applyBorder="1" applyAlignment="1" applyProtection="1">
      <alignment wrapText="1"/>
      <protection locked="0"/>
    </xf>
    <xf numFmtId="3" fontId="8" fillId="3" borderId="9" xfId="0" applyNumberFormat="1" applyFont="1" applyFill="1" applyBorder="1" applyAlignment="1" applyProtection="1">
      <protection hidden="1"/>
    </xf>
    <xf numFmtId="3" fontId="8" fillId="5" borderId="11" xfId="0" applyNumberFormat="1" applyFont="1" applyFill="1" applyBorder="1" applyAlignment="1" applyProtection="1">
      <protection hidden="1"/>
    </xf>
    <xf numFmtId="0" fontId="9" fillId="0" borderId="0" xfId="0" applyFont="1" applyAlignment="1" applyProtection="1">
      <protection locked="0"/>
    </xf>
    <xf numFmtId="0" fontId="8" fillId="0" borderId="0" xfId="0" applyFont="1" applyAlignment="1" applyProtection="1">
      <protection locked="0"/>
    </xf>
    <xf numFmtId="0" fontId="10" fillId="0" borderId="0" xfId="0" applyFont="1" applyAlignment="1" applyProtection="1">
      <protection locked="0"/>
    </xf>
    <xf numFmtId="0" fontId="11" fillId="7" borderId="3" xfId="0" applyFont="1" applyFill="1" applyBorder="1" applyAlignment="1" applyProtection="1">
      <alignment horizontal="center" wrapText="1"/>
      <protection locked="0"/>
    </xf>
    <xf numFmtId="0" fontId="11" fillId="7" borderId="5" xfId="0" applyFont="1" applyFill="1" applyBorder="1" applyAlignment="1" applyProtection="1">
      <alignment horizontal="center" wrapText="1"/>
      <protection locked="0"/>
    </xf>
    <xf numFmtId="0" fontId="11" fillId="7" borderId="6" xfId="0" applyFont="1" applyFill="1" applyBorder="1" applyAlignment="1" applyProtection="1">
      <alignment horizontal="center" wrapText="1"/>
      <protection locked="0"/>
    </xf>
    <xf numFmtId="0" fontId="11" fillId="7" borderId="12" xfId="0" applyFont="1" applyFill="1" applyBorder="1" applyAlignment="1" applyProtection="1">
      <alignment horizontal="center" wrapText="1"/>
      <protection locked="0"/>
    </xf>
    <xf numFmtId="0" fontId="11" fillId="7" borderId="2" xfId="0" applyFont="1" applyFill="1" applyBorder="1" applyAlignment="1" applyProtection="1">
      <alignment horizontal="center" wrapText="1"/>
      <protection locked="0"/>
    </xf>
    <xf numFmtId="0" fontId="8" fillId="7" borderId="9" xfId="0" applyFont="1" applyFill="1" applyBorder="1" applyAlignment="1" applyProtection="1">
      <alignment horizontal="center" wrapText="1"/>
      <protection locked="0"/>
    </xf>
    <xf numFmtId="0" fontId="8" fillId="7" borderId="2" xfId="0" applyFont="1" applyFill="1" applyBorder="1" applyAlignment="1" applyProtection="1">
      <alignment horizontal="center" wrapText="1"/>
      <protection locked="0"/>
    </xf>
    <xf numFmtId="0" fontId="8" fillId="7" borderId="4" xfId="0" applyFont="1" applyFill="1" applyBorder="1" applyAlignment="1" applyProtection="1">
      <alignment horizontal="center" wrapText="1"/>
      <protection locked="0"/>
    </xf>
    <xf numFmtId="0" fontId="7" fillId="5" borderId="4" xfId="0" applyFont="1" applyFill="1" applyBorder="1" applyAlignment="1" applyProtection="1">
      <alignment wrapText="1"/>
      <protection locked="0"/>
    </xf>
    <xf numFmtId="9" fontId="8" fillId="5" borderId="9" xfId="11" applyFont="1" applyFill="1" applyBorder="1" applyAlignment="1" applyProtection="1">
      <alignment horizontal="center"/>
      <protection hidden="1"/>
    </xf>
    <xf numFmtId="9" fontId="8" fillId="5" borderId="2" xfId="11" applyFont="1" applyFill="1" applyBorder="1" applyAlignment="1" applyProtection="1">
      <alignment horizontal="center"/>
      <protection hidden="1"/>
    </xf>
    <xf numFmtId="9" fontId="8" fillId="5" borderId="8" xfId="11" applyFont="1" applyFill="1" applyBorder="1" applyAlignment="1" applyProtection="1">
      <alignment horizontal="center"/>
      <protection hidden="1"/>
    </xf>
    <xf numFmtId="0" fontId="3" fillId="0" borderId="0" xfId="0" applyFont="1" applyFill="1" applyAlignment="1" applyProtection="1">
      <protection locked="0"/>
    </xf>
    <xf numFmtId="0" fontId="12" fillId="7" borderId="8" xfId="0" applyFont="1" applyFill="1" applyBorder="1" applyAlignment="1" applyProtection="1">
      <alignment horizontal="center" wrapText="1"/>
      <protection locked="0"/>
    </xf>
    <xf numFmtId="0" fontId="5" fillId="7" borderId="4" xfId="0" applyFont="1" applyFill="1" applyBorder="1" applyAlignment="1" applyProtection="1">
      <alignment horizontal="center" wrapText="1"/>
      <protection locked="0"/>
    </xf>
    <xf numFmtId="0" fontId="3" fillId="7" borderId="4" xfId="0" applyFont="1" applyFill="1" applyBorder="1" applyAlignment="1" applyProtection="1">
      <alignment horizontal="center" wrapText="1"/>
      <protection locked="0"/>
    </xf>
    <xf numFmtId="0" fontId="6" fillId="7" borderId="4" xfId="0" applyFont="1" applyFill="1" applyBorder="1" applyAlignment="1" applyProtection="1">
      <alignment horizontal="center" wrapText="1"/>
      <protection locked="0"/>
    </xf>
    <xf numFmtId="3" fontId="8" fillId="5" borderId="4" xfId="0" applyNumberFormat="1" applyFont="1" applyFill="1" applyBorder="1" applyAlignment="1" applyProtection="1">
      <protection hidden="1"/>
    </xf>
    <xf numFmtId="3" fontId="8" fillId="0" borderId="9" xfId="0" applyNumberFormat="1" applyFont="1" applyFill="1" applyBorder="1" applyAlignment="1" applyProtection="1">
      <protection hidden="1"/>
    </xf>
    <xf numFmtId="3" fontId="8" fillId="5" borderId="13" xfId="0" applyNumberFormat="1" applyFont="1" applyFill="1" applyBorder="1" applyAlignment="1" applyProtection="1">
      <protection hidden="1"/>
    </xf>
    <xf numFmtId="0" fontId="13" fillId="7" borderId="8" xfId="0" applyFont="1" applyFill="1" applyBorder="1" applyAlignment="1" applyProtection="1">
      <alignment horizontal="center" wrapText="1"/>
      <protection locked="0"/>
    </xf>
    <xf numFmtId="0" fontId="11" fillId="7" borderId="4" xfId="0" applyFont="1" applyFill="1" applyBorder="1" applyAlignment="1" applyProtection="1">
      <alignment horizontal="center" wrapText="1"/>
      <protection locked="0"/>
    </xf>
    <xf numFmtId="0" fontId="8" fillId="7" borderId="8" xfId="0" applyFont="1" applyFill="1" applyBorder="1" applyAlignment="1" applyProtection="1">
      <alignment horizontal="center" wrapText="1"/>
      <protection locked="0"/>
    </xf>
    <xf numFmtId="9" fontId="8" fillId="5" borderId="4" xfId="11" applyFont="1" applyFill="1" applyBorder="1" applyAlignment="1" applyProtection="1">
      <alignment horizontal="center"/>
      <protection hidden="1"/>
    </xf>
    <xf numFmtId="0" fontId="11" fillId="7" borderId="7" xfId="0" applyFont="1" applyFill="1" applyBorder="1" applyAlignment="1" applyProtection="1">
      <alignment horizontal="center" wrapText="1"/>
      <protection locked="0"/>
    </xf>
    <xf numFmtId="0" fontId="11" fillId="7" borderId="8" xfId="0" applyFont="1" applyFill="1" applyBorder="1" applyAlignment="1" applyProtection="1">
      <alignment horizontal="center" wrapText="1"/>
      <protection locked="0"/>
    </xf>
    <xf numFmtId="0" fontId="8" fillId="7" borderId="10" xfId="0" applyFont="1" applyFill="1" applyBorder="1" applyAlignment="1" applyProtection="1">
      <alignment horizontal="center" wrapText="1"/>
      <protection locked="0"/>
    </xf>
    <xf numFmtId="9" fontId="8" fillId="5" borderId="10" xfId="11" applyFont="1" applyFill="1" applyBorder="1" applyAlignment="1" applyProtection="1">
      <alignment horizontal="center"/>
      <protection hidden="1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11" fillId="10" borderId="14" xfId="0" applyFont="1" applyFill="1" applyBorder="1" applyAlignment="1" applyProtection="1">
      <alignment horizontal="center"/>
      <protection locked="0"/>
    </xf>
    <xf numFmtId="0" fontId="11" fillId="10" borderId="15" xfId="0" applyFont="1" applyFill="1" applyBorder="1" applyAlignment="1" applyProtection="1">
      <alignment horizontal="center"/>
      <protection locked="0"/>
    </xf>
    <xf numFmtId="0" fontId="11" fillId="10" borderId="2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Border="1" applyAlignment="1" applyProtection="1">
      <alignment horizontal="center" wrapText="1"/>
      <protection locked="0"/>
    </xf>
    <xf numFmtId="0" fontId="8" fillId="0" borderId="0" xfId="0" applyFont="1" applyFill="1" applyBorder="1" applyAlignment="1" applyProtection="1">
      <alignment horizontal="center" wrapText="1"/>
      <protection locked="0"/>
    </xf>
    <xf numFmtId="1" fontId="11" fillId="5" borderId="2" xfId="0" applyNumberFormat="1" applyFont="1" applyFill="1" applyBorder="1" applyAlignment="1" applyProtection="1">
      <alignment horizontal="center" wrapText="1"/>
      <protection locked="0"/>
    </xf>
    <xf numFmtId="0" fontId="11" fillId="5" borderId="2" xfId="0" applyFont="1" applyFill="1" applyBorder="1" applyAlignment="1" applyProtection="1">
      <alignment horizontal="center" wrapText="1"/>
      <protection locked="0"/>
    </xf>
    <xf numFmtId="0" fontId="8" fillId="0" borderId="0" xfId="0" applyFont="1" applyFill="1" applyBorder="1" applyAlignment="1" applyProtection="1">
      <protection locked="0"/>
    </xf>
    <xf numFmtId="0" fontId="11" fillId="0" borderId="0" xfId="0" applyFont="1" applyFill="1" applyBorder="1" applyAlignment="1" applyProtection="1">
      <alignment horizontal="center" wrapText="1"/>
      <protection locked="0"/>
    </xf>
    <xf numFmtId="0" fontId="11" fillId="10" borderId="4" xfId="0" applyFont="1" applyFill="1" applyBorder="1" applyAlignment="1" applyProtection="1">
      <alignment horizontal="center"/>
      <protection locked="0"/>
    </xf>
    <xf numFmtId="0" fontId="11" fillId="10" borderId="16" xfId="0" applyFont="1" applyFill="1" applyBorder="1" applyAlignment="1" applyProtection="1">
      <alignment horizontal="center"/>
      <protection locked="0"/>
    </xf>
    <xf numFmtId="9" fontId="8" fillId="0" borderId="0" xfId="11" applyFont="1" applyFill="1" applyBorder="1" applyAlignment="1" applyProtection="1">
      <protection locked="0"/>
    </xf>
    <xf numFmtId="9" fontId="8" fillId="5" borderId="2" xfId="11" applyFont="1" applyFill="1" applyBorder="1" applyAlignment="1" applyProtection="1">
      <protection hidden="1"/>
    </xf>
    <xf numFmtId="0" fontId="1" fillId="0" borderId="0" xfId="0" applyFont="1" applyFill="1" applyAlignment="1" applyProtection="1">
      <alignment horizontal="right"/>
      <protection locked="0"/>
    </xf>
    <xf numFmtId="0" fontId="11" fillId="10" borderId="17" xfId="0" applyFont="1" applyFill="1" applyBorder="1" applyAlignment="1" applyProtection="1">
      <alignment horizontal="center"/>
      <protection locked="0"/>
    </xf>
    <xf numFmtId="0" fontId="12" fillId="10" borderId="14" xfId="0" applyFont="1" applyFill="1" applyBorder="1" applyAlignment="1" applyProtection="1">
      <alignment horizontal="center"/>
      <protection locked="0"/>
    </xf>
    <xf numFmtId="0" fontId="13" fillId="10" borderId="2" xfId="0" applyFont="1" applyFill="1" applyBorder="1" applyAlignment="1" applyProtection="1">
      <alignment horizontal="center" wrapText="1"/>
      <protection locked="0"/>
    </xf>
    <xf numFmtId="3" fontId="14" fillId="5" borderId="2" xfId="0" applyNumberFormat="1" applyFont="1" applyFill="1" applyBorder="1" applyAlignment="1" applyProtection="1">
      <protection locked="0"/>
    </xf>
    <xf numFmtId="1" fontId="11" fillId="5" borderId="2" xfId="0" applyNumberFormat="1" applyFont="1" applyFill="1" applyBorder="1" applyAlignment="1" applyProtection="1">
      <alignment horizontal="right" wrapText="1"/>
      <protection locked="0"/>
    </xf>
    <xf numFmtId="0" fontId="14" fillId="5" borderId="2" xfId="0" applyFont="1" applyFill="1" applyBorder="1" applyAlignment="1" applyProtection="1">
      <protection locked="0"/>
    </xf>
    <xf numFmtId="0" fontId="8" fillId="5" borderId="2" xfId="0" applyNumberFormat="1" applyFont="1" applyFill="1" applyBorder="1" applyAlignment="1" applyProtection="1">
      <alignment horizontal="right"/>
      <protection hidden="1"/>
    </xf>
    <xf numFmtId="0" fontId="0" fillId="4" borderId="1" xfId="0" applyFill="1" applyBorder="1" applyAlignment="1">
      <alignment horizontal="center" vertical="center" wrapText="1"/>
    </xf>
    <xf numFmtId="0" fontId="14" fillId="0" borderId="0" xfId="0" applyFont="1" applyAlignment="1" applyProtection="1">
      <protection locked="0"/>
    </xf>
    <xf numFmtId="0" fontId="11" fillId="10" borderId="8" xfId="0" applyFont="1" applyFill="1" applyBorder="1" applyAlignment="1" applyProtection="1">
      <alignment horizontal="center"/>
      <protection locked="0"/>
    </xf>
    <xf numFmtId="0" fontId="15" fillId="10" borderId="15" xfId="0" applyFont="1" applyFill="1" applyBorder="1" applyAlignment="1" applyProtection="1">
      <alignment horizontal="center"/>
      <protection locked="0"/>
    </xf>
    <xf numFmtId="0" fontId="11" fillId="5" borderId="2" xfId="0" applyFont="1" applyFill="1" applyBorder="1" applyAlignment="1" applyProtection="1">
      <alignment horizontal="right" wrapText="1"/>
      <protection locked="0"/>
    </xf>
    <xf numFmtId="0" fontId="0" fillId="3" borderId="2" xfId="0" applyFill="1" applyBorder="1" applyAlignment="1">
      <alignment horizontal="right" vertical="center"/>
    </xf>
    <xf numFmtId="0" fontId="16" fillId="4" borderId="1" xfId="0" applyFont="1" applyFill="1" applyBorder="1" applyAlignment="1">
      <alignment horizontal="center" vertical="center" wrapText="1"/>
    </xf>
    <xf numFmtId="0" fontId="15" fillId="10" borderId="17" xfId="0" applyFont="1" applyFill="1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7"/>
  <sheetViews>
    <sheetView tabSelected="1" workbookViewId="0">
      <selection activeCell="A8" sqref="A8"/>
    </sheetView>
  </sheetViews>
  <sheetFormatPr defaultColWidth="9.10833333333333" defaultRowHeight="14"/>
  <cols>
    <col min="1" max="1" width="15.5583333333333" style="2" customWidth="1"/>
    <col min="2" max="3" width="7.58333333333333" style="2" customWidth="1"/>
    <col min="4" max="4" width="7" style="2" customWidth="1"/>
    <col min="5" max="5" width="9.75" style="2" customWidth="1"/>
    <col min="6" max="6" width="7.08333333333333" style="2" customWidth="1"/>
    <col min="7" max="7" width="8.58333333333333" style="2" customWidth="1"/>
    <col min="8" max="8" width="6.91666666666667" style="2" customWidth="1"/>
    <col min="9" max="9" width="5.44166666666667" style="2" customWidth="1"/>
    <col min="10" max="11" width="5.33333333333333" style="2" customWidth="1"/>
    <col min="12" max="13" width="3.88333333333333" style="2" customWidth="1"/>
    <col min="14" max="14" width="4.21666666666667" style="2" customWidth="1"/>
    <col min="15" max="16" width="4.88333333333333" style="2" customWidth="1"/>
    <col min="17" max="21" width="3.88333333333333" style="2" customWidth="1"/>
    <col min="22" max="22" width="4.10833333333333" style="2" customWidth="1"/>
    <col min="23" max="23" width="3.88333333333333" style="2" customWidth="1"/>
    <col min="24" max="24" width="5.44166666666667" style="2" customWidth="1"/>
    <col min="25" max="25" width="3.88333333333333" style="2" customWidth="1"/>
    <col min="26" max="26" width="6.33333333333333" style="2" customWidth="1"/>
    <col min="27" max="27" width="6.10833333333333" style="2" customWidth="1"/>
    <col min="28" max="28" width="5.44166666666667" style="2" customWidth="1"/>
    <col min="29" max="29" width="5.55833333333333" style="2" customWidth="1"/>
    <col min="30" max="30" width="6.33333333333333" style="2" customWidth="1"/>
    <col min="31" max="31" width="6" style="2" customWidth="1"/>
    <col min="32" max="33" width="5.44166666666667" style="2" customWidth="1"/>
    <col min="34" max="34" width="3.88333333333333" style="2" customWidth="1"/>
    <col min="35" max="35" width="7" style="2" customWidth="1"/>
    <col min="36" max="36" width="6.44166666666667" style="2" customWidth="1"/>
    <col min="37" max="38" width="6.33333333333333" style="2" customWidth="1"/>
    <col min="39" max="39" width="6.44166666666667" style="2" customWidth="1"/>
    <col min="40" max="43" width="5.44166666666667" style="2" customWidth="1"/>
    <col min="44" max="44" width="6.33333333333333" style="2" customWidth="1"/>
    <col min="45" max="45" width="8" style="2" customWidth="1"/>
    <col min="46" max="46" width="6.21666666666667" style="2" customWidth="1"/>
    <col min="47" max="47" width="9.10833333333333" style="2"/>
    <col min="48" max="52" width="9.10833333333333" style="3"/>
    <col min="53" max="53" width="11.25" style="3" customWidth="1"/>
    <col min="54" max="57" width="9.10833333333333" style="3"/>
    <col min="58" max="16384" width="9.10833333333333" style="2"/>
  </cols>
  <sheetData>
    <row r="1" ht="20" spans="1:5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="1" customFormat="1" ht="21" customHeight="1" spans="1:57">
      <c r="A2" s="5" t="s">
        <v>1</v>
      </c>
      <c r="E2" s="6" t="s">
        <v>2</v>
      </c>
      <c r="F2" s="7" t="s">
        <v>3</v>
      </c>
      <c r="G2" s="8"/>
      <c r="H2" s="8"/>
      <c r="O2" s="50"/>
      <c r="P2" s="50"/>
      <c r="R2" s="50"/>
      <c r="S2" s="50"/>
      <c r="AV2" s="80"/>
      <c r="AW2" s="80"/>
      <c r="AX2" s="80"/>
      <c r="AY2" s="80"/>
      <c r="AZ2" s="80"/>
      <c r="BA2" s="80"/>
      <c r="BB2" s="80"/>
      <c r="BC2" s="80"/>
      <c r="BD2" s="80"/>
      <c r="BE2" s="80"/>
    </row>
    <row r="3" ht="14.75" spans="1:57">
      <c r="A3" s="9"/>
      <c r="B3" s="10" t="s">
        <v>4</v>
      </c>
      <c r="C3" s="11"/>
      <c r="D3" s="11"/>
      <c r="E3" s="11"/>
      <c r="F3" s="11"/>
      <c r="G3" s="11"/>
      <c r="H3" s="11"/>
      <c r="I3" s="11"/>
      <c r="J3" s="17"/>
      <c r="K3" s="17"/>
      <c r="L3" s="17"/>
      <c r="M3" s="17"/>
      <c r="N3" s="11"/>
      <c r="O3" s="11"/>
      <c r="P3" s="11"/>
      <c r="Q3" s="11"/>
      <c r="R3" s="17"/>
      <c r="S3" s="17"/>
      <c r="T3" s="17"/>
      <c r="U3" s="17"/>
      <c r="V3" s="11"/>
      <c r="W3" s="11"/>
      <c r="X3" s="11"/>
      <c r="Y3" s="11"/>
      <c r="Z3" s="17"/>
      <c r="AA3" s="17"/>
      <c r="AB3" s="17"/>
      <c r="AC3" s="17"/>
      <c r="AD3" s="11"/>
      <c r="AE3" s="11"/>
      <c r="AF3" s="11"/>
      <c r="AG3" s="11"/>
      <c r="AH3" s="66"/>
      <c r="AI3" s="67" t="s">
        <v>5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81"/>
      <c r="AV3" s="82" t="s">
        <v>6</v>
      </c>
      <c r="AW3" s="91"/>
      <c r="AX3" s="91"/>
      <c r="AY3" s="91"/>
      <c r="AZ3" s="91"/>
      <c r="BA3" s="91"/>
      <c r="BB3" s="91"/>
      <c r="BC3" s="91"/>
      <c r="BD3" s="91"/>
      <c r="BE3" s="95"/>
    </row>
    <row r="4" ht="26.25" customHeight="1" spans="1:57">
      <c r="A4" s="12"/>
      <c r="B4" s="13" t="s">
        <v>7</v>
      </c>
      <c r="C4" s="14"/>
      <c r="D4" s="14"/>
      <c r="E4" s="15"/>
      <c r="F4" s="16" t="s">
        <v>8</v>
      </c>
      <c r="G4" s="17"/>
      <c r="H4" s="17"/>
      <c r="I4" s="17"/>
      <c r="J4" s="51" t="s">
        <v>9</v>
      </c>
      <c r="K4" s="17"/>
      <c r="L4" s="17"/>
      <c r="M4" s="52"/>
      <c r="N4" s="13" t="s">
        <v>10</v>
      </c>
      <c r="O4" s="14"/>
      <c r="P4" s="14"/>
      <c r="Q4" s="15"/>
      <c r="R4" s="16" t="s">
        <v>11</v>
      </c>
      <c r="S4" s="17"/>
      <c r="T4" s="17"/>
      <c r="U4" s="52"/>
      <c r="V4" s="13" t="s">
        <v>12</v>
      </c>
      <c r="W4" s="14"/>
      <c r="X4" s="14"/>
      <c r="Y4" s="15"/>
      <c r="Z4" s="16" t="s">
        <v>13</v>
      </c>
      <c r="AA4" s="17"/>
      <c r="AB4" s="17"/>
      <c r="AC4" s="52"/>
      <c r="AD4" s="13" t="s">
        <v>14</v>
      </c>
      <c r="AE4" s="14"/>
      <c r="AF4" s="14"/>
      <c r="AG4" s="15"/>
      <c r="AH4" s="66"/>
      <c r="AI4" s="69" t="s">
        <v>15</v>
      </c>
      <c r="AJ4" s="69"/>
      <c r="AK4" s="69" t="s">
        <v>16</v>
      </c>
      <c r="AL4" s="69"/>
      <c r="AM4" s="69" t="s">
        <v>17</v>
      </c>
      <c r="AN4" s="69"/>
      <c r="AO4" s="69" t="s">
        <v>18</v>
      </c>
      <c r="AP4" s="69"/>
      <c r="AQ4" s="69" t="s">
        <v>19</v>
      </c>
      <c r="AR4" s="69"/>
      <c r="AS4" s="69" t="s">
        <v>20</v>
      </c>
      <c r="AT4" s="69"/>
      <c r="AV4" s="83" t="s">
        <v>21</v>
      </c>
      <c r="AW4" s="69"/>
      <c r="AX4" s="83" t="s">
        <v>22</v>
      </c>
      <c r="AY4" s="69"/>
      <c r="AZ4" s="83" t="s">
        <v>23</v>
      </c>
      <c r="BA4" s="69"/>
      <c r="BB4" s="83" t="s">
        <v>24</v>
      </c>
      <c r="BC4" s="69"/>
      <c r="BD4" s="83" t="s">
        <v>25</v>
      </c>
      <c r="BE4" s="69"/>
    </row>
    <row r="5" ht="33.75" customHeight="1" spans="1:57">
      <c r="A5" s="12"/>
      <c r="B5" s="18" t="s">
        <v>26</v>
      </c>
      <c r="C5" s="19"/>
      <c r="D5" s="19" t="s">
        <v>27</v>
      </c>
      <c r="E5" s="20"/>
      <c r="F5" s="21" t="s">
        <v>28</v>
      </c>
      <c r="G5" s="19"/>
      <c r="H5" s="19" t="s">
        <v>29</v>
      </c>
      <c r="I5" s="19"/>
      <c r="J5" s="21" t="s">
        <v>28</v>
      </c>
      <c r="K5" s="19"/>
      <c r="L5" s="19" t="s">
        <v>29</v>
      </c>
      <c r="M5" s="53"/>
      <c r="N5" s="18" t="s">
        <v>28</v>
      </c>
      <c r="O5" s="19"/>
      <c r="P5" s="19" t="s">
        <v>29</v>
      </c>
      <c r="Q5" s="20"/>
      <c r="R5" s="21" t="s">
        <v>28</v>
      </c>
      <c r="S5" s="19"/>
      <c r="T5" s="19" t="s">
        <v>29</v>
      </c>
      <c r="U5" s="53"/>
      <c r="V5" s="18" t="s">
        <v>28</v>
      </c>
      <c r="W5" s="19"/>
      <c r="X5" s="19" t="s">
        <v>29</v>
      </c>
      <c r="Y5" s="20"/>
      <c r="Z5" s="21" t="s">
        <v>28</v>
      </c>
      <c r="AA5" s="19"/>
      <c r="AB5" s="19" t="s">
        <v>29</v>
      </c>
      <c r="AC5" s="53"/>
      <c r="AD5" s="18" t="s">
        <v>28</v>
      </c>
      <c r="AE5" s="19"/>
      <c r="AF5" s="19" t="s">
        <v>29</v>
      </c>
      <c r="AG5" s="20"/>
      <c r="AH5" s="70"/>
      <c r="AI5" s="69" t="s">
        <v>30</v>
      </c>
      <c r="AJ5" s="69" t="s">
        <v>31</v>
      </c>
      <c r="AK5" s="69" t="s">
        <v>30</v>
      </c>
      <c r="AL5" s="69" t="s">
        <v>31</v>
      </c>
      <c r="AM5" s="69" t="s">
        <v>30</v>
      </c>
      <c r="AN5" s="69" t="s">
        <v>31</v>
      </c>
      <c r="AO5" s="69" t="s">
        <v>30</v>
      </c>
      <c r="AP5" s="69" t="s">
        <v>31</v>
      </c>
      <c r="AQ5" s="69" t="s">
        <v>30</v>
      </c>
      <c r="AR5" s="69" t="s">
        <v>31</v>
      </c>
      <c r="AS5" s="69" t="s">
        <v>32</v>
      </c>
      <c r="AT5" s="69" t="s">
        <v>31</v>
      </c>
      <c r="AV5" s="69" t="s">
        <v>30</v>
      </c>
      <c r="AW5" s="69" t="s">
        <v>31</v>
      </c>
      <c r="AX5" s="69" t="s">
        <v>30</v>
      </c>
      <c r="AY5" s="69" t="s">
        <v>31</v>
      </c>
      <c r="AZ5" s="69" t="s">
        <v>30</v>
      </c>
      <c r="BA5" s="69" t="s">
        <v>31</v>
      </c>
      <c r="BB5" s="69" t="s">
        <v>30</v>
      </c>
      <c r="BC5" s="69" t="s">
        <v>31</v>
      </c>
      <c r="BD5" s="69" t="s">
        <v>30</v>
      </c>
      <c r="BE5" s="69" t="s">
        <v>31</v>
      </c>
    </row>
    <row r="6" ht="29.4" customHeight="1" spans="1:57">
      <c r="A6" s="12"/>
      <c r="B6" s="22" t="s">
        <v>30</v>
      </c>
      <c r="C6" s="23" t="s">
        <v>33</v>
      </c>
      <c r="D6" s="23" t="s">
        <v>34</v>
      </c>
      <c r="E6" s="24" t="s">
        <v>33</v>
      </c>
      <c r="F6" s="25" t="s">
        <v>34</v>
      </c>
      <c r="G6" s="23" t="s">
        <v>33</v>
      </c>
      <c r="H6" s="23" t="s">
        <v>34</v>
      </c>
      <c r="I6" s="54" t="s">
        <v>33</v>
      </c>
      <c r="J6" s="23" t="s">
        <v>34</v>
      </c>
      <c r="K6" s="23" t="s">
        <v>33</v>
      </c>
      <c r="L6" s="23" t="s">
        <v>34</v>
      </c>
      <c r="M6" s="54" t="s">
        <v>33</v>
      </c>
      <c r="N6" s="22" t="s">
        <v>30</v>
      </c>
      <c r="O6" s="23" t="s">
        <v>33</v>
      </c>
      <c r="P6" s="23" t="s">
        <v>34</v>
      </c>
      <c r="Q6" s="24" t="s">
        <v>33</v>
      </c>
      <c r="R6" s="25" t="s">
        <v>34</v>
      </c>
      <c r="S6" s="23" t="s">
        <v>33</v>
      </c>
      <c r="T6" s="23" t="s">
        <v>34</v>
      </c>
      <c r="U6" s="54" t="s">
        <v>33</v>
      </c>
      <c r="V6" s="22" t="s">
        <v>30</v>
      </c>
      <c r="W6" s="23" t="s">
        <v>33</v>
      </c>
      <c r="X6" s="23" t="s">
        <v>34</v>
      </c>
      <c r="Y6" s="24" t="s">
        <v>33</v>
      </c>
      <c r="Z6" s="25" t="s">
        <v>34</v>
      </c>
      <c r="AA6" s="23" t="s">
        <v>33</v>
      </c>
      <c r="AB6" s="23" t="s">
        <v>34</v>
      </c>
      <c r="AC6" s="54" t="s">
        <v>33</v>
      </c>
      <c r="AD6" s="22" t="s">
        <v>30</v>
      </c>
      <c r="AE6" s="23" t="s">
        <v>33</v>
      </c>
      <c r="AF6" s="23" t="s">
        <v>34</v>
      </c>
      <c r="AG6" s="24" t="s">
        <v>33</v>
      </c>
      <c r="AH6" s="70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V6" s="69"/>
      <c r="AW6" s="69"/>
      <c r="AX6" s="69"/>
      <c r="AY6" s="69"/>
      <c r="AZ6" s="69"/>
      <c r="BA6" s="69"/>
      <c r="BB6" s="69"/>
      <c r="BC6" s="69"/>
      <c r="BD6" s="69"/>
      <c r="BE6" s="69"/>
    </row>
    <row r="7" spans="1:57">
      <c r="A7" s="12" t="s">
        <v>35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71"/>
      <c r="AI7" s="72">
        <f>B7+F7+J7+N7+R7+V7+Z7+AD7</f>
        <v>0</v>
      </c>
      <c r="AJ7" s="72">
        <f>C7+G7+K7+O7+S7+W7+AA7+AE7</f>
        <v>0</v>
      </c>
      <c r="AK7" s="26"/>
      <c r="AL7" s="73"/>
      <c r="AM7" s="26"/>
      <c r="AN7" s="73"/>
      <c r="AO7" s="26"/>
      <c r="AP7" s="73"/>
      <c r="AQ7" s="26"/>
      <c r="AR7" s="73"/>
      <c r="AS7" s="84">
        <f ca="1">INDIRECT("AS"&amp;MATCH("销售专员",A:A,0))</f>
        <v>0</v>
      </c>
      <c r="AT7" s="84">
        <f ca="1">INDIRECT("AT"&amp;MATCH("销售专员",A:A,0))</f>
        <v>0</v>
      </c>
      <c r="AV7" s="85">
        <v>0</v>
      </c>
      <c r="AW7" s="85">
        <v>0</v>
      </c>
      <c r="AX7" s="26">
        <v>0</v>
      </c>
      <c r="AY7" s="92">
        <v>0</v>
      </c>
      <c r="AZ7" s="93"/>
      <c r="BA7" s="92">
        <v>0</v>
      </c>
      <c r="BB7" s="26">
        <v>0</v>
      </c>
      <c r="BC7" s="92">
        <v>0</v>
      </c>
      <c r="BD7" s="26">
        <v>0</v>
      </c>
      <c r="BE7" s="92">
        <v>0</v>
      </c>
    </row>
    <row r="8" spans="1:57">
      <c r="A8" s="27" t="s">
        <v>36</v>
      </c>
      <c r="B8" s="28"/>
      <c r="C8" s="29"/>
      <c r="D8" s="29"/>
      <c r="E8" s="30"/>
      <c r="F8" s="31"/>
      <c r="G8" s="29"/>
      <c r="H8" s="29"/>
      <c r="I8" s="29"/>
      <c r="J8" s="29"/>
      <c r="K8" s="29"/>
      <c r="L8" s="29"/>
      <c r="M8" s="55"/>
      <c r="N8" s="28"/>
      <c r="O8" s="29"/>
      <c r="P8" s="29"/>
      <c r="Q8" s="30"/>
      <c r="R8" s="31"/>
      <c r="S8" s="29"/>
      <c r="T8" s="29"/>
      <c r="U8" s="55"/>
      <c r="V8" s="28"/>
      <c r="W8" s="29"/>
      <c r="X8" s="29"/>
      <c r="Y8" s="30"/>
      <c r="Z8" s="31"/>
      <c r="AA8" s="29"/>
      <c r="AB8" s="29"/>
      <c r="AC8" s="55"/>
      <c r="AD8" s="28"/>
      <c r="AE8" s="29"/>
      <c r="AF8" s="29"/>
      <c r="AG8" s="30"/>
      <c r="AH8" s="71"/>
      <c r="AI8" s="29">
        <f t="shared" ref="AI8:AL8" si="0">B8+F8+J8+N8+R8+V8+Z8+AD8</f>
        <v>0</v>
      </c>
      <c r="AJ8" s="29">
        <f t="shared" si="0"/>
        <v>0</v>
      </c>
      <c r="AK8" s="29">
        <f t="shared" si="0"/>
        <v>0</v>
      </c>
      <c r="AL8" s="29">
        <f t="shared" si="0"/>
        <v>0</v>
      </c>
      <c r="AM8" s="29">
        <f ca="1">SUM(INDIRECT("AM"&amp;MATCH("销售专员",A:A,0)+2):INDIRECT("AM"&amp;MATCH("红色代表小于目标",A:A,0)-1))</f>
        <v>0</v>
      </c>
      <c r="AN8" s="29">
        <f ca="1">SUM(INDIRECT("AN"&amp;MATCH("销售专员",A:A,0)+2):INDIRECT("AN"&amp;MATCH("红色代表小于目标",A:A,0)-1))</f>
        <v>0</v>
      </c>
      <c r="AO8" s="29">
        <f ca="1">SUM(INDIRECT("AO"&amp;MATCH("销售专员",A:A,0)+2):INDIRECT("AO"&amp;MATCH("红色代表小于目标",A:A,0)-1))</f>
        <v>0</v>
      </c>
      <c r="AP8" s="29">
        <f ca="1">SUM(INDIRECT("AP"&amp;MATCH("销售专员",A:A,0)+2):INDIRECT("AP"&amp;MATCH("红色代表小于目标",A:A,0)-1))</f>
        <v>0</v>
      </c>
      <c r="AQ8" s="29">
        <f ca="1">SUM(INDIRECT("AQ"&amp;MATCH("销售专员",A:A,0)+2):INDIRECT("AQ"&amp;MATCH("红色代表小于目标",A:A,0)-1))</f>
        <v>0</v>
      </c>
      <c r="AR8" s="29">
        <f ca="1">SUM(INDIRECT("AR"&amp;MATCH("销售专员",A:A,0)+2):INDIRECT("AR"&amp;MATCH("红色代表小于目标",A:A,0)-1))</f>
        <v>0</v>
      </c>
      <c r="AS8" s="86">
        <f ca="1">INDIRECT("AS"&amp;MATCH("销售专员",A:A,0))</f>
        <v>0</v>
      </c>
      <c r="AT8" s="86">
        <f ca="1">INDIRECT("AT"&amp;MATCH("销售专员",A:A,0))</f>
        <v>0</v>
      </c>
      <c r="AV8" s="87">
        <f t="shared" ref="AV8:BE8" si="1">AV7</f>
        <v>0</v>
      </c>
      <c r="AW8" s="87">
        <f t="shared" si="1"/>
        <v>0</v>
      </c>
      <c r="AX8" s="87">
        <f t="shared" si="1"/>
        <v>0</v>
      </c>
      <c r="AY8" s="87">
        <f t="shared" si="1"/>
        <v>0</v>
      </c>
      <c r="AZ8" s="87">
        <f t="shared" si="1"/>
        <v>0</v>
      </c>
      <c r="BA8" s="87">
        <f t="shared" si="1"/>
        <v>0</v>
      </c>
      <c r="BB8" s="87">
        <f t="shared" si="1"/>
        <v>0</v>
      </c>
      <c r="BC8" s="87">
        <f t="shared" si="1"/>
        <v>0</v>
      </c>
      <c r="BD8" s="87">
        <f t="shared" si="1"/>
        <v>0</v>
      </c>
      <c r="BE8" s="87">
        <f t="shared" si="1"/>
        <v>0</v>
      </c>
    </row>
    <row r="9" spans="1:57">
      <c r="A9" s="32" t="s">
        <v>37</v>
      </c>
      <c r="B9" s="33"/>
      <c r="C9" s="29"/>
      <c r="D9" s="29"/>
      <c r="E9" s="30"/>
      <c r="F9" s="31"/>
      <c r="G9" s="29"/>
      <c r="H9" s="29"/>
      <c r="I9" s="29"/>
      <c r="J9" s="29"/>
      <c r="K9" s="29"/>
      <c r="L9" s="29"/>
      <c r="M9" s="55"/>
      <c r="N9" s="56"/>
      <c r="O9" s="29"/>
      <c r="P9" s="29"/>
      <c r="Q9" s="30"/>
      <c r="R9" s="29"/>
      <c r="S9" s="29"/>
      <c r="T9" s="29"/>
      <c r="U9" s="55"/>
      <c r="V9" s="28"/>
      <c r="W9" s="29"/>
      <c r="X9" s="29"/>
      <c r="Y9" s="30"/>
      <c r="Z9" s="31"/>
      <c r="AA9" s="29"/>
      <c r="AB9" s="29"/>
      <c r="AC9" s="55"/>
      <c r="AD9" s="28"/>
      <c r="AE9" s="29"/>
      <c r="AF9" s="29"/>
      <c r="AG9" s="30"/>
      <c r="AH9" s="71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86"/>
      <c r="AT9" s="86"/>
      <c r="AV9" s="88"/>
      <c r="AW9" s="94"/>
      <c r="AX9" s="88"/>
      <c r="AY9" s="88"/>
      <c r="AZ9" s="88"/>
      <c r="BA9" s="88"/>
      <c r="BB9" s="88"/>
      <c r="BC9" s="88"/>
      <c r="BD9" s="88"/>
      <c r="BE9" s="88"/>
    </row>
    <row r="10" spans="1:57">
      <c r="A10" s="32" t="s">
        <v>38</v>
      </c>
      <c r="B10" s="28"/>
      <c r="C10" s="29"/>
      <c r="D10" s="29"/>
      <c r="E10" s="30"/>
      <c r="F10" s="31"/>
      <c r="G10" s="29"/>
      <c r="H10" s="29"/>
      <c r="I10" s="29"/>
      <c r="J10" s="29"/>
      <c r="K10" s="29"/>
      <c r="L10" s="29"/>
      <c r="M10" s="55"/>
      <c r="N10" s="28"/>
      <c r="O10" s="29"/>
      <c r="P10" s="29"/>
      <c r="Q10" s="30"/>
      <c r="R10" s="31"/>
      <c r="S10" s="29"/>
      <c r="T10" s="29"/>
      <c r="U10" s="55"/>
      <c r="V10" s="28"/>
      <c r="W10" s="29"/>
      <c r="X10" s="29"/>
      <c r="Y10" s="30"/>
      <c r="Z10" s="31"/>
      <c r="AA10" s="29"/>
      <c r="AB10" s="29"/>
      <c r="AC10" s="55"/>
      <c r="AD10" s="28"/>
      <c r="AE10" s="29"/>
      <c r="AF10" s="29"/>
      <c r="AG10" s="30"/>
      <c r="AH10" s="71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86"/>
      <c r="AT10" s="86"/>
      <c r="AV10" s="88"/>
      <c r="AW10" s="88"/>
      <c r="AX10" s="88"/>
      <c r="AY10" s="88"/>
      <c r="AZ10" s="88"/>
      <c r="BA10" s="88"/>
      <c r="BB10" s="88"/>
      <c r="BC10" s="88"/>
      <c r="BD10" s="88"/>
      <c r="BE10" s="88"/>
    </row>
    <row r="11" spans="1:57">
      <c r="A11" s="32" t="s">
        <v>39</v>
      </c>
      <c r="B11" s="28">
        <f ca="1">SUM(INDIRECT("B"&amp;MATCH("销售专员",A:A,0)+1):INDIRECT("B"&amp;MATCH("红色代表小于目标",A:A,0)-1))</f>
        <v>0</v>
      </c>
      <c r="C11" s="28">
        <f ca="1">SUM(INDIRECT("C"&amp;MATCH("销售专员",A:A,0)+1):INDIRECT("C"&amp;MATCH("红色代表小于目标",A:A,0)-1))</f>
        <v>0</v>
      </c>
      <c r="D11" s="28">
        <f ca="1">SUM(INDIRECT("D"&amp;MATCH("销售专员",A:A,0)+1):INDIRECT("D"&amp;MATCH("红色代表小于目标",A:A,0)-1))</f>
        <v>0</v>
      </c>
      <c r="E11" s="34">
        <f ca="1">SUM(INDIRECT("E"&amp;MATCH("销售专员",A:A,0)+1):INDIRECT("E"&amp;MATCH("红色代表小于目标",A:A,0)-1))</f>
        <v>0</v>
      </c>
      <c r="F11" s="31">
        <f ca="1">SUM(INDIRECT("F"&amp;MATCH("销售专员",A:A,0)+1):INDIRECT("F"&amp;MATCH("红色代表小于目标",A:A,0)-1))</f>
        <v>0</v>
      </c>
      <c r="G11" s="28">
        <f ca="1">SUM(INDIRECT("G"&amp;MATCH("销售专员",A:A,0)+1):INDIRECT("G"&amp;MATCH("红色代表小于目标",A:A,0)-1))</f>
        <v>0</v>
      </c>
      <c r="H11" s="28">
        <f ca="1">SUM(INDIRECT("H"&amp;MATCH("销售专员",A:A,0)+1):INDIRECT("H"&amp;MATCH("红色代表小于目标",A:A,0)-1))</f>
        <v>0</v>
      </c>
      <c r="I11" s="28">
        <f ca="1">SUM(INDIRECT("I"&amp;MATCH("销售专员",A:A,0)+1):INDIRECT("I"&amp;MATCH("红色代表小于目标",A:A,0)-1))</f>
        <v>0</v>
      </c>
      <c r="J11" s="28">
        <f ca="1">SUM(INDIRECT("J"&amp;MATCH("销售专员",A:A,0)+1):INDIRECT("J"&amp;MATCH("红色代表小于目标",A:A,0)-1))</f>
        <v>0</v>
      </c>
      <c r="K11" s="28">
        <f ca="1">SUM(INDIRECT("K"&amp;MATCH("销售专员",A:A,0)+1):INDIRECT("K"&amp;MATCH("红色代表小于目标",A:A,0)-1))</f>
        <v>0</v>
      </c>
      <c r="L11" s="28">
        <f ca="1">SUM(INDIRECT("L"&amp;MATCH("销售专员",A:A,0)+1):INDIRECT("L"&amp;MATCH("红色代表小于目标",A:A,0)-1))</f>
        <v>0</v>
      </c>
      <c r="M11" s="57">
        <f ca="1">SUM(INDIRECT("M"&amp;MATCH("销售专员",A:A,0)+1):INDIRECT("M"&amp;MATCH("红色代表小于目标",A:A,0)-1))</f>
        <v>0</v>
      </c>
      <c r="N11" s="28">
        <f ca="1">SUM(INDIRECT("N"&amp;MATCH("销售专员",A:A,0)+1):INDIRECT("N"&amp;MATCH("红色代表小于目标",A:A,0)-1))</f>
        <v>0</v>
      </c>
      <c r="O11" s="28">
        <f ca="1">SUM(INDIRECT("O"&amp;MATCH("销售专员",A:A,0)+1):INDIRECT("O"&amp;MATCH("红色代表小于目标",A:A,0)-1))</f>
        <v>0</v>
      </c>
      <c r="P11" s="28">
        <f ca="1">SUM(INDIRECT("P"&amp;MATCH("销售专员",A:A,0)+1):INDIRECT("P"&amp;MATCH("红色代表小于目标",A:A,0)-1))</f>
        <v>0</v>
      </c>
      <c r="Q11" s="34">
        <f ca="1">SUM(INDIRECT("Q"&amp;MATCH("销售专员",A:A,0)+1):INDIRECT("Q"&amp;MATCH("红色代表小于目标",A:A,0)-1))</f>
        <v>0</v>
      </c>
      <c r="R11" s="28">
        <f ca="1">SUM(INDIRECT("R"&amp;MATCH("销售专员",A:A,0)+1):INDIRECT("R"&amp;MATCH("红色代表小于目标",A:A,0)-1))</f>
        <v>0</v>
      </c>
      <c r="S11" s="28">
        <f ca="1">SUM(INDIRECT("S"&amp;MATCH("销售专员",A:A,0)+1):INDIRECT("S"&amp;MATCH("红色代表小于目标",A:A,0)-1))</f>
        <v>0</v>
      </c>
      <c r="T11" s="28">
        <f ca="1">SUM(INDIRECT("T"&amp;MATCH("销售专员",A:A,0)+1):INDIRECT("T"&amp;MATCH("红色代表小于目标",A:A,0)-1))</f>
        <v>0</v>
      </c>
      <c r="U11" s="57">
        <f ca="1">SUM(INDIRECT("U"&amp;MATCH("销售专员",A:A,0)+1):INDIRECT("U"&amp;MATCH("红色代表小于目标",A:A,0)-1))</f>
        <v>0</v>
      </c>
      <c r="V11" s="28">
        <f ca="1">SUM(INDIRECT("V"&amp;MATCH("销售专员",A:A,0)+1):INDIRECT("V"&amp;MATCH("红色代表小于目标",A:A,0)-1))</f>
        <v>0</v>
      </c>
      <c r="W11" s="28">
        <f ca="1">SUM(INDIRECT("W"&amp;MATCH("销售专员",A:A,0)+1):INDIRECT("W"&amp;MATCH("红色代表小于目标",A:A,0)-1))</f>
        <v>0</v>
      </c>
      <c r="X11" s="28">
        <f ca="1">SUM(INDIRECT("X"&amp;MATCH("销售专员",A:A,0)+1):INDIRECT("X"&amp;MATCH("红色代表小于目标",A:A,0)-1))</f>
        <v>0</v>
      </c>
      <c r="Y11" s="34">
        <f ca="1">SUM(INDIRECT("Y"&amp;MATCH("销售专员",A:A,0)+1):INDIRECT("Y"&amp;MATCH("红色代表小于目标",A:A,0)-1))</f>
        <v>0</v>
      </c>
      <c r="Z11" s="31">
        <f ca="1">SUM(INDIRECT("Z"&amp;MATCH("销售专员",A:A,0)+1):INDIRECT("Z"&amp;MATCH("红色代表小于目标",A:A,0)-1))</f>
        <v>0</v>
      </c>
      <c r="AA11" s="28">
        <f ca="1">SUM(INDIRECT("AA"&amp;MATCH("销售专员",A:A,0)+1):INDIRECT("AA"&amp;MATCH("红色代表小于目标",A:A,0)-1))</f>
        <v>0</v>
      </c>
      <c r="AB11" s="28">
        <f ca="1">SUM(INDIRECT("AB"&amp;MATCH("销售专员",A:A,0)+1):INDIRECT("AB"&amp;MATCH("红色代表小于目标",A:A,0)-1))</f>
        <v>0</v>
      </c>
      <c r="AC11" s="28">
        <f ca="1">SUM(INDIRECT("AC"&amp;MATCH("销售专员",A:A,0)+1):INDIRECT("AC"&amp;MATCH("红色代表小于目标",A:A,0)-1))</f>
        <v>0</v>
      </c>
      <c r="AD11" s="28">
        <f ca="1">SUM(INDIRECT("AD"&amp;MATCH("销售专员",A:A,0)+1):INDIRECT("AD"&amp;MATCH("红色代表小于目标",A:A,0)-1))</f>
        <v>0</v>
      </c>
      <c r="AE11" s="28">
        <f ca="1">SUM(INDIRECT("AE"&amp;MATCH("销售专员",A:A,0)+1):INDIRECT("AE"&amp;MATCH("红色代表小于目标",A:A,0)-1))</f>
        <v>0</v>
      </c>
      <c r="AF11" s="28">
        <f ca="1">SUM(INDIRECT("AF"&amp;MATCH("销售专员",A:A,0)+1):INDIRECT("AF"&amp;MATCH("红色代表小于目标",A:A,0)-1))</f>
        <v>0</v>
      </c>
      <c r="AG11" s="28">
        <f ca="1">SUM(INDIRECT("AG"&amp;MATCH("销售专员",A:A,0)+1):INDIRECT("AG"&amp;MATCH("红色代表小于目标",A:A,0)-1))</f>
        <v>0</v>
      </c>
      <c r="AH11" s="71"/>
      <c r="AI11" s="28">
        <f ca="1">SUM(INDIRECT("AI"&amp;MATCH("销售专员",A:A,0)+1):INDIRECT("AI"&amp;MATCH("红色代表小于目标",A:A,0)-1))</f>
        <v>0</v>
      </c>
      <c r="AJ11" s="28">
        <f ca="1">SUM(INDIRECT("AJ"&amp;MATCH("销售专员",A:A,0)+1):INDIRECT("AJ"&amp;MATCH("红色代表小于目标",A:A,0)-1))</f>
        <v>0</v>
      </c>
      <c r="AK11" s="28">
        <f ca="1">SUM(INDIRECT("AK"&amp;MATCH("销售专员",A:A,0)+1):INDIRECT("AK"&amp;MATCH("红色代表小于目标",A:A,0)-1))</f>
        <v>0</v>
      </c>
      <c r="AL11" s="28">
        <f ca="1">SUM(INDIRECT("AL"&amp;MATCH("销售专员",A:A,0)+1):INDIRECT("AL"&amp;MATCH("红色代表小于目标",A:A,0)-1))</f>
        <v>0</v>
      </c>
      <c r="AM11" s="28">
        <f ca="1">SUM(INDIRECT("AM"&amp;MATCH("销售专员",A:A,0)+1):INDIRECT("AM"&amp;MATCH("红色代表小于目标",A:A,0)-1))</f>
        <v>0</v>
      </c>
      <c r="AN11" s="28">
        <f ca="1">SUM(INDIRECT("AN"&amp;MATCH("销售专员",A:A,0)+1):INDIRECT("AN"&amp;MATCH("红色代表小于目标",A:A,0)-1))</f>
        <v>0</v>
      </c>
      <c r="AO11" s="28">
        <f ca="1">SUM(INDIRECT("AO"&amp;MATCH("销售专员",A:A,0)+1):INDIRECT("AO"&amp;MATCH("红色代表小于目标",A:A,0)-1))</f>
        <v>0</v>
      </c>
      <c r="AP11" s="28">
        <f ca="1">SUM(INDIRECT("AP"&amp;MATCH("销售专员",A:A,0)+1):INDIRECT("AP"&amp;MATCH("红色代表小于目标",A:A,0)-1))</f>
        <v>0</v>
      </c>
      <c r="AQ11" s="28">
        <f ca="1">SUM(INDIRECT("AQ"&amp;MATCH("销售专员",A:A,0)+1):INDIRECT("AQ"&amp;MATCH("红色代表小于目标",A:A,0)-1))</f>
        <v>0</v>
      </c>
      <c r="AR11" s="28">
        <f ca="1">SUM(INDIRECT("AR"&amp;MATCH("销售专员",A:A,0)+1):INDIRECT("AR"&amp;MATCH("红色代表小于目标",A:A,0)-1))</f>
        <v>0</v>
      </c>
      <c r="AS11" s="28">
        <f ca="1">SUM(INDIRECT("AS"&amp;MATCH("销售专员",A:A,0)+1):INDIRECT("AS"&amp;MATCH("红色代表小于目标",A:A,0)-1))</f>
        <v>0</v>
      </c>
      <c r="AT11" s="28">
        <f ca="1">SUM(INDIRECT("AT"&amp;MATCH("销售专员",A:A,0)+1):INDIRECT("AT"&amp;MATCH("红色代表小于目标",A:A,0)-1))</f>
        <v>0</v>
      </c>
      <c r="AV11" s="87">
        <f ca="1">SUM(INDIRECT("AV"&amp;MATCH("销售专员",A:A,0)+1):INDIRECT("AV"&amp;MATCH("红色代表小于目标",A:A,0)-1))</f>
        <v>0</v>
      </c>
      <c r="AW11" s="87">
        <f ca="1">SUM(INDIRECT("AW"&amp;MATCH("销售专员",A:A,0)+1):INDIRECT("AW"&amp;MATCH("红色代表小于目标",A:A,0)-1))</f>
        <v>0</v>
      </c>
      <c r="AX11" s="87">
        <f ca="1">SUM(INDIRECT("AX"&amp;MATCH("销售专员",A:A,0)+1):INDIRECT("AX"&amp;MATCH("红色代表小于目标",A:A,0)-1))</f>
        <v>0</v>
      </c>
      <c r="AY11" s="87">
        <f ca="1">SUM(INDIRECT("AY"&amp;MATCH("销售专员",A:A,0)+1):INDIRECT("AY"&amp;MATCH("红色代表小于目标",A:A,0)-1))</f>
        <v>0</v>
      </c>
      <c r="AZ11" s="87">
        <f ca="1">SUM(INDIRECT("AZ"&amp;MATCH("销售专员",A:A,0)+1):INDIRECT("AZ"&amp;MATCH("红色代表小于目标",A:A,0)-1))</f>
        <v>0</v>
      </c>
      <c r="BA11" s="87">
        <f ca="1">SUM(INDIRECT("BA"&amp;MATCH("销售专员",A:A,0)+1):INDIRECT("BA"&amp;MATCH("红色代表小于目标",A:A,0)-1))</f>
        <v>0</v>
      </c>
      <c r="BB11" s="87">
        <f ca="1">SUM(INDIRECT("BB"&amp;MATCH("销售专员",A:A,0)+1):INDIRECT("BB"&amp;MATCH("红色代表小于目标",A:A,0)-1))</f>
        <v>0</v>
      </c>
      <c r="BC11" s="87">
        <f ca="1">SUM(INDIRECT("BC"&amp;MATCH("销售专员",A:A,0)+1):INDIRECT("BC"&amp;MATCH("红色代表小于目标",A:A,0)-1))</f>
        <v>0</v>
      </c>
      <c r="BD11" s="87">
        <f ca="1">SUM(INDIRECT("BD"&amp;MATCH("销售专员",A:A,0)+1):INDIRECT("BD"&amp;MATCH("红色代表小于目标",A:A,0)-1))</f>
        <v>0</v>
      </c>
      <c r="BE11" s="87">
        <f ca="1">SUM(INDIRECT("BE"&amp;MATCH("销售专员",A:A,0)+1):INDIRECT("BE"&amp;MATCH("红色代表小于目标",A:A,0)-1))</f>
        <v>0</v>
      </c>
    </row>
    <row r="12" spans="1:46">
      <c r="A12" s="35" t="s">
        <v>40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74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89"/>
      <c r="AT12" s="89"/>
    </row>
    <row r="13" spans="1:46">
      <c r="A13" s="37" t="s">
        <v>41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74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89"/>
      <c r="AT13" s="89"/>
    </row>
    <row r="14" ht="14.75" spans="1:46">
      <c r="A14" s="9"/>
      <c r="B14" s="38" t="s">
        <v>42</v>
      </c>
      <c r="C14" s="38"/>
      <c r="D14" s="38"/>
      <c r="E14" s="38"/>
      <c r="F14" s="38"/>
      <c r="G14" s="38"/>
      <c r="H14" s="38"/>
      <c r="I14" s="38"/>
      <c r="J14" s="42"/>
      <c r="K14" s="42"/>
      <c r="L14" s="42"/>
      <c r="M14" s="42"/>
      <c r="N14" s="38"/>
      <c r="O14" s="38"/>
      <c r="P14" s="38"/>
      <c r="Q14" s="38"/>
      <c r="R14" s="42"/>
      <c r="S14" s="42"/>
      <c r="T14" s="42"/>
      <c r="U14" s="42"/>
      <c r="V14" s="38"/>
      <c r="W14" s="38"/>
      <c r="X14" s="38"/>
      <c r="Y14" s="38"/>
      <c r="Z14" s="42"/>
      <c r="AA14" s="42"/>
      <c r="AB14" s="42"/>
      <c r="AC14" s="42"/>
      <c r="AD14" s="38"/>
      <c r="AE14" s="38"/>
      <c r="AF14" s="38"/>
      <c r="AG14" s="38"/>
      <c r="AH14" s="75"/>
      <c r="AI14" s="76" t="s">
        <v>43</v>
      </c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90"/>
    </row>
    <row r="15" ht="42" customHeight="1" spans="1:46">
      <c r="A15" s="12"/>
      <c r="B15" s="39" t="s">
        <v>44</v>
      </c>
      <c r="C15" s="40"/>
      <c r="D15" s="40"/>
      <c r="E15" s="41"/>
      <c r="F15" s="42" t="s">
        <v>45</v>
      </c>
      <c r="G15" s="42"/>
      <c r="H15" s="42"/>
      <c r="I15" s="42"/>
      <c r="J15" s="58" t="s">
        <v>46</v>
      </c>
      <c r="K15" s="42"/>
      <c r="L15" s="42"/>
      <c r="M15" s="59"/>
      <c r="N15" s="39" t="s">
        <v>47</v>
      </c>
      <c r="O15" s="40"/>
      <c r="P15" s="40"/>
      <c r="Q15" s="62"/>
      <c r="R15" s="63" t="s">
        <v>48</v>
      </c>
      <c r="S15" s="42"/>
      <c r="T15" s="42"/>
      <c r="U15" s="59"/>
      <c r="V15" s="39" t="s">
        <v>49</v>
      </c>
      <c r="W15" s="40"/>
      <c r="X15" s="40"/>
      <c r="Y15" s="62"/>
      <c r="Z15" s="63" t="s">
        <v>50</v>
      </c>
      <c r="AA15" s="42"/>
      <c r="AB15" s="42"/>
      <c r="AC15" s="59"/>
      <c r="AD15" s="39" t="s">
        <v>51</v>
      </c>
      <c r="AE15" s="40"/>
      <c r="AF15" s="40"/>
      <c r="AG15" s="62"/>
      <c r="AH15" s="75"/>
      <c r="AI15" s="69" t="s">
        <v>52</v>
      </c>
      <c r="AJ15" s="69"/>
      <c r="AK15" s="69" t="s">
        <v>53</v>
      </c>
      <c r="AL15" s="69"/>
      <c r="AM15" s="69" t="s">
        <v>54</v>
      </c>
      <c r="AN15" s="69"/>
      <c r="AO15" s="69" t="s">
        <v>55</v>
      </c>
      <c r="AP15" s="69"/>
      <c r="AQ15" s="69" t="s">
        <v>56</v>
      </c>
      <c r="AR15" s="69"/>
      <c r="AS15" s="83" t="s">
        <v>57</v>
      </c>
      <c r="AT15" s="69"/>
    </row>
    <row r="16" ht="30.75" customHeight="1" spans="1:46">
      <c r="A16" s="12"/>
      <c r="B16" s="43" t="s">
        <v>30</v>
      </c>
      <c r="C16" s="44"/>
      <c r="D16" s="44" t="s">
        <v>31</v>
      </c>
      <c r="E16" s="45"/>
      <c r="F16" s="44" t="s">
        <v>30</v>
      </c>
      <c r="G16" s="44"/>
      <c r="H16" s="44" t="s">
        <v>31</v>
      </c>
      <c r="I16" s="44"/>
      <c r="J16" s="60" t="s">
        <v>30</v>
      </c>
      <c r="K16" s="44"/>
      <c r="L16" s="44" t="s">
        <v>31</v>
      </c>
      <c r="M16" s="45"/>
      <c r="N16" s="43" t="s">
        <v>30</v>
      </c>
      <c r="O16" s="44"/>
      <c r="P16" s="44" t="s">
        <v>31</v>
      </c>
      <c r="Q16" s="64"/>
      <c r="R16" s="60" t="s">
        <v>30</v>
      </c>
      <c r="S16" s="44"/>
      <c r="T16" s="44" t="s">
        <v>31</v>
      </c>
      <c r="U16" s="45"/>
      <c r="V16" s="43" t="s">
        <v>30</v>
      </c>
      <c r="W16" s="44"/>
      <c r="X16" s="44" t="s">
        <v>31</v>
      </c>
      <c r="Y16" s="64"/>
      <c r="Z16" s="60" t="s">
        <v>30</v>
      </c>
      <c r="AA16" s="44"/>
      <c r="AB16" s="44" t="s">
        <v>31</v>
      </c>
      <c r="AC16" s="45"/>
      <c r="AD16" s="43" t="s">
        <v>30</v>
      </c>
      <c r="AE16" s="44"/>
      <c r="AF16" s="44" t="s">
        <v>31</v>
      </c>
      <c r="AG16" s="64"/>
      <c r="AH16" s="71"/>
      <c r="AI16" s="69" t="s">
        <v>30</v>
      </c>
      <c r="AJ16" s="69" t="s">
        <v>31</v>
      </c>
      <c r="AK16" s="69" t="s">
        <v>30</v>
      </c>
      <c r="AL16" s="69" t="s">
        <v>31</v>
      </c>
      <c r="AM16" s="69" t="s">
        <v>30</v>
      </c>
      <c r="AN16" s="69" t="s">
        <v>31</v>
      </c>
      <c r="AO16" s="69" t="s">
        <v>30</v>
      </c>
      <c r="AP16" s="69" t="s">
        <v>31</v>
      </c>
      <c r="AQ16" s="69" t="s">
        <v>30</v>
      </c>
      <c r="AR16" s="69" t="s">
        <v>31</v>
      </c>
      <c r="AS16" s="69" t="s">
        <v>30</v>
      </c>
      <c r="AT16" s="69" t="s">
        <v>31</v>
      </c>
    </row>
    <row r="17" spans="1:46">
      <c r="A17" s="46" t="s">
        <v>36</v>
      </c>
      <c r="B17" s="47" t="str">
        <f>IFERROR(D8/B8,"")</f>
        <v/>
      </c>
      <c r="C17" s="48"/>
      <c r="D17" s="49" t="str">
        <f>IFERROR(E8/C8,"")</f>
        <v/>
      </c>
      <c r="E17" s="48"/>
      <c r="F17" s="49" t="str">
        <f>IFERROR(H8/F8,"")</f>
        <v/>
      </c>
      <c r="G17" s="48"/>
      <c r="H17" s="48" t="str">
        <f>IFERROR(I8/G8,"")</f>
        <v/>
      </c>
      <c r="I17" s="48"/>
      <c r="J17" s="49" t="str">
        <f>IFERROR(L8/J8,"")</f>
        <v/>
      </c>
      <c r="K17" s="48"/>
      <c r="L17" s="48" t="str">
        <f>IFERROR(M8/K8,"")</f>
        <v/>
      </c>
      <c r="M17" s="61"/>
      <c r="N17" s="47" t="str">
        <f>IFERROR(P8/N8,"")</f>
        <v/>
      </c>
      <c r="O17" s="48"/>
      <c r="P17" s="48" t="str">
        <f>IFERROR(Q8/O8,"")</f>
        <v/>
      </c>
      <c r="Q17" s="65"/>
      <c r="R17" s="49" t="str">
        <f>IFERROR(T8/R8,"")</f>
        <v/>
      </c>
      <c r="S17" s="48"/>
      <c r="T17" s="48" t="str">
        <f>IFERROR(U8/S8,"")</f>
        <v/>
      </c>
      <c r="U17" s="61"/>
      <c r="V17" s="47" t="str">
        <f>IFERROR(X8/V8,"")</f>
        <v/>
      </c>
      <c r="W17" s="48"/>
      <c r="X17" s="48" t="str">
        <f>IFERROR(Y8/W8,"")</f>
        <v/>
      </c>
      <c r="Y17" s="65"/>
      <c r="Z17" s="49" t="str">
        <f>IFERROR(AB8/Z8,"")</f>
        <v/>
      </c>
      <c r="AA17" s="48"/>
      <c r="AB17" s="48" t="str">
        <f>IFERROR(AC8/AA8,"")</f>
        <v/>
      </c>
      <c r="AC17" s="61"/>
      <c r="AD17" s="47" t="str">
        <f>IFERROR(AF8/AD8,"")</f>
        <v/>
      </c>
      <c r="AE17" s="48"/>
      <c r="AF17" s="48" t="str">
        <f>IFERROR(AG8/AE8,"")</f>
        <v/>
      </c>
      <c r="AG17" s="65"/>
      <c r="AH17" s="78"/>
      <c r="AI17" s="79" t="str">
        <f t="shared" ref="AI17:AP17" si="2">IFERROR(AK8/AI8,"")</f>
        <v/>
      </c>
      <c r="AJ17" s="79" t="str">
        <f t="shared" si="2"/>
        <v/>
      </c>
      <c r="AK17" s="79" t="str">
        <f ca="1" t="shared" si="2"/>
        <v/>
      </c>
      <c r="AL17" s="79" t="str">
        <f ca="1" t="shared" si="2"/>
        <v/>
      </c>
      <c r="AM17" s="79" t="str">
        <f ca="1" t="shared" si="2"/>
        <v/>
      </c>
      <c r="AN17" s="79" t="str">
        <f ca="1" t="shared" si="2"/>
        <v/>
      </c>
      <c r="AO17" s="79" t="str">
        <f ca="1" t="shared" si="2"/>
        <v/>
      </c>
      <c r="AP17" s="79" t="str">
        <f ca="1" t="shared" si="2"/>
        <v/>
      </c>
      <c r="AQ17" s="79" t="str">
        <f ca="1">IFERROR(AO8/AK8,"")</f>
        <v/>
      </c>
      <c r="AR17" s="79" t="str">
        <f ca="1">IFERROR(AP8/AL8,"")</f>
        <v/>
      </c>
      <c r="AS17" s="79" t="str">
        <f ca="1">IFERROR(INDIRECT("AS"&amp;MATCH("销售专员",A:A,0))/INDIRECT("AK"&amp;MATCH("销售专员",A:A,0)),"")</f>
        <v/>
      </c>
      <c r="AT17" s="79" t="str">
        <f ca="1">IFERROR(INDIRECT("AT"&amp;MATCH("销售专员",A:A,0))/INDIRECT("AL"&amp;MATCH("销售专员",A:A,0)),"")</f>
        <v/>
      </c>
    </row>
  </sheetData>
  <mergeCells count="111">
    <mergeCell ref="A1:BE1"/>
    <mergeCell ref="B3:AG3"/>
    <mergeCell ref="AI3:AT3"/>
    <mergeCell ref="AV3:BE3"/>
    <mergeCell ref="B4:E4"/>
    <mergeCell ref="F4:I4"/>
    <mergeCell ref="J4:M4"/>
    <mergeCell ref="N4:Q4"/>
    <mergeCell ref="R4:U4"/>
    <mergeCell ref="V4:Y4"/>
    <mergeCell ref="Z4:AC4"/>
    <mergeCell ref="AD4:AG4"/>
    <mergeCell ref="AI4:AJ4"/>
    <mergeCell ref="AK4:AL4"/>
    <mergeCell ref="AM4:AN4"/>
    <mergeCell ref="AO4:AP4"/>
    <mergeCell ref="AQ4:AR4"/>
    <mergeCell ref="AS4:AT4"/>
    <mergeCell ref="AV4:AW4"/>
    <mergeCell ref="AX4:AY4"/>
    <mergeCell ref="AZ4:BA4"/>
    <mergeCell ref="BB4:BC4"/>
    <mergeCell ref="BD4:BE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B14:AG14"/>
    <mergeCell ref="AI14:AT14"/>
    <mergeCell ref="B15:E15"/>
    <mergeCell ref="F15:I15"/>
    <mergeCell ref="J15:M15"/>
    <mergeCell ref="N15:Q15"/>
    <mergeCell ref="R15:U15"/>
    <mergeCell ref="V15:Y15"/>
    <mergeCell ref="Z15:AC15"/>
    <mergeCell ref="AD15:AG15"/>
    <mergeCell ref="AI15:AJ15"/>
    <mergeCell ref="AK15:AL15"/>
    <mergeCell ref="AM15:AN15"/>
    <mergeCell ref="AO15:AP15"/>
    <mergeCell ref="AQ15:AR15"/>
    <mergeCell ref="AS15:AT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Z16:AA16"/>
    <mergeCell ref="AB16:AC16"/>
    <mergeCell ref="AD16:AE16"/>
    <mergeCell ref="AF16:AG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3:A5"/>
    <mergeCell ref="A14:A15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</mergeCells>
  <conditionalFormatting sqref="B17">
    <cfRule type="cellIs" dxfId="0" priority="15" operator="lessThan">
      <formula>XDP17</formula>
    </cfRule>
    <cfRule type="cellIs" dxfId="0" priority="16" operator="lessThan">
      <formula>XDP17</formula>
    </cfRule>
  </conditionalFormatting>
  <conditionalFormatting sqref="F17">
    <cfRule type="cellIs" dxfId="0" priority="22" operator="lessThan">
      <formula>XEZ17</formula>
    </cfRule>
    <cfRule type="cellIs" dxfId="0" priority="23" operator="lessThan">
      <formula>XEZ17</formula>
    </cfRule>
  </conditionalFormatting>
  <conditionalFormatting sqref="G17:M17">
    <cfRule type="cellIs" dxfId="0" priority="20" operator="lessThan">
      <formula>A17</formula>
    </cfRule>
    <cfRule type="cellIs" dxfId="0" priority="21" operator="lessThan">
      <formula>A17</formula>
    </cfRule>
  </conditionalFormatting>
  <conditionalFormatting sqref="AI17:AT17">
    <cfRule type="cellIs" dxfId="0" priority="19" operator="lessThan">
      <formula>AH17</formula>
    </cfRule>
  </conditionalFormatting>
  <conditionalFormatting sqref="N17:AG17 C17:E17">
    <cfRule type="cellIs" dxfId="0" priority="17" operator="lessThan">
      <formula>A17</formula>
    </cfRule>
    <cfRule type="cellIs" dxfId="0" priority="18" operator="lessThan">
      <formula>A17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月报公式表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lwp</cp:lastModifiedBy>
  <dcterms:created xsi:type="dcterms:W3CDTF">2018-04-25T02:55:00Z</dcterms:created>
  <dcterms:modified xsi:type="dcterms:W3CDTF">2019-06-23T07:44:23Z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