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30"/>
  <workbookPr defaultThemeVersion="166925"/>
  <xr:revisionPtr revIDLastSave="333" documentId="11_B613855608933067CC4690D577358E0E2C73F688" xr6:coauthVersionLast="47" xr6:coauthVersionMax="47" xr10:uidLastSave="{F1542000-3456-473F-A0BB-39BFC54B36AC}"/>
  <bookViews>
    <workbookView xWindow="240" yWindow="105" windowWidth="14805" windowHeight="8010" activeTab="2" xr2:uid="{00000000-000D-0000-FFFF-FFFF00000000}"/>
  </bookViews>
  <sheets>
    <sheet name="MASS" sheetId="1" r:id="rId1"/>
    <sheet name="STRUCTURE" sheetId="2" r:id="rId2"/>
    <sheet name="POWER" sheetId="3" r:id="rId3"/>
    <sheet name="DAT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3" l="1"/>
  <c r="C5" i="3"/>
  <c r="E5" i="3"/>
  <c r="C3" i="3"/>
  <c r="E3" i="3" s="1"/>
  <c r="C4" i="3"/>
  <c r="E4" i="3" s="1"/>
  <c r="D3" i="3"/>
  <c r="B21" i="3"/>
  <c r="B5" i="3" s="1"/>
  <c r="D5" i="3" s="1"/>
  <c r="B4" i="3"/>
  <c r="B33" i="3"/>
  <c r="G14" i="1" s="1"/>
  <c r="C4" i="2"/>
  <c r="H14" i="1"/>
  <c r="H29" i="1" s="1"/>
  <c r="G29" i="1"/>
  <c r="G30" i="1" s="1"/>
  <c r="E29" i="1"/>
  <c r="E6" i="3" l="1"/>
  <c r="E12" i="3" s="1"/>
  <c r="E13" i="3" s="1"/>
  <c r="D4" i="3"/>
  <c r="B6" i="3"/>
  <c r="B12" i="3"/>
</calcChain>
</file>

<file path=xl/sharedStrings.xml><?xml version="1.0" encoding="utf-8"?>
<sst xmlns="http://schemas.openxmlformats.org/spreadsheetml/2006/main" count="111" uniqueCount="86">
  <si>
    <t>Category:</t>
  </si>
  <si>
    <t>Item:</t>
  </si>
  <si>
    <t>Cost [$]:</t>
  </si>
  <si>
    <t>Budget [g]</t>
  </si>
  <si>
    <t>Weight [g]:</t>
  </si>
  <si>
    <t xml:space="preserve">Power Demand [W]: </t>
  </si>
  <si>
    <t>Note:</t>
  </si>
  <si>
    <t>Balloon &amp; Connection</t>
  </si>
  <si>
    <t>High Altitude Balloon</t>
  </si>
  <si>
    <t>-</t>
  </si>
  <si>
    <t>Helium Gas</t>
  </si>
  <si>
    <t>Line Swivel</t>
  </si>
  <si>
    <t>Synthetic Line</t>
  </si>
  <si>
    <t>Frame</t>
  </si>
  <si>
    <t>Carbon Fibre Beams</t>
  </si>
  <si>
    <t>Weight is for all four beams</t>
  </si>
  <si>
    <t>3D printed connection pieces</t>
  </si>
  <si>
    <t>Epoxy Resin</t>
  </si>
  <si>
    <t>Crash Sponge</t>
  </si>
  <si>
    <t>Insulation Material</t>
  </si>
  <si>
    <t>Electronic Hardware</t>
  </si>
  <si>
    <t>MyRio</t>
  </si>
  <si>
    <t>It weighs 105 w/out case</t>
  </si>
  <si>
    <t>Camera(s)</t>
  </si>
  <si>
    <t>Altimeter/IMU/Temp Sensor</t>
  </si>
  <si>
    <t>Independent Heater Systems</t>
  </si>
  <si>
    <t xml:space="preserve">GPS </t>
  </si>
  <si>
    <t>Nichrome burnwire</t>
  </si>
  <si>
    <t>Light</t>
  </si>
  <si>
    <t>Electronics wire</t>
  </si>
  <si>
    <t>Battery</t>
  </si>
  <si>
    <t>Parachute Mechanism</t>
  </si>
  <si>
    <t>Main Parachute</t>
  </si>
  <si>
    <t>Drogue Parachute</t>
  </si>
  <si>
    <t>Deployment Structure</t>
  </si>
  <si>
    <t>Parachute Wadding</t>
  </si>
  <si>
    <t>Miscelaneous</t>
  </si>
  <si>
    <t>Miscelaneuous</t>
  </si>
  <si>
    <t>Sum:</t>
  </si>
  <si>
    <t>Still dependent on estimates</t>
  </si>
  <si>
    <t>FAA Weigth Limit</t>
  </si>
  <si>
    <t>[lbs]</t>
  </si>
  <si>
    <t>Total Pole Length</t>
  </si>
  <si>
    <t>Upper Length</t>
  </si>
  <si>
    <t>BATTERY SIZING</t>
  </si>
  <si>
    <t xml:space="preserve">Component </t>
  </si>
  <si>
    <t>Power [W]</t>
  </si>
  <si>
    <t>Time on [h]</t>
  </si>
  <si>
    <t>Pack Current [A]</t>
  </si>
  <si>
    <t>Energy Use</t>
  </si>
  <si>
    <t>myRio</t>
  </si>
  <si>
    <t>Cameras</t>
  </si>
  <si>
    <t>Burn Wire</t>
  </si>
  <si>
    <t>Total</t>
  </si>
  <si>
    <t>Fligth Time</t>
  </si>
  <si>
    <t>hrs</t>
  </si>
  <si>
    <t>B - battery capacity</t>
  </si>
  <si>
    <t>Safety Factor</t>
  </si>
  <si>
    <t>Ending Charge %</t>
  </si>
  <si>
    <t>%</t>
  </si>
  <si>
    <t>18650 Capacity</t>
  </si>
  <si>
    <t>Ah</t>
  </si>
  <si>
    <t>Pack Voltage</t>
  </si>
  <si>
    <t>v</t>
  </si>
  <si>
    <t>18650 Voltage</t>
  </si>
  <si>
    <t>V</t>
  </si>
  <si>
    <t>Pack Storage</t>
  </si>
  <si>
    <t>Num Cells needed</t>
  </si>
  <si>
    <t>Series Voltage</t>
  </si>
  <si>
    <t>Amps</t>
  </si>
  <si>
    <t>Volts</t>
  </si>
  <si>
    <t xml:space="preserve">Power </t>
  </si>
  <si>
    <t>Camera</t>
  </si>
  <si>
    <t>Number of Cams</t>
  </si>
  <si>
    <t>2022 New Hawkeye Firefly Split 4K V4 </t>
  </si>
  <si>
    <t>link</t>
  </si>
  <si>
    <t>Cable</t>
  </si>
  <si>
    <t xml:space="preserve"> 32 pin FPC</t>
  </si>
  <si>
    <t>max power</t>
  </si>
  <si>
    <t>A</t>
  </si>
  <si>
    <t>weight</t>
  </si>
  <si>
    <t>[g]</t>
  </si>
  <si>
    <t>SD Card weight</t>
  </si>
  <si>
    <t>total weight</t>
  </si>
  <si>
    <t>Tutorial on how to write data files to a usb drive on myrio</t>
  </si>
  <si>
    <t>USB Flash Drive - National Instruments (ni.com)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</si>
</sst>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Open Sans"/>
      <charset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1"/>
    <xf numFmtId="0" fontId="1" fillId="3" borderId="0" xfId="2" applyBorder="1"/>
    <xf numFmtId="0" fontId="1" fillId="3" borderId="1" xfId="2" applyBorder="1"/>
    <xf numFmtId="0" fontId="1" fillId="3" borderId="0" xfId="2"/>
    <xf numFmtId="0" fontId="1" fillId="4" borderId="0" xfId="3"/>
    <xf numFmtId="0" fontId="4" fillId="0" borderId="0" xfId="0" applyFont="1"/>
    <xf numFmtId="0" fontId="3" fillId="0" borderId="0" xfId="4"/>
    <xf numFmtId="0" fontId="5" fillId="0" borderId="0" xfId="0" applyFont="1"/>
    <xf numFmtId="0" fontId="5" fillId="0" borderId="0" xfId="0" applyFont="1" applyAlignment="1">
      <alignment horizontal="center"/>
    </xf>
    <xf numFmtId="0" fontId="1" fillId="3" borderId="0" xfId="2" applyBorder="1" applyAlignment="1">
      <alignment horizontal="center"/>
    </xf>
    <xf numFmtId="0" fontId="1" fillId="3" borderId="1" xfId="2" applyBorder="1" applyAlignment="1">
      <alignment horizontal="center"/>
    </xf>
    <xf numFmtId="0" fontId="1" fillId="3" borderId="2" xfId="2" applyBorder="1" applyAlignment="1">
      <alignment horizontal="center"/>
    </xf>
    <xf numFmtId="0" fontId="5" fillId="0" borderId="0" xfId="0" applyFont="1" applyAlignment="1">
      <alignment horizontal="center"/>
    </xf>
  </cellXfs>
  <cellStyles count="5">
    <cellStyle name="20% - Accent1" xfId="2" builtinId="30"/>
    <cellStyle name="40% - Accent1" xfId="3" builtinId="31"/>
    <cellStyle name="Accent1" xfId="1" builtinId="29"/>
    <cellStyle name="Hyperlink" xfId="4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us/item/2255800532368726.html?spm=a2g0o.productlist.main.113.2000563eS5Ytx0&amp;algo_pvid=972f987a-5792-4956-ab04-47e19bddf90f&amp;algo_exp_id=972f987a-5792-4956-ab04-47e19bddf90f-56&amp;pdp_npi=4%40dis%21USD%2197.70%2148.85%21%21%2197.70%21%21%402101e9d417003475540355509e0859%2112000028669830985%21sea%21US%214530354504%21&amp;curPageLogUid=d8m7QxTJDsv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ducation.ni.com/teach/resources/94/usb-flash-drive?local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30"/>
  <sheetViews>
    <sheetView topLeftCell="D10" workbookViewId="0">
      <selection activeCell="G10" sqref="G10"/>
    </sheetView>
  </sheetViews>
  <sheetFormatPr defaultRowHeight="15"/>
  <cols>
    <col min="3" max="3" width="21.42578125" customWidth="1"/>
    <col min="4" max="4" width="26" customWidth="1"/>
    <col min="5" max="6" width="11" customWidth="1"/>
    <col min="7" max="7" width="14.85546875" customWidth="1"/>
    <col min="8" max="8" width="20.42578125" customWidth="1"/>
    <col min="9" max="9" width="24.7109375" customWidth="1"/>
  </cols>
  <sheetData>
    <row r="3" spans="3:9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>
      <c r="C4" s="10" t="s">
        <v>7</v>
      </c>
      <c r="D4" s="2" t="s">
        <v>8</v>
      </c>
      <c r="E4" s="2">
        <v>80</v>
      </c>
      <c r="F4" s="2" t="s">
        <v>9</v>
      </c>
      <c r="G4" s="2" t="s">
        <v>9</v>
      </c>
      <c r="H4" s="2" t="s">
        <v>9</v>
      </c>
      <c r="I4" s="2"/>
    </row>
    <row r="5" spans="3:9">
      <c r="C5" s="10"/>
      <c r="D5" s="2" t="s">
        <v>10</v>
      </c>
      <c r="E5" s="2">
        <v>200</v>
      </c>
      <c r="F5" s="2" t="s">
        <v>9</v>
      </c>
      <c r="G5" s="2" t="s">
        <v>9</v>
      </c>
      <c r="H5" s="2" t="s">
        <v>9</v>
      </c>
      <c r="I5" s="2"/>
    </row>
    <row r="6" spans="3:9">
      <c r="C6" s="10"/>
      <c r="D6" s="2" t="s">
        <v>11</v>
      </c>
      <c r="E6" s="2">
        <v>5</v>
      </c>
      <c r="F6" s="2">
        <v>10</v>
      </c>
      <c r="G6" s="2">
        <v>10</v>
      </c>
      <c r="H6" s="2" t="s">
        <v>9</v>
      </c>
      <c r="I6" s="2"/>
    </row>
    <row r="7" spans="3:9">
      <c r="C7" s="11"/>
      <c r="D7" s="3" t="s">
        <v>12</v>
      </c>
      <c r="E7" s="3">
        <v>3</v>
      </c>
      <c r="F7" s="3">
        <v>5</v>
      </c>
      <c r="G7" s="3">
        <v>5</v>
      </c>
      <c r="H7" s="3" t="s">
        <v>9</v>
      </c>
      <c r="I7" s="3"/>
    </row>
    <row r="8" spans="3:9">
      <c r="C8" s="10" t="s">
        <v>13</v>
      </c>
      <c r="D8" s="2" t="s">
        <v>14</v>
      </c>
      <c r="E8" s="2">
        <v>18.5</v>
      </c>
      <c r="F8" s="2">
        <v>106</v>
      </c>
      <c r="G8" s="2">
        <v>106</v>
      </c>
      <c r="H8" s="2" t="s">
        <v>9</v>
      </c>
      <c r="I8" s="2" t="s">
        <v>15</v>
      </c>
    </row>
    <row r="9" spans="3:9">
      <c r="C9" s="10"/>
      <c r="D9" s="2" t="s">
        <v>16</v>
      </c>
      <c r="E9" s="2">
        <v>10</v>
      </c>
      <c r="F9" s="2">
        <v>150</v>
      </c>
      <c r="G9" s="2">
        <v>200</v>
      </c>
      <c r="H9" s="2" t="s">
        <v>9</v>
      </c>
      <c r="I9" s="2"/>
    </row>
    <row r="10" spans="3:9">
      <c r="C10" s="10"/>
      <c r="D10" s="2" t="s">
        <v>17</v>
      </c>
      <c r="E10" s="2">
        <v>10</v>
      </c>
      <c r="F10" s="2">
        <v>50</v>
      </c>
      <c r="G10" s="2">
        <v>30</v>
      </c>
      <c r="H10" s="2" t="s">
        <v>9</v>
      </c>
      <c r="I10" s="2"/>
    </row>
    <row r="11" spans="3:9">
      <c r="C11" s="10"/>
      <c r="D11" s="2" t="s">
        <v>18</v>
      </c>
      <c r="E11" s="2">
        <v>10</v>
      </c>
      <c r="F11" s="2">
        <v>150</v>
      </c>
      <c r="G11" s="2">
        <v>50</v>
      </c>
      <c r="H11" s="2" t="s">
        <v>9</v>
      </c>
      <c r="I11" s="2"/>
    </row>
    <row r="12" spans="3:9">
      <c r="C12" s="11"/>
      <c r="D12" s="3" t="s">
        <v>19</v>
      </c>
      <c r="E12" s="3">
        <v>10</v>
      </c>
      <c r="F12" s="3">
        <v>100</v>
      </c>
      <c r="G12" s="3">
        <v>50</v>
      </c>
      <c r="H12" s="3" t="s">
        <v>9</v>
      </c>
      <c r="I12" s="3"/>
    </row>
    <row r="13" spans="3:9">
      <c r="C13" s="12" t="s">
        <v>20</v>
      </c>
      <c r="D13" s="2" t="s">
        <v>21</v>
      </c>
      <c r="E13" s="2">
        <v>0</v>
      </c>
      <c r="F13" s="2">
        <v>195</v>
      </c>
      <c r="G13" s="2">
        <v>105</v>
      </c>
      <c r="H13" s="2">
        <v>14</v>
      </c>
      <c r="I13" s="2" t="s">
        <v>22</v>
      </c>
    </row>
    <row r="14" spans="3:9">
      <c r="C14" s="10"/>
      <c r="D14" s="2" t="s">
        <v>23</v>
      </c>
      <c r="E14" s="2">
        <v>100</v>
      </c>
      <c r="F14" s="2">
        <v>50</v>
      </c>
      <c r="G14" s="2">
        <f>POWER!B33*POWER!B27</f>
        <v>41</v>
      </c>
      <c r="H14" s="2">
        <f>3*5*0.25</f>
        <v>3.75</v>
      </c>
      <c r="I14" s="2"/>
    </row>
    <row r="15" spans="3:9">
      <c r="C15" s="10"/>
      <c r="D15" s="2" t="s">
        <v>24</v>
      </c>
      <c r="E15" s="2">
        <v>78</v>
      </c>
      <c r="F15" s="2">
        <v>6</v>
      </c>
      <c r="G15" s="2">
        <v>6</v>
      </c>
      <c r="H15" s="2">
        <v>0</v>
      </c>
      <c r="I15" s="2"/>
    </row>
    <row r="16" spans="3:9">
      <c r="C16" s="10"/>
      <c r="D16" s="2" t="s">
        <v>25</v>
      </c>
      <c r="E16" s="2">
        <v>22.5</v>
      </c>
      <c r="F16" s="2">
        <v>65</v>
      </c>
      <c r="G16" s="2" t="s">
        <v>9</v>
      </c>
      <c r="H16" s="2">
        <v>0</v>
      </c>
      <c r="I16" s="2"/>
    </row>
    <row r="17" spans="3:9">
      <c r="C17" s="10"/>
      <c r="D17" s="2" t="s">
        <v>26</v>
      </c>
      <c r="E17" s="2">
        <v>100</v>
      </c>
      <c r="F17" s="2">
        <v>150</v>
      </c>
      <c r="G17" s="2">
        <v>117</v>
      </c>
      <c r="H17" s="2">
        <v>0</v>
      </c>
      <c r="I17" s="2"/>
    </row>
    <row r="18" spans="3:9">
      <c r="C18" s="10"/>
      <c r="D18" s="2" t="s">
        <v>27</v>
      </c>
      <c r="E18" s="2">
        <v>7</v>
      </c>
      <c r="F18" s="2">
        <v>5</v>
      </c>
      <c r="G18" s="2">
        <v>5</v>
      </c>
      <c r="H18" s="2">
        <v>0</v>
      </c>
      <c r="I18" s="2"/>
    </row>
    <row r="19" spans="3:9">
      <c r="C19" s="10"/>
      <c r="D19" s="2" t="s">
        <v>28</v>
      </c>
      <c r="E19" s="2">
        <v>5</v>
      </c>
      <c r="F19" s="2">
        <v>5</v>
      </c>
      <c r="G19" s="2">
        <v>10</v>
      </c>
      <c r="H19" s="2">
        <v>0</v>
      </c>
      <c r="I19" s="2"/>
    </row>
    <row r="20" spans="3:9">
      <c r="C20" s="10"/>
      <c r="D20" s="2" t="s">
        <v>29</v>
      </c>
      <c r="E20" s="2">
        <v>0</v>
      </c>
      <c r="F20" s="2">
        <v>20</v>
      </c>
      <c r="G20" s="2">
        <v>20</v>
      </c>
      <c r="H20" s="2">
        <v>0</v>
      </c>
      <c r="I20" s="2"/>
    </row>
    <row r="21" spans="3:9">
      <c r="C21" s="11"/>
      <c r="D21" s="3" t="s">
        <v>30</v>
      </c>
      <c r="E21" s="3">
        <v>80</v>
      </c>
      <c r="F21" s="3">
        <v>250</v>
      </c>
      <c r="G21" s="3">
        <v>300</v>
      </c>
      <c r="H21" s="3"/>
      <c r="I21" s="3"/>
    </row>
    <row r="22" spans="3:9">
      <c r="C22" s="10" t="s">
        <v>31</v>
      </c>
      <c r="D22" s="2" t="s">
        <v>32</v>
      </c>
      <c r="E22" s="2">
        <v>19</v>
      </c>
      <c r="F22" s="2">
        <v>61</v>
      </c>
      <c r="G22" s="2">
        <v>61</v>
      </c>
      <c r="H22" s="2" t="s">
        <v>9</v>
      </c>
      <c r="I22" s="2"/>
    </row>
    <row r="23" spans="3:9">
      <c r="C23" s="10"/>
      <c r="D23" s="2" t="s">
        <v>33</v>
      </c>
      <c r="E23" s="2">
        <v>6</v>
      </c>
      <c r="F23" s="2">
        <v>6</v>
      </c>
      <c r="G23" s="2">
        <v>6</v>
      </c>
      <c r="H23" s="2" t="s">
        <v>9</v>
      </c>
      <c r="I23" s="2"/>
    </row>
    <row r="24" spans="3:9">
      <c r="C24" s="10"/>
      <c r="D24" s="2" t="s">
        <v>34</v>
      </c>
      <c r="E24" s="2">
        <v>20</v>
      </c>
      <c r="F24" s="2">
        <v>200</v>
      </c>
      <c r="G24" s="2">
        <v>200</v>
      </c>
      <c r="H24" s="2" t="s">
        <v>9</v>
      </c>
      <c r="I24" s="2"/>
    </row>
    <row r="25" spans="3:9">
      <c r="C25" s="10"/>
      <c r="D25" s="2" t="s">
        <v>35</v>
      </c>
      <c r="E25" s="2">
        <v>7</v>
      </c>
      <c r="F25" s="2" t="s">
        <v>9</v>
      </c>
      <c r="G25" s="2" t="s">
        <v>9</v>
      </c>
      <c r="H25" s="2" t="s">
        <v>9</v>
      </c>
      <c r="I25" s="2"/>
    </row>
    <row r="26" spans="3:9">
      <c r="C26" s="11"/>
      <c r="D26" s="3"/>
      <c r="E26" s="3"/>
      <c r="F26" s="3"/>
      <c r="G26" s="3"/>
      <c r="H26" s="3" t="s">
        <v>9</v>
      </c>
      <c r="I26" s="3"/>
    </row>
    <row r="27" spans="3:9">
      <c r="C27" s="3" t="s">
        <v>36</v>
      </c>
      <c r="D27" s="3" t="s">
        <v>37</v>
      </c>
      <c r="E27" s="3">
        <v>30</v>
      </c>
      <c r="F27" s="3">
        <v>150</v>
      </c>
      <c r="G27" s="3">
        <v>150</v>
      </c>
      <c r="H27" s="3" t="s">
        <v>9</v>
      </c>
      <c r="I27" s="3"/>
    </row>
    <row r="28" spans="3:9">
      <c r="C28" s="4"/>
      <c r="D28" s="4"/>
      <c r="E28" s="4"/>
      <c r="F28" s="4"/>
      <c r="G28" s="4"/>
      <c r="H28" s="4"/>
      <c r="I28" s="4"/>
    </row>
    <row r="29" spans="3:9">
      <c r="C29" s="5"/>
      <c r="D29" s="5" t="s">
        <v>38</v>
      </c>
      <c r="E29" s="5">
        <f>SUM(E4:E27)</f>
        <v>821</v>
      </c>
      <c r="F29" s="5"/>
      <c r="G29" s="5">
        <f>SUM(G4:G27)</f>
        <v>1472</v>
      </c>
      <c r="H29" s="5">
        <f>SUM(H4:H27)</f>
        <v>17.75</v>
      </c>
      <c r="I29" s="5" t="s">
        <v>39</v>
      </c>
    </row>
    <row r="30" spans="3:9">
      <c r="D30" t="s">
        <v>40</v>
      </c>
      <c r="E30">
        <v>4</v>
      </c>
      <c r="G30">
        <f>CONVERT(G29,"g","lbm")</f>
        <v>3.2452044993613978</v>
      </c>
      <c r="H30" t="s">
        <v>41</v>
      </c>
    </row>
  </sheetData>
  <mergeCells count="4">
    <mergeCell ref="C4:C7"/>
    <mergeCell ref="C8:C12"/>
    <mergeCell ref="C13:C21"/>
    <mergeCell ref="C22:C26"/>
  </mergeCells>
  <conditionalFormatting sqref="G30">
    <cfRule type="cellIs" dxfId="1" priority="2" operator="greaterThan">
      <formula>$E$30</formula>
    </cfRule>
  </conditionalFormatting>
  <conditionalFormatting sqref="G30">
    <cfRule type="cellIs" dxfId="0" priority="1" operator="lessThan">
      <formula>$E$30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5823-E841-4C8E-8DA0-B9EA5C8E547A}">
  <dimension ref="A3:C4"/>
  <sheetViews>
    <sheetView workbookViewId="0">
      <selection activeCell="C5" sqref="C5"/>
    </sheetView>
  </sheetViews>
  <sheetFormatPr defaultRowHeight="15"/>
  <cols>
    <col min="1" max="1" width="15.7109375" customWidth="1"/>
  </cols>
  <sheetData>
    <row r="3" spans="1:3">
      <c r="A3" t="s">
        <v>42</v>
      </c>
      <c r="B3" t="s">
        <v>43</v>
      </c>
    </row>
    <row r="4" spans="1:3">
      <c r="A4">
        <v>500</v>
      </c>
      <c r="B4">
        <v>225</v>
      </c>
      <c r="C4">
        <f>A4-B4</f>
        <v>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60D72-8379-4B22-A030-121576391EBB}">
  <dimension ref="A1:F33"/>
  <sheetViews>
    <sheetView tabSelected="1" topLeftCell="A2" workbookViewId="0">
      <selection activeCell="G11" sqref="G11"/>
    </sheetView>
  </sheetViews>
  <sheetFormatPr defaultRowHeight="15"/>
  <cols>
    <col min="1" max="1" width="14.7109375" customWidth="1"/>
    <col min="2" max="3" width="10.42578125" customWidth="1"/>
    <col min="4" max="4" width="15.42578125" customWidth="1"/>
  </cols>
  <sheetData>
    <row r="1" spans="1:6">
      <c r="A1" t="s">
        <v>44</v>
      </c>
    </row>
    <row r="2" spans="1:6">
      <c r="A2" s="8" t="s">
        <v>45</v>
      </c>
      <c r="B2" s="8" t="s">
        <v>46</v>
      </c>
      <c r="C2" s="8" t="s">
        <v>47</v>
      </c>
      <c r="D2" s="8" t="s">
        <v>48</v>
      </c>
      <c r="E2" t="s">
        <v>49</v>
      </c>
    </row>
    <row r="3" spans="1:6">
      <c r="A3" t="s">
        <v>50</v>
      </c>
      <c r="B3">
        <v>14</v>
      </c>
      <c r="C3">
        <f>B8</f>
        <v>3</v>
      </c>
      <c r="D3">
        <f>B3/$B$11</f>
        <v>1.2612612612612613</v>
      </c>
      <c r="E3">
        <f>C3*D3</f>
        <v>3.7837837837837838</v>
      </c>
    </row>
    <row r="4" spans="1:6">
      <c r="A4" t="s">
        <v>51</v>
      </c>
      <c r="B4">
        <f>B30*D30*B27</f>
        <v>3</v>
      </c>
      <c r="C4">
        <f>B8</f>
        <v>3</v>
      </c>
      <c r="D4">
        <f t="shared" ref="D4:D5" si="0">B4/$B$11</f>
        <v>0.27027027027027029</v>
      </c>
      <c r="E4">
        <f>C4*D4</f>
        <v>0.81081081081081086</v>
      </c>
    </row>
    <row r="5" spans="1:6">
      <c r="A5" t="s">
        <v>52</v>
      </c>
      <c r="B5">
        <f>B21</f>
        <v>7.5</v>
      </c>
      <c r="C5">
        <f>CONVERT(3,"sec","hr")</f>
        <v>8.3333333333333339E-4</v>
      </c>
      <c r="D5">
        <f t="shared" si="0"/>
        <v>0.67567567567567566</v>
      </c>
      <c r="E5">
        <f>C5*D5</f>
        <v>5.6306306306306306E-4</v>
      </c>
    </row>
    <row r="6" spans="1:6">
      <c r="A6" t="s">
        <v>53</v>
      </c>
      <c r="B6">
        <f>SUM(B3:B5)</f>
        <v>24.5</v>
      </c>
      <c r="E6">
        <f>SUM(E3:E5)</f>
        <v>4.5951576576576576</v>
      </c>
    </row>
    <row r="8" spans="1:6">
      <c r="A8" s="8" t="s">
        <v>54</v>
      </c>
      <c r="B8">
        <v>3</v>
      </c>
      <c r="C8" t="s">
        <v>55</v>
      </c>
      <c r="D8" t="s">
        <v>56</v>
      </c>
      <c r="E8">
        <f xml:space="preserve"> B9*(100*E6)/(100-B10)</f>
        <v>6.3183417792792795</v>
      </c>
    </row>
    <row r="9" spans="1:6">
      <c r="A9" s="8" t="s">
        <v>57</v>
      </c>
      <c r="B9">
        <v>1.1000000000000001</v>
      </c>
    </row>
    <row r="10" spans="1:6">
      <c r="A10" s="8" t="s">
        <v>58</v>
      </c>
      <c r="B10">
        <v>20</v>
      </c>
      <c r="C10" t="s">
        <v>59</v>
      </c>
      <c r="D10" t="s">
        <v>60</v>
      </c>
      <c r="E10">
        <v>3.5</v>
      </c>
      <c r="F10" t="s">
        <v>61</v>
      </c>
    </row>
    <row r="11" spans="1:6">
      <c r="A11" s="8" t="s">
        <v>62</v>
      </c>
      <c r="B11">
        <v>11.1</v>
      </c>
      <c r="C11" t="s">
        <v>63</v>
      </c>
      <c r="D11" t="s">
        <v>64</v>
      </c>
      <c r="E11">
        <v>3.7</v>
      </c>
      <c r="F11" t="s">
        <v>65</v>
      </c>
    </row>
    <row r="12" spans="1:6">
      <c r="A12" t="s">
        <v>66</v>
      </c>
      <c r="B12">
        <f>(100*D6*C6)/(100-B10)</f>
        <v>0</v>
      </c>
      <c r="D12" t="s">
        <v>67</v>
      </c>
      <c r="E12">
        <f>ROUNDUP(E8/E10,0)</f>
        <v>2</v>
      </c>
    </row>
    <row r="13" spans="1:6">
      <c r="D13" t="s">
        <v>68</v>
      </c>
      <c r="E13">
        <f>E11*E12</f>
        <v>7.4</v>
      </c>
    </row>
    <row r="18" spans="1:5">
      <c r="A18" s="13" t="s">
        <v>52</v>
      </c>
      <c r="B18" s="13"/>
      <c r="C18" s="13"/>
      <c r="D18" s="13"/>
    </row>
    <row r="19" spans="1:5">
      <c r="A19" t="s">
        <v>69</v>
      </c>
      <c r="B19">
        <v>1.5</v>
      </c>
    </row>
    <row r="20" spans="1:5">
      <c r="A20" t="s">
        <v>70</v>
      </c>
      <c r="B20">
        <v>5</v>
      </c>
    </row>
    <row r="21" spans="1:5">
      <c r="A21" t="s">
        <v>71</v>
      </c>
      <c r="B21">
        <f>B19*B20</f>
        <v>7.5</v>
      </c>
    </row>
    <row r="26" spans="1:5">
      <c r="A26" s="9" t="s">
        <v>72</v>
      </c>
      <c r="B26" s="9"/>
      <c r="C26" s="9"/>
      <c r="D26" s="9"/>
      <c r="E26" s="9"/>
    </row>
    <row r="27" spans="1:5">
      <c r="A27" t="s">
        <v>73</v>
      </c>
      <c r="B27">
        <v>2</v>
      </c>
    </row>
    <row r="28" spans="1:5" ht="16.5">
      <c r="A28" s="6" t="s">
        <v>74</v>
      </c>
      <c r="E28" s="7" t="s">
        <v>75</v>
      </c>
    </row>
    <row r="29" spans="1:5">
      <c r="A29" t="s">
        <v>76</v>
      </c>
      <c r="B29" t="s">
        <v>77</v>
      </c>
    </row>
    <row r="30" spans="1:5">
      <c r="A30" t="s">
        <v>78</v>
      </c>
      <c r="B30">
        <v>0.3</v>
      </c>
      <c r="C30" t="s">
        <v>79</v>
      </c>
      <c r="D30">
        <v>5</v>
      </c>
      <c r="E30" t="s">
        <v>65</v>
      </c>
    </row>
    <row r="31" spans="1:5">
      <c r="A31" t="s">
        <v>80</v>
      </c>
      <c r="B31">
        <v>18.5</v>
      </c>
      <c r="C31" t="s">
        <v>81</v>
      </c>
    </row>
    <row r="32" spans="1:5">
      <c r="A32" t="s">
        <v>82</v>
      </c>
      <c r="B32">
        <v>2</v>
      </c>
      <c r="C32" t="s">
        <v>81</v>
      </c>
    </row>
    <row r="33" spans="1:3">
      <c r="A33" t="s">
        <v>83</v>
      </c>
      <c r="B33">
        <f>B31+B32</f>
        <v>20.5</v>
      </c>
      <c r="C33" t="s">
        <v>81</v>
      </c>
    </row>
  </sheetData>
  <mergeCells count="1">
    <mergeCell ref="A18:D18"/>
  </mergeCells>
  <hyperlinks>
    <hyperlink ref="E28" r:id="rId1" xr:uid="{0E97B659-E47D-4918-ACD4-79FB5BD5AA1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F69C-1DA2-4645-B1EF-750EB0D2A140}">
  <dimension ref="A2:A3"/>
  <sheetViews>
    <sheetView workbookViewId="0">
      <selection activeCell="A3" sqref="A3"/>
    </sheetView>
  </sheetViews>
  <sheetFormatPr defaultRowHeight="15"/>
  <sheetData>
    <row r="2" spans="1:1">
      <c r="A2" t="s">
        <v>84</v>
      </c>
    </row>
    <row r="3" spans="1:1">
      <c r="A3" s="7" t="s">
        <v>85</v>
      </c>
    </row>
  </sheetData>
  <hyperlinks>
    <hyperlink ref="A3" r:id="rId1" xr:uid="{9D998124-61FC-4CE9-9274-854575FAE1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c915903-2175-43b5-a2ff-ef69ffb9f1d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359C9EA853E74F806F9FEFC58E07F3" ma:contentTypeVersion="8" ma:contentTypeDescription="Create a new document." ma:contentTypeScope="" ma:versionID="c53d65999eaf1dfde7dd3e579d2de58e">
  <xsd:schema xmlns:xsd="http://www.w3.org/2001/XMLSchema" xmlns:xs="http://www.w3.org/2001/XMLSchema" xmlns:p="http://schemas.microsoft.com/office/2006/metadata/properties" xmlns:ns2="1c915903-2175-43b5-a2ff-ef69ffb9f1d6" targetNamespace="http://schemas.microsoft.com/office/2006/metadata/properties" ma:root="true" ma:fieldsID="34eea2e2c78e8b77fd2ef8e560e37077" ns2:_="">
    <xsd:import namespace="1c915903-2175-43b5-a2ff-ef69ffb9f1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915903-2175-43b5-a2ff-ef69ffb9f1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1C1D25-0E99-4210-9BB8-129B89BA14F3}"/>
</file>

<file path=customXml/itemProps2.xml><?xml version="1.0" encoding="utf-8"?>
<ds:datastoreItem xmlns:ds="http://schemas.openxmlformats.org/officeDocument/2006/customXml" ds:itemID="{D46C3969-97AD-4ACB-B8FB-8B2188B76A0B}"/>
</file>

<file path=customXml/itemProps3.xml><?xml version="1.0" encoding="utf-8"?>
<ds:datastoreItem xmlns:ds="http://schemas.openxmlformats.org/officeDocument/2006/customXml" ds:itemID="{03314C78-E452-4651-80E9-9CAB79C341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Crum, Stef P</cp:lastModifiedBy>
  <cp:revision/>
  <dcterms:created xsi:type="dcterms:W3CDTF">2023-11-14T19:40:01Z</dcterms:created>
  <dcterms:modified xsi:type="dcterms:W3CDTF">2023-12-05T20:43:41Z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0x0101001D359C9EA853E74F806F9FEFC58E07F3</vt:lpwstr>
  </property>
  <property fmtid="{D5CDD505-2E9C-101B-9397-08002B2CF9AE}" pid="3" name="MediaServiceImageTags">
    <vt:lpwstr/>
  </property>
</Properties>
</file>