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pivotTables/pivotTable4.xml" ContentType="application/vnd.openxmlformats-officedocument.spreadsheetml.pivotTable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charts/style4.xml" ContentType="application/vnd.ms-office.chartsty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xl/charts/colors4.xml" ContentType="application/vnd.ms-office.chartcolorstyle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harts/colors2.xml" ContentType="application/vnd.ms-office.chartcolorstyle+xml"/>
  <Override PartName="/xl/charts/colors3.xml" ContentType="application/vnd.ms-office.chartcolorstyle+xml"/>
  <Override PartName="/xl/pivotCache/pivotCacheRecords1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harts/colors1.xml" ContentType="application/vnd.ms-office.chartcolorsty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worksheets/sheet14.xml" ContentType="application/vnd.openxmlformats-officedocument.spreadsheetml.worksheet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charts/chart3.xml" ContentType="application/vnd.openxmlformats-officedocument.drawingml.chart+xml"/>
  <Default Extension="emf" ContentType="image/x-emf"/>
  <Override PartName="/xl/pivotTables/pivotTable1.xml" ContentType="application/vnd.openxmlformats-officedocument.spreadsheetml.pivotTable+xml"/>
  <Override PartName="/xl/pivotTables/pivotTable17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7830" yWindow="0" windowWidth="11295" windowHeight="6705" tabRatio="656" firstSheet="8" activeTab="13"/>
  </bookViews>
  <sheets>
    <sheet name="Зарплата" sheetId="1" r:id="rId1"/>
    <sheet name="Ведомость" sheetId="2" r:id="rId2"/>
    <sheet name="График" sheetId="3" r:id="rId3"/>
    <sheet name="СЛАУ" sheetId="4" r:id="rId4"/>
    <sheet name="Лист1" sheetId="21" r:id="rId5"/>
    <sheet name="Лист2" sheetId="22" r:id="rId6"/>
    <sheet name="Свод 1" sheetId="5" r:id="rId7"/>
    <sheet name="2,3,4,5" sheetId="6" r:id="rId8"/>
    <sheet name="Свод 6 район" sheetId="15" r:id="rId9"/>
    <sheet name="Свод 6 Год" sheetId="16" r:id="rId10"/>
    <sheet name="Свод 6 закупщик" sheetId="17" r:id="rId11"/>
    <sheet name="Свод 6 Продукция" sheetId="18" r:id="rId12"/>
    <sheet name="Свод 7,10" sheetId="19" r:id="rId13"/>
    <sheet name="Свод 11,12" sheetId="20" r:id="rId14"/>
  </sheets>
  <calcPr calcId="125725"/>
  <pivotCaches>
    <pivotCache cacheId="4" r:id="rId15"/>
  </pivotCaches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7" i="4"/>
  <c r="T31"/>
  <c r="T25"/>
  <c r="T19"/>
  <c r="H33" a="1"/>
  <c r="H33" s="1"/>
  <c r="H34" a="1"/>
  <c r="H34" s="1"/>
  <c r="H35" a="1"/>
  <c r="H35" s="1"/>
  <c r="H36" a="1"/>
  <c r="H36" s="1"/>
  <c r="H31" a="1"/>
  <c r="H31" s="1"/>
  <c r="H30" a="1"/>
  <c r="L30" s="1"/>
  <c r="H29" a="1"/>
  <c r="J29" s="1"/>
  <c r="H26" a="1"/>
  <c r="H26" s="1"/>
  <c r="H25" a="1"/>
  <c r="H25" s="1"/>
  <c r="H24" a="1"/>
  <c r="L24" s="1"/>
  <c r="H20" a="1"/>
  <c r="H20" s="1"/>
  <c r="J20"/>
  <c r="K20"/>
  <c r="H21" a="1"/>
  <c r="J21" s="1"/>
  <c r="H21"/>
  <c r="I21"/>
  <c r="K21"/>
  <c r="L21"/>
  <c r="H19" a="1"/>
  <c r="H19" s="1"/>
  <c r="C18" a="1"/>
  <c r="C18" s="1"/>
  <c r="K33" l="1"/>
  <c r="J33"/>
  <c r="I33"/>
  <c r="L33"/>
  <c r="K34"/>
  <c r="J34"/>
  <c r="I34"/>
  <c r="L34"/>
  <c r="J35"/>
  <c r="I35"/>
  <c r="K35"/>
  <c r="L35"/>
  <c r="K36"/>
  <c r="J36"/>
  <c r="I36"/>
  <c r="L36"/>
  <c r="K31"/>
  <c r="J31"/>
  <c r="I31"/>
  <c r="L31"/>
  <c r="K29"/>
  <c r="I30"/>
  <c r="H29"/>
  <c r="L29"/>
  <c r="J30"/>
  <c r="K30"/>
  <c r="I29"/>
  <c r="H30"/>
  <c r="K26"/>
  <c r="J26"/>
  <c r="I26"/>
  <c r="L26"/>
  <c r="K25"/>
  <c r="J25"/>
  <c r="I25"/>
  <c r="L25"/>
  <c r="I24"/>
  <c r="J24"/>
  <c r="K24"/>
  <c r="H24"/>
  <c r="I20"/>
  <c r="L20"/>
  <c r="L19"/>
  <c r="K19"/>
  <c r="J19"/>
  <c r="I19"/>
  <c r="C21"/>
  <c r="C20"/>
  <c r="C19"/>
  <c r="B3" i="3" l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2"/>
  <c r="C2"/>
  <c r="C4"/>
  <c r="C3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E13" i="2"/>
  <c r="E14"/>
  <c r="E15"/>
  <c r="E6"/>
  <c r="E7"/>
  <c r="E8"/>
  <c r="E9"/>
  <c r="E10"/>
  <c r="E11"/>
  <c r="E12"/>
  <c r="D17" i="1"/>
  <c r="E17"/>
  <c r="F17"/>
  <c r="G17"/>
  <c r="H17"/>
  <c r="I17"/>
  <c r="C17"/>
  <c r="D16"/>
  <c r="E16"/>
  <c r="F16"/>
  <c r="G16"/>
  <c r="H16"/>
  <c r="I16"/>
  <c r="C16"/>
  <c r="D15"/>
  <c r="E15"/>
  <c r="F15"/>
  <c r="G15"/>
  <c r="H15"/>
  <c r="I15"/>
  <c r="C15"/>
  <c r="D14"/>
  <c r="E14"/>
  <c r="F14"/>
  <c r="G14"/>
  <c r="H14"/>
  <c r="I14"/>
  <c r="C14"/>
  <c r="I5"/>
  <c r="I6"/>
  <c r="I7"/>
  <c r="I8"/>
  <c r="I9"/>
  <c r="I10"/>
  <c r="I11"/>
  <c r="I12"/>
  <c r="I13"/>
  <c r="I4"/>
  <c r="G5"/>
  <c r="G6"/>
  <c r="G7"/>
  <c r="G8"/>
  <c r="H8" s="1"/>
  <c r="G9"/>
  <c r="G10"/>
  <c r="G11"/>
  <c r="G12"/>
  <c r="H12" s="1"/>
  <c r="G13"/>
  <c r="G4"/>
  <c r="H4" s="1"/>
  <c r="H5"/>
  <c r="H6"/>
  <c r="H9"/>
  <c r="H10"/>
  <c r="H13"/>
  <c r="H7"/>
  <c r="H11"/>
  <c r="F5"/>
  <c r="F6"/>
  <c r="F7"/>
  <c r="F8"/>
  <c r="F10"/>
  <c r="F11"/>
  <c r="F12"/>
  <c r="F13"/>
  <c r="F4"/>
  <c r="E5"/>
  <c r="E6"/>
  <c r="E7"/>
  <c r="E8"/>
  <c r="E9"/>
  <c r="E10"/>
  <c r="E11"/>
  <c r="E12"/>
  <c r="E13"/>
  <c r="E4"/>
  <c r="C20" i="2" l="1"/>
  <c r="C19"/>
  <c r="C18"/>
  <c r="C22"/>
  <c r="C21"/>
  <c r="F9" i="1"/>
  <c r="C23" i="2" l="1"/>
</calcChain>
</file>

<file path=xl/sharedStrings.xml><?xml version="1.0" encoding="utf-8"?>
<sst xmlns="http://schemas.openxmlformats.org/spreadsheetml/2006/main" count="849" uniqueCount="128">
  <si>
    <t>Мин.з/п</t>
  </si>
  <si>
    <t>№</t>
  </si>
  <si>
    <t>Фамилия Имя Отчество</t>
  </si>
  <si>
    <t>Оклад</t>
  </si>
  <si>
    <t>Районные</t>
  </si>
  <si>
    <t>Всего</t>
  </si>
  <si>
    <t>Начисления</t>
  </si>
  <si>
    <t>Налоги</t>
  </si>
  <si>
    <t>Пенсионный</t>
  </si>
  <si>
    <t>Подоходный</t>
  </si>
  <si>
    <t>На руки</t>
  </si>
  <si>
    <t>Ивванов И.И.</t>
  </si>
  <si>
    <t>Петров П.П.</t>
  </si>
  <si>
    <t>Сидоров С.С.</t>
  </si>
  <si>
    <t>Решетников А.И.</t>
  </si>
  <si>
    <t>Абрамов А.И</t>
  </si>
  <si>
    <t>Кац В.Ш.</t>
  </si>
  <si>
    <t>Рабинович Р.Д.</t>
  </si>
  <si>
    <t>Абрамович Р.Х.</t>
  </si>
  <si>
    <t>Поганини П.П.</t>
  </si>
  <si>
    <t>Калинин П.С.</t>
  </si>
  <si>
    <t>Среднее</t>
  </si>
  <si>
    <t>Максимальное значение</t>
  </si>
  <si>
    <t>Минимальное значение</t>
  </si>
  <si>
    <t>Экзаменационная ведомость</t>
  </si>
  <si>
    <t>Дисциплина</t>
  </si>
  <si>
    <t>Группа__________________</t>
  </si>
  <si>
    <t>№ зачетной книжки</t>
  </si>
  <si>
    <t>Число</t>
  </si>
  <si>
    <t>Прописью</t>
  </si>
  <si>
    <t>Роспись</t>
  </si>
  <si>
    <t>н/а</t>
  </si>
  <si>
    <t>Оценка</t>
  </si>
  <si>
    <t>"Отлично"</t>
  </si>
  <si>
    <t>"Хорошо"</t>
  </si>
  <si>
    <t>"Удовлетворительно"</t>
  </si>
  <si>
    <t>"Неудовлетворительно"</t>
  </si>
  <si>
    <t>"Неявка"</t>
  </si>
  <si>
    <t>Итого</t>
  </si>
  <si>
    <t>x</t>
  </si>
  <si>
    <t>f(x)</t>
  </si>
  <si>
    <t>f1(x)</t>
  </si>
  <si>
    <t>f2(x)</t>
  </si>
  <si>
    <t>f3(x)</t>
  </si>
  <si>
    <t>Решите систему линейных уравнений тремя способами: матричным способом, методом Крамера, методом Гаусса</t>
  </si>
  <si>
    <t>Матрица А</t>
  </si>
  <si>
    <t>Вектор В</t>
  </si>
  <si>
    <t>Решение Х</t>
  </si>
  <si>
    <t>Х1=</t>
  </si>
  <si>
    <t>Х2=</t>
  </si>
  <si>
    <t>Х3=</t>
  </si>
  <si>
    <t>Х4=</t>
  </si>
  <si>
    <t>Матричный способ:</t>
  </si>
  <si>
    <t>Метод Гаусса</t>
  </si>
  <si>
    <t>"=Х1"</t>
  </si>
  <si>
    <t>"=Х2"</t>
  </si>
  <si>
    <t>"=Х3"</t>
  </si>
  <si>
    <t>"=Х4"</t>
  </si>
  <si>
    <t>Метод Крамера</t>
  </si>
  <si>
    <t>Коэффициенты</t>
  </si>
  <si>
    <t>Свободный член</t>
  </si>
  <si>
    <t>Матрица D1</t>
  </si>
  <si>
    <t>Матрица D2</t>
  </si>
  <si>
    <t>Матрица D3</t>
  </si>
  <si>
    <t>Год</t>
  </si>
  <si>
    <t>Месяц</t>
  </si>
  <si>
    <t>Район</t>
  </si>
  <si>
    <t>Закупщик</t>
  </si>
  <si>
    <t>Продукция</t>
  </si>
  <si>
    <t>Объем</t>
  </si>
  <si>
    <t>сентябрь</t>
  </si>
  <si>
    <t>октябрь</t>
  </si>
  <si>
    <t>ноябрь</t>
  </si>
  <si>
    <t>Тюменский</t>
  </si>
  <si>
    <t>Ишимский</t>
  </si>
  <si>
    <t>Тобольский</t>
  </si>
  <si>
    <t>Упоровский</t>
  </si>
  <si>
    <t>Бердюжский</t>
  </si>
  <si>
    <t>Голышмановский</t>
  </si>
  <si>
    <t>Иванов</t>
  </si>
  <si>
    <t>говядина</t>
  </si>
  <si>
    <t>Николаев</t>
  </si>
  <si>
    <t>Сидоров</t>
  </si>
  <si>
    <t>картофель</t>
  </si>
  <si>
    <t>свинина</t>
  </si>
  <si>
    <t>Сумма по полю Объем</t>
  </si>
  <si>
    <t>Названия строк</t>
  </si>
  <si>
    <t>Общий итог</t>
  </si>
  <si>
    <t xml:space="preserve">Тюменский </t>
  </si>
  <si>
    <t xml:space="preserve">Тобольский </t>
  </si>
  <si>
    <t>Названия столбцов</t>
  </si>
  <si>
    <t>птица</t>
  </si>
  <si>
    <t>Группа1</t>
  </si>
  <si>
    <t>Петров</t>
  </si>
  <si>
    <t>Группа2</t>
  </si>
  <si>
    <t xml:space="preserve">сентябрь </t>
  </si>
  <si>
    <t>Тюменский  Итог</t>
  </si>
  <si>
    <t>Тобольский  Итог</t>
  </si>
  <si>
    <t>2011 Итог</t>
  </si>
  <si>
    <t>2014 Итог</t>
  </si>
  <si>
    <t>2013 Итог</t>
  </si>
  <si>
    <t>2012 Итог</t>
  </si>
  <si>
    <t>Петров Итог</t>
  </si>
  <si>
    <t>птица Итог</t>
  </si>
  <si>
    <t>птица Максимум</t>
  </si>
  <si>
    <t>Дата</t>
  </si>
  <si>
    <t>Бердюжский Итог</t>
  </si>
  <si>
    <t>Голышмановский Итог</t>
  </si>
  <si>
    <t>Ишимский Итог</t>
  </si>
  <si>
    <t>Тобольский Итог</t>
  </si>
  <si>
    <t>Тюменский Итог</t>
  </si>
  <si>
    <t>Упоровский Итог</t>
  </si>
  <si>
    <t>"2/3"</t>
  </si>
  <si>
    <t>Иванов Итог</t>
  </si>
  <si>
    <t>Николаев Итог</t>
  </si>
  <si>
    <t>Сидоров Итог</t>
  </si>
  <si>
    <t>говядина Итог</t>
  </si>
  <si>
    <t>картофель Итог</t>
  </si>
  <si>
    <t>свинина Итог</t>
  </si>
  <si>
    <t>Максимум</t>
  </si>
  <si>
    <t>Бригада 1</t>
  </si>
  <si>
    <t>Бригада 2</t>
  </si>
  <si>
    <t>говядина Максимум</t>
  </si>
  <si>
    <t>картофель Максимум</t>
  </si>
  <si>
    <t>свинина Максимум</t>
  </si>
  <si>
    <t>Мясопродукты</t>
  </si>
  <si>
    <t>(Все)</t>
  </si>
  <si>
    <t>Максимум по полю Объем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</si>
</sst>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2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 shrinkToFit="1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5" xfId="0" applyBorder="1"/>
    <xf numFmtId="0" fontId="0" fillId="0" borderId="16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7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3"/>
    </xf>
    <xf numFmtId="0" fontId="0" fillId="0" borderId="18" xfId="0" applyBorder="1" applyAlignment="1">
      <alignment horizontal="left"/>
    </xf>
    <xf numFmtId="0" fontId="0" fillId="0" borderId="0" xfId="0" applyNumberFormat="1" applyBorder="1"/>
    <xf numFmtId="0" fontId="0" fillId="0" borderId="19" xfId="0" applyNumberFormat="1" applyBorder="1"/>
    <xf numFmtId="0" fontId="0" fillId="0" borderId="18" xfId="0" applyBorder="1" applyAlignment="1">
      <alignment horizontal="left" indent="1"/>
    </xf>
    <xf numFmtId="0" fontId="0" fillId="0" borderId="18" xfId="0" applyBorder="1" applyAlignment="1">
      <alignment horizontal="left" indent="2"/>
    </xf>
    <xf numFmtId="0" fontId="0" fillId="0" borderId="21" xfId="0" applyNumberFormat="1" applyBorder="1"/>
    <xf numFmtId="0" fontId="0" fillId="0" borderId="22" xfId="0" applyNumberFormat="1" applyBorder="1"/>
    <xf numFmtId="0" fontId="0" fillId="0" borderId="18" xfId="0" applyNumberFormat="1" applyBorder="1"/>
    <xf numFmtId="0" fontId="0" fillId="0" borderId="20" xfId="0" applyNumberFormat="1" applyBorder="1"/>
    <xf numFmtId="0" fontId="0" fillId="0" borderId="23" xfId="0" applyBorder="1" applyAlignment="1">
      <alignment horizontal="left" indent="2"/>
    </xf>
    <xf numFmtId="0" fontId="0" fillId="0" borderId="17" xfId="0" applyBorder="1" applyAlignment="1">
      <alignment horizontal="left" indent="2"/>
    </xf>
    <xf numFmtId="16" fontId="0" fillId="0" borderId="0" xfId="0" applyNumberFormat="1" applyAlignment="1">
      <alignment horizontal="center"/>
    </xf>
    <xf numFmtId="0" fontId="0" fillId="0" borderId="22" xfId="0" pivotButton="1" applyBorder="1"/>
    <xf numFmtId="0" fontId="0" fillId="0" borderId="17" xfId="0" pivotButton="1" applyBorder="1"/>
    <xf numFmtId="0" fontId="0" fillId="0" borderId="20" xfId="0" applyBorder="1"/>
    <xf numFmtId="0" fontId="0" fillId="0" borderId="23" xfId="0" applyBorder="1"/>
    <xf numFmtId="0" fontId="0" fillId="0" borderId="23" xfId="0" pivotButton="1" applyBorder="1"/>
    <xf numFmtId="0" fontId="0" fillId="0" borderId="23" xfId="0" applyBorder="1" applyAlignment="1">
      <alignment horizontal="left"/>
    </xf>
    <xf numFmtId="0" fontId="0" fillId="0" borderId="23" xfId="0" applyBorder="1" applyAlignment="1">
      <alignment horizontal="left" inden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left" indent="3"/>
    </xf>
    <xf numFmtId="0" fontId="0" fillId="0" borderId="23" xfId="0" applyBorder="1" applyAlignment="1">
      <alignment horizontal="left" indent="3"/>
    </xf>
    <xf numFmtId="0" fontId="0" fillId="0" borderId="23" xfId="0" applyBorder="1" applyAlignment="1">
      <alignment horizontal="left" indent="4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25" xfId="0" applyNumberFormat="1" applyBorder="1"/>
    <xf numFmtId="0" fontId="0" fillId="0" borderId="26" xfId="0" applyNumberFormat="1" applyBorder="1"/>
    <xf numFmtId="0" fontId="0" fillId="0" borderId="27" xfId="0" applyNumberFormat="1" applyBorder="1"/>
    <xf numFmtId="0" fontId="0" fillId="0" borderId="24" xfId="0" pivotButton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/>
    <xf numFmtId="0" fontId="0" fillId="0" borderId="24" xfId="0" applyNumberFormat="1" applyBorder="1"/>
    <xf numFmtId="0" fontId="0" fillId="0" borderId="24" xfId="0" applyBorder="1" applyAlignment="1">
      <alignment horizontal="left" indent="1"/>
    </xf>
    <xf numFmtId="0" fontId="0" fillId="0" borderId="31" xfId="0" applyBorder="1" applyAlignment="1">
      <alignment horizontal="left" indent="2"/>
    </xf>
    <xf numFmtId="0" fontId="0" fillId="0" borderId="30" xfId="0" pivotButton="1" applyBorder="1"/>
    <xf numFmtId="0" fontId="0" fillId="0" borderId="28" xfId="0" applyNumberFormat="1" applyBorder="1"/>
    <xf numFmtId="0" fontId="0" fillId="0" borderId="30" xfId="0" applyBorder="1" applyAlignment="1">
      <alignment horizontal="left" indent="1"/>
    </xf>
    <xf numFmtId="0" fontId="0" fillId="0" borderId="30" xfId="0" applyBorder="1" applyAlignment="1">
      <alignment horizontal="left" indent="2"/>
    </xf>
    <xf numFmtId="0" fontId="0" fillId="0" borderId="30" xfId="0" applyBorder="1" applyAlignment="1">
      <alignment horizontal="left" indent="3"/>
    </xf>
    <xf numFmtId="0" fontId="0" fillId="0" borderId="27" xfId="0" applyBorder="1" applyAlignment="1">
      <alignment horizontal="left"/>
    </xf>
    <xf numFmtId="0" fontId="0" fillId="0" borderId="31" xfId="0" applyNumberFormat="1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left" indent="2"/>
    </xf>
    <xf numFmtId="0" fontId="0" fillId="0" borderId="24" xfId="0" applyBorder="1" applyAlignment="1">
      <alignment horizontal="left" indent="3"/>
    </xf>
    <xf numFmtId="0" fontId="0" fillId="0" borderId="24" xfId="0" applyBorder="1" applyAlignment="1">
      <alignment horizontal="left" indent="4"/>
    </xf>
  </cellXfs>
  <cellStyles count="1">
    <cellStyle name="Обычный" xfId="0" builtinId="0"/>
  </cellStyles>
  <dxfs count="21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indexed="64"/>
        </top>
        <bottom style="thin">
          <color indexed="64"/>
        </bottom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top/>
        <bottom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indexed="64"/>
        </top>
        <bottom style="thin">
          <color indexed="64"/>
        </bottom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bottom/>
        <horizontal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auto="1"/>
        </left>
      </border>
    </dxf>
    <dxf>
      <border>
        <left style="thin">
          <color auto="1"/>
        </left>
      </border>
    </dxf>
    <dxf>
      <border>
        <left style="thin">
          <color auto="1"/>
        </left>
      </border>
    </dxf>
    <dxf>
      <border>
        <left style="thin">
          <color auto="1"/>
        </left>
      </border>
    </dxf>
    <dxf>
      <border>
        <left style="thin">
          <color auto="1"/>
        </left>
      </border>
    </dxf>
    <dxf>
      <border>
        <left style="thin">
          <color auto="1"/>
        </left>
      </border>
    </dxf>
    <dxf>
      <border>
        <left style="thin">
          <color auto="1"/>
        </left>
      </border>
    </dxf>
    <dxf>
      <border>
        <left style="thin">
          <color auto="1"/>
        </left>
      </border>
    </dxf>
    <dxf>
      <border>
        <left style="thin">
          <color auto="1"/>
        </left>
      </border>
    </dxf>
    <dxf>
      <border>
        <left style="thin">
          <color auto="1"/>
        </left>
      </border>
    </dxf>
    <dxf>
      <border>
        <left style="thin">
          <color auto="1"/>
        </left>
      </border>
    </dxf>
    <dxf>
      <border>
        <left style="thin">
          <color auto="1"/>
        </left>
      </border>
    </dxf>
    <dxf>
      <border>
        <left style="thin">
          <color auto="1"/>
        </left>
      </border>
    </dxf>
    <dxf>
      <border>
        <right/>
        <top/>
        <bottom/>
        <horizontal/>
      </border>
    </dxf>
    <dxf>
      <border>
        <right/>
        <top/>
        <bottom/>
        <horizontal/>
      </border>
    </dxf>
    <dxf>
      <border>
        <right/>
        <top/>
        <bottom/>
        <horizontal/>
      </border>
    </dxf>
    <dxf>
      <border>
        <right/>
        <top/>
        <bottom/>
        <horizontal/>
      </border>
    </dxf>
    <dxf>
      <border>
        <right/>
        <top/>
        <bottom/>
        <horizontal/>
      </border>
    </dxf>
    <dxf>
      <border>
        <right/>
        <top/>
        <bottom/>
        <horizontal/>
      </border>
    </dxf>
    <dxf>
      <border>
        <right/>
        <top/>
        <bottom/>
        <horizontal/>
      </border>
    </dxf>
    <dxf>
      <border>
        <right/>
        <top/>
        <bottom/>
        <horizontal/>
      </border>
    </dxf>
    <dxf>
      <border>
        <right/>
        <top/>
        <bottom/>
        <horizontal/>
      </border>
    </dxf>
    <dxf>
      <border>
        <right/>
        <top/>
        <bottom/>
        <horizontal/>
      </border>
    </dxf>
    <dxf>
      <border>
        <right/>
        <top/>
        <bottom/>
        <horizontal/>
      </border>
    </dxf>
    <dxf>
      <border>
        <right/>
        <top/>
        <bottom/>
        <horizontal/>
      </border>
    </dxf>
    <dxf>
      <border>
        <right/>
        <top/>
        <bottom/>
        <horizontal/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cat>
            <c:strRef>
              <c:f>Зарплата!$B$4:$B$13</c:f>
              <c:strCache>
                <c:ptCount val="10"/>
                <c:pt idx="0">
                  <c:v>Ивванов И.И.</c:v>
                </c:pt>
                <c:pt idx="1">
                  <c:v>Петров П.П.</c:v>
                </c:pt>
                <c:pt idx="2">
                  <c:v>Сидоров С.С.</c:v>
                </c:pt>
                <c:pt idx="3">
                  <c:v>Решетников А.И.</c:v>
                </c:pt>
                <c:pt idx="4">
                  <c:v>Абрамов А.И</c:v>
                </c:pt>
                <c:pt idx="5">
                  <c:v>Кац В.Ш.</c:v>
                </c:pt>
                <c:pt idx="6">
                  <c:v>Рабинович Р.Д.</c:v>
                </c:pt>
                <c:pt idx="7">
                  <c:v>Абрамович Р.Х.</c:v>
                </c:pt>
                <c:pt idx="8">
                  <c:v>Поганини П.П.</c:v>
                </c:pt>
                <c:pt idx="9">
                  <c:v>Калинин П.С.</c:v>
                </c:pt>
              </c:strCache>
            </c:strRef>
          </c:cat>
          <c:val>
            <c:numRef>
              <c:f>Зарплата!$I$4:$I$13</c:f>
              <c:numCache>
                <c:formatCode>#,##0.00\ "₽"</c:formatCode>
                <c:ptCount val="10"/>
                <c:pt idx="0">
                  <c:v>1256.2560000000001</c:v>
                </c:pt>
                <c:pt idx="1">
                  <c:v>534.90239999999994</c:v>
                </c:pt>
                <c:pt idx="2">
                  <c:v>462.76704000000001</c:v>
                </c:pt>
                <c:pt idx="3">
                  <c:v>1556.82</c:v>
                </c:pt>
                <c:pt idx="4">
                  <c:v>2358.3240000000001</c:v>
                </c:pt>
                <c:pt idx="5">
                  <c:v>2190.0081600000003</c:v>
                </c:pt>
                <c:pt idx="6">
                  <c:v>1900.4648399999999</c:v>
                </c:pt>
                <c:pt idx="7">
                  <c:v>1456.6320000000001</c:v>
                </c:pt>
                <c:pt idx="8">
                  <c:v>841.47767999999996</c:v>
                </c:pt>
                <c:pt idx="9">
                  <c:v>364.32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CA8-4DF7-91B6-509737EB87A1}"/>
            </c:ext>
          </c:extLst>
        </c:ser>
        <c:dLbls/>
        <c:gapWidth val="219"/>
        <c:overlap val="-27"/>
        <c:axId val="97597312"/>
        <c:axId val="97598848"/>
      </c:barChart>
      <c:catAx>
        <c:axId val="9759731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98848"/>
        <c:crosses val="autoZero"/>
        <c:auto val="1"/>
        <c:lblAlgn val="ctr"/>
        <c:lblOffset val="100"/>
      </c:catAx>
      <c:valAx>
        <c:axId val="9759884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₽&quot;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97312"/>
        <c:crosses val="autoZero"/>
        <c:crossBetween val="between"/>
      </c:valAx>
      <c:spPr>
        <a:solidFill>
          <a:schemeClr val="bg1">
            <a:lumMod val="75000"/>
            <a:alpha val="39000"/>
          </a:schemeClr>
        </a:solidFill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view3D>
      <c:rotX val="30"/>
      <c:depthPercent val="100"/>
      <c:perspective val="30"/>
    </c:view3D>
    <c:floor>
      <c:spPr>
        <a:noFill/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32108189179055335"/>
          <c:w val="0.77500000000000013"/>
          <c:h val="0.4355313693896371"/>
        </c:manualLayout>
      </c:layout>
      <c:pie3DChart>
        <c:varyColors val="1"/>
        <c:ser>
          <c:idx val="0"/>
          <c:order val="0"/>
          <c:tx>
            <c:v>Результаты экзамена</c:v>
          </c:tx>
          <c:dPt>
            <c:idx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40D-4E5C-9890-938137DC81EB}"/>
              </c:ext>
            </c:extLst>
          </c:dPt>
          <c:dPt>
            <c:idx val="1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2CD-4361-AD03-FED347E9A6EB}"/>
              </c:ext>
            </c:extLst>
          </c:dPt>
          <c:dPt>
            <c:idx val="2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C2CD-4361-AD03-FED347E9A6EB}"/>
              </c:ext>
            </c:extLst>
          </c:dPt>
          <c:dPt>
            <c:idx val="3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F40D-4E5C-9890-938137DC81EB}"/>
              </c:ext>
            </c:extLst>
          </c:dPt>
          <c:dPt>
            <c:idx val="4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F40D-4E5C-9890-938137DC81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Percent val="1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Ведомость!$B$18:$B$22</c:f>
              <c:strCache>
                <c:ptCount val="5"/>
                <c:pt idx="0">
                  <c:v>"Отлично"</c:v>
                </c:pt>
                <c:pt idx="1">
                  <c:v>"Хорошо"</c:v>
                </c:pt>
                <c:pt idx="2">
                  <c:v>"Удовлетворительно"</c:v>
                </c:pt>
                <c:pt idx="3">
                  <c:v>"Неудовлетворительно"</c:v>
                </c:pt>
                <c:pt idx="4">
                  <c:v>"Неявка"</c:v>
                </c:pt>
              </c:strCache>
            </c:strRef>
          </c:cat>
          <c:val>
            <c:numRef>
              <c:f>Ведомость!$C$18:$C$22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2CD-4361-AD03-FED347E9A6EB}"/>
            </c:ext>
          </c:extLst>
        </c:ser>
        <c:dLbls/>
      </c:pie3DChart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plotArea>
      <c:layout/>
      <c:lineChart>
        <c:grouping val="standard"/>
        <c:ser>
          <c:idx val="0"/>
          <c:order val="0"/>
          <c:tx>
            <c:strRef>
              <c:f>График!$B$1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График!$A$2:$A$44</c:f>
              <c:numCache>
                <c:formatCode>General</c:formatCode>
                <c:ptCount val="43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  <c:pt idx="14">
                  <c:v>6</c:v>
                </c:pt>
                <c:pt idx="15">
                  <c:v>6.5</c:v>
                </c:pt>
                <c:pt idx="16">
                  <c:v>7</c:v>
                </c:pt>
                <c:pt idx="17">
                  <c:v>7.5</c:v>
                </c:pt>
                <c:pt idx="18">
                  <c:v>8</c:v>
                </c:pt>
                <c:pt idx="19">
                  <c:v>8.5</c:v>
                </c:pt>
                <c:pt idx="20">
                  <c:v>9</c:v>
                </c:pt>
                <c:pt idx="21">
                  <c:v>9.5</c:v>
                </c:pt>
                <c:pt idx="22">
                  <c:v>10</c:v>
                </c:pt>
                <c:pt idx="23">
                  <c:v>10.5</c:v>
                </c:pt>
                <c:pt idx="24">
                  <c:v>11</c:v>
                </c:pt>
                <c:pt idx="25">
                  <c:v>11.5</c:v>
                </c:pt>
                <c:pt idx="26">
                  <c:v>12</c:v>
                </c:pt>
                <c:pt idx="27">
                  <c:v>12.5</c:v>
                </c:pt>
                <c:pt idx="28">
                  <c:v>13</c:v>
                </c:pt>
                <c:pt idx="29">
                  <c:v>13.5</c:v>
                </c:pt>
                <c:pt idx="30">
                  <c:v>14</c:v>
                </c:pt>
                <c:pt idx="31">
                  <c:v>14.5</c:v>
                </c:pt>
                <c:pt idx="32">
                  <c:v>15</c:v>
                </c:pt>
                <c:pt idx="33">
                  <c:v>15.5</c:v>
                </c:pt>
                <c:pt idx="34">
                  <c:v>16</c:v>
                </c:pt>
                <c:pt idx="35">
                  <c:v>16.5</c:v>
                </c:pt>
                <c:pt idx="36">
                  <c:v>17</c:v>
                </c:pt>
                <c:pt idx="37">
                  <c:v>17.5</c:v>
                </c:pt>
                <c:pt idx="38">
                  <c:v>18</c:v>
                </c:pt>
                <c:pt idx="39">
                  <c:v>18.5</c:v>
                </c:pt>
                <c:pt idx="40">
                  <c:v>19</c:v>
                </c:pt>
                <c:pt idx="41">
                  <c:v>19.5</c:v>
                </c:pt>
                <c:pt idx="42">
                  <c:v>20</c:v>
                </c:pt>
              </c:numCache>
            </c:numRef>
          </c:cat>
          <c:val>
            <c:numRef>
              <c:f>График!$B$2:$B$44</c:f>
              <c:numCache>
                <c:formatCode>General</c:formatCode>
                <c:ptCount val="43"/>
                <c:pt idx="0">
                  <c:v>-4</c:v>
                </c:pt>
                <c:pt idx="1">
                  <c:v>-2.3128829552843553</c:v>
                </c:pt>
                <c:pt idx="2">
                  <c:v>0</c:v>
                </c:pt>
                <c:pt idx="3">
                  <c:v>2.3309168781146168</c:v>
                </c:pt>
                <c:pt idx="4">
                  <c:v>5.1699250014423122</c:v>
                </c:pt>
                <c:pt idx="5">
                  <c:v>10.963908085583903</c:v>
                </c:pt>
                <c:pt idx="6">
                  <c:v>20.8378134625158</c:v>
                </c:pt>
                <c:pt idx="7">
                  <c:v>33.408388276048463</c:v>
                </c:pt>
                <c:pt idx="8">
                  <c:v>47.725177862321253</c:v>
                </c:pt>
                <c:pt idx="9">
                  <c:v>63.353107149953658</c:v>
                </c:pt>
                <c:pt idx="10">
                  <c:v>80.056218135151752</c:v>
                </c:pt>
                <c:pt idx="11">
                  <c:v>97.681759806342569</c:v>
                </c:pt>
                <c:pt idx="12">
                  <c:v>116.11946941819981</c:v>
                </c:pt>
                <c:pt idx="13">
                  <c:v>135.28449728063595</c:v>
                </c:pt>
                <c:pt idx="14">
                  <c:v>155.10887837205178</c:v>
                </c:pt>
                <c:pt idx="15">
                  <c:v>1.1039756268442913</c:v>
                </c:pt>
                <c:pt idx="16">
                  <c:v>1.0971697346576785</c:v>
                </c:pt>
                <c:pt idx="17">
                  <c:v>0.97937295015985859</c:v>
                </c:pt>
                <c:pt idx="18">
                  <c:v>2.5270892167846446</c:v>
                </c:pt>
                <c:pt idx="19">
                  <c:v>0.3574390579229853</c:v>
                </c:pt>
                <c:pt idx="20">
                  <c:v>-0.14706753504652587</c:v>
                </c:pt>
                <c:pt idx="21">
                  <c:v>-0.62118803443030723</c:v>
                </c:pt>
                <c:pt idx="22">
                  <c:v>-0.91270685804023255</c:v>
                </c:pt>
                <c:pt idx="23">
                  <c:v>-1.0977645848114861</c:v>
                </c:pt>
                <c:pt idx="24">
                  <c:v>-1.0870347218583374</c:v>
                </c:pt>
                <c:pt idx="25">
                  <c:v>-0.52488624366276726</c:v>
                </c:pt>
                <c:pt idx="26">
                  <c:v>4.430919073851217E-3</c:v>
                </c:pt>
                <c:pt idx="27">
                  <c:v>0.49676525704049102</c:v>
                </c:pt>
                <c:pt idx="28">
                  <c:v>0.8505432568487522</c:v>
                </c:pt>
                <c:pt idx="29">
                  <c:v>1.0361572467510995</c:v>
                </c:pt>
                <c:pt idx="30">
                  <c:v>2.1097083168855284</c:v>
                </c:pt>
                <c:pt idx="31">
                  <c:v>0.59862918912299834</c:v>
                </c:pt>
                <c:pt idx="32">
                  <c:v>4747561509926.8096</c:v>
                </c:pt>
                <c:pt idx="33">
                  <c:v>12560867089275.062</c:v>
                </c:pt>
                <c:pt idx="34">
                  <c:v>33232930569584.414</c:v>
                </c:pt>
                <c:pt idx="35">
                  <c:v>87926069625023.578</c:v>
                </c:pt>
                <c:pt idx="36">
                  <c:v>232630513987190.03</c:v>
                </c:pt>
                <c:pt idx="37">
                  <c:v>615482487375266.37</c:v>
                </c:pt>
                <c:pt idx="38">
                  <c:v>1628413597910431.7</c:v>
                </c:pt>
                <c:pt idx="39">
                  <c:v>4308377411626945</c:v>
                </c:pt>
                <c:pt idx="40">
                  <c:v>1.1398895185373126E+16</c:v>
                </c:pt>
                <c:pt idx="41">
                  <c:v>3.015864188138878E+16</c:v>
                </c:pt>
                <c:pt idx="42">
                  <c:v>7.9792266297611984E+16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311-4A07-A471-D52FD1F81ECD}"/>
            </c:ext>
          </c:extLst>
        </c:ser>
        <c:dLbls/>
        <c:marker val="1"/>
        <c:axId val="98095104"/>
        <c:axId val="98096640"/>
      </c:lineChart>
      <c:catAx>
        <c:axId val="9809510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096640"/>
        <c:crosses val="autoZero"/>
        <c:auto val="1"/>
        <c:lblAlgn val="ctr"/>
        <c:lblOffset val="100"/>
      </c:catAx>
      <c:valAx>
        <c:axId val="98096640"/>
        <c:scaling>
          <c:orientation val="minMax"/>
          <c:max val="200"/>
          <c:min val="-5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09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plotArea>
      <c:layout>
        <c:manualLayout>
          <c:layoutTarget val="inner"/>
          <c:xMode val="edge"/>
          <c:yMode val="edge"/>
          <c:x val="4.0603500472317006E-2"/>
          <c:y val="9.0710704522892746E-2"/>
          <c:w val="0.93178579309580178"/>
          <c:h val="0.86185057979261681"/>
        </c:manualLayout>
      </c:layout>
      <c:lineChart>
        <c:grouping val="standard"/>
        <c:ser>
          <c:idx val="0"/>
          <c:order val="0"/>
          <c:tx>
            <c:strRef>
              <c:f>График!$B$1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График!$A$2:$A$44</c:f>
              <c:numCache>
                <c:formatCode>General</c:formatCode>
                <c:ptCount val="43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  <c:pt idx="14">
                  <c:v>6</c:v>
                </c:pt>
                <c:pt idx="15">
                  <c:v>6.5</c:v>
                </c:pt>
                <c:pt idx="16">
                  <c:v>7</c:v>
                </c:pt>
                <c:pt idx="17">
                  <c:v>7.5</c:v>
                </c:pt>
                <c:pt idx="18">
                  <c:v>8</c:v>
                </c:pt>
                <c:pt idx="19">
                  <c:v>8.5</c:v>
                </c:pt>
                <c:pt idx="20">
                  <c:v>9</c:v>
                </c:pt>
                <c:pt idx="21">
                  <c:v>9.5</c:v>
                </c:pt>
                <c:pt idx="22">
                  <c:v>10</c:v>
                </c:pt>
                <c:pt idx="23">
                  <c:v>10.5</c:v>
                </c:pt>
                <c:pt idx="24">
                  <c:v>11</c:v>
                </c:pt>
                <c:pt idx="25">
                  <c:v>11.5</c:v>
                </c:pt>
                <c:pt idx="26">
                  <c:v>12</c:v>
                </c:pt>
                <c:pt idx="27">
                  <c:v>12.5</c:v>
                </c:pt>
                <c:pt idx="28">
                  <c:v>13</c:v>
                </c:pt>
                <c:pt idx="29">
                  <c:v>13.5</c:v>
                </c:pt>
                <c:pt idx="30">
                  <c:v>14</c:v>
                </c:pt>
                <c:pt idx="31">
                  <c:v>14.5</c:v>
                </c:pt>
                <c:pt idx="32">
                  <c:v>15</c:v>
                </c:pt>
                <c:pt idx="33">
                  <c:v>15.5</c:v>
                </c:pt>
                <c:pt idx="34">
                  <c:v>16</c:v>
                </c:pt>
                <c:pt idx="35">
                  <c:v>16.5</c:v>
                </c:pt>
                <c:pt idx="36">
                  <c:v>17</c:v>
                </c:pt>
                <c:pt idx="37">
                  <c:v>17.5</c:v>
                </c:pt>
                <c:pt idx="38">
                  <c:v>18</c:v>
                </c:pt>
                <c:pt idx="39">
                  <c:v>18.5</c:v>
                </c:pt>
                <c:pt idx="40">
                  <c:v>19</c:v>
                </c:pt>
                <c:pt idx="41">
                  <c:v>19.5</c:v>
                </c:pt>
                <c:pt idx="42">
                  <c:v>20</c:v>
                </c:pt>
              </c:numCache>
            </c:numRef>
          </c:cat>
          <c:val>
            <c:numRef>
              <c:f>График!$B$2:$B$44</c:f>
              <c:numCache>
                <c:formatCode>General</c:formatCode>
                <c:ptCount val="43"/>
                <c:pt idx="0">
                  <c:v>-4</c:v>
                </c:pt>
                <c:pt idx="1">
                  <c:v>-2.3128829552843553</c:v>
                </c:pt>
                <c:pt idx="2">
                  <c:v>0</c:v>
                </c:pt>
                <c:pt idx="3">
                  <c:v>2.3309168781146168</c:v>
                </c:pt>
                <c:pt idx="4">
                  <c:v>5.1699250014423122</c:v>
                </c:pt>
                <c:pt idx="5">
                  <c:v>10.963908085583903</c:v>
                </c:pt>
                <c:pt idx="6">
                  <c:v>20.8378134625158</c:v>
                </c:pt>
                <c:pt idx="7">
                  <c:v>33.408388276048463</c:v>
                </c:pt>
                <c:pt idx="8">
                  <c:v>47.725177862321253</c:v>
                </c:pt>
                <c:pt idx="9">
                  <c:v>63.353107149953658</c:v>
                </c:pt>
                <c:pt idx="10">
                  <c:v>80.056218135151752</c:v>
                </c:pt>
                <c:pt idx="11">
                  <c:v>97.681759806342569</c:v>
                </c:pt>
                <c:pt idx="12">
                  <c:v>116.11946941819981</c:v>
                </c:pt>
                <c:pt idx="13">
                  <c:v>135.28449728063595</c:v>
                </c:pt>
                <c:pt idx="14">
                  <c:v>155.10887837205178</c:v>
                </c:pt>
                <c:pt idx="15">
                  <c:v>1.1039756268442913</c:v>
                </c:pt>
                <c:pt idx="16">
                  <c:v>1.0971697346576785</c:v>
                </c:pt>
                <c:pt idx="17">
                  <c:v>0.97937295015985859</c:v>
                </c:pt>
                <c:pt idx="18">
                  <c:v>2.5270892167846446</c:v>
                </c:pt>
                <c:pt idx="19">
                  <c:v>0.3574390579229853</c:v>
                </c:pt>
                <c:pt idx="20">
                  <c:v>-0.14706753504652587</c:v>
                </c:pt>
                <c:pt idx="21">
                  <c:v>-0.62118803443030723</c:v>
                </c:pt>
                <c:pt idx="22">
                  <c:v>-0.91270685804023255</c:v>
                </c:pt>
                <c:pt idx="23">
                  <c:v>-1.0977645848114861</c:v>
                </c:pt>
                <c:pt idx="24">
                  <c:v>-1.0870347218583374</c:v>
                </c:pt>
                <c:pt idx="25">
                  <c:v>-0.52488624366276726</c:v>
                </c:pt>
                <c:pt idx="26">
                  <c:v>4.430919073851217E-3</c:v>
                </c:pt>
                <c:pt idx="27">
                  <c:v>0.49676525704049102</c:v>
                </c:pt>
                <c:pt idx="28">
                  <c:v>0.8505432568487522</c:v>
                </c:pt>
                <c:pt idx="29">
                  <c:v>1.0361572467510995</c:v>
                </c:pt>
                <c:pt idx="30">
                  <c:v>2.1097083168855284</c:v>
                </c:pt>
                <c:pt idx="31">
                  <c:v>0.59862918912299834</c:v>
                </c:pt>
                <c:pt idx="32">
                  <c:v>4747561509926.8096</c:v>
                </c:pt>
                <c:pt idx="33">
                  <c:v>12560867089275.062</c:v>
                </c:pt>
                <c:pt idx="34">
                  <c:v>33232930569584.414</c:v>
                </c:pt>
                <c:pt idx="35">
                  <c:v>87926069625023.578</c:v>
                </c:pt>
                <c:pt idx="36">
                  <c:v>232630513987190.03</c:v>
                </c:pt>
                <c:pt idx="37">
                  <c:v>615482487375266.37</c:v>
                </c:pt>
                <c:pt idx="38">
                  <c:v>1628413597910431.7</c:v>
                </c:pt>
                <c:pt idx="39">
                  <c:v>4308377411626945</c:v>
                </c:pt>
                <c:pt idx="40">
                  <c:v>1.1398895185373126E+16</c:v>
                </c:pt>
                <c:pt idx="41">
                  <c:v>3.015864188138878E+16</c:v>
                </c:pt>
                <c:pt idx="42">
                  <c:v>7.9792266297611984E+16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1BB-474A-940E-25A8D2B9F97B}"/>
            </c:ext>
          </c:extLst>
        </c:ser>
        <c:dLbls/>
        <c:marker val="1"/>
        <c:axId val="100747520"/>
        <c:axId val="100757504"/>
      </c:lineChart>
      <c:catAx>
        <c:axId val="10074752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757504"/>
        <c:crosses val="autoZero"/>
        <c:auto val="1"/>
        <c:lblAlgn val="ctr"/>
        <c:lblOffset val="100"/>
      </c:catAx>
      <c:valAx>
        <c:axId val="100757504"/>
        <c:scaling>
          <c:orientation val="minMax"/>
          <c:max val="7.9792300000000032E+16"/>
          <c:min val="-5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74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17</xdr:row>
      <xdr:rowOff>142875</xdr:rowOff>
    </xdr:from>
    <xdr:to>
      <xdr:col>7</xdr:col>
      <xdr:colOff>13608</xdr:colOff>
      <xdr:row>29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1085850</xdr:colOff>
      <xdr:row>23</xdr:row>
      <xdr:rowOff>66674</xdr:rowOff>
    </xdr:from>
    <xdr:to>
      <xdr:col>6</xdr:col>
      <xdr:colOff>600075</xdr:colOff>
      <xdr:row>36</xdr:row>
      <xdr:rowOff>57149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582705</xdr:colOff>
      <xdr:row>2</xdr:row>
      <xdr:rowOff>6724</xdr:rowOff>
    </xdr:from>
    <xdr:to>
      <xdr:col>17</xdr:col>
      <xdr:colOff>163286</xdr:colOff>
      <xdr:row>26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585108</xdr:colOff>
      <xdr:row>26</xdr:row>
      <xdr:rowOff>176894</xdr:rowOff>
    </xdr:from>
    <xdr:to>
      <xdr:col>17</xdr:col>
      <xdr:colOff>163287</xdr:colOff>
      <xdr:row>50</xdr:row>
      <xdr:rowOff>40821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vgenii Kozlov" refreshedDate="42359.892501967595" createdVersion="6" refreshedVersion="6" minRefreshableVersion="3" recordCount="36">
  <cacheSource type="worksheet">
    <worksheetSource ref="A1:F37" sheet="Свод 1"/>
  </cacheSource>
  <cacheFields count="8">
    <cacheField name="Год" numFmtId="0">
      <sharedItems containsSemiMixedTypes="0" containsString="0" containsNumber="1" containsInteger="1" minValue="2011" maxValue="2014" count="4">
        <n v="2011"/>
        <n v="2012"/>
        <n v="2013"/>
        <n v="2014"/>
      </sharedItems>
    </cacheField>
    <cacheField name="Месяц" numFmtId="0">
      <sharedItems count="4">
        <s v="сентябрь "/>
        <s v="сентябрь"/>
        <s v="октябрь"/>
        <s v="ноябрь"/>
      </sharedItems>
    </cacheField>
    <cacheField name="Район" numFmtId="0">
      <sharedItems count="8">
        <s v="Тюменский "/>
        <s v="Тобольский "/>
        <s v="Тюменский"/>
        <s v="Ишимский"/>
        <s v="Тобольский"/>
        <s v="Упоровский"/>
        <s v="Бердюжский"/>
        <s v="Голышмановский"/>
      </sharedItems>
    </cacheField>
    <cacheField name="Закупщик" numFmtId="0">
      <sharedItems count="4">
        <s v="Петров"/>
        <s v="Иванов"/>
        <s v="Николаев"/>
        <s v="Сидоров"/>
      </sharedItems>
      <fieldGroup par="6"/>
    </cacheField>
    <cacheField name="Продукция" numFmtId="0">
      <sharedItems count="4">
        <s v="птица"/>
        <s v="говядина"/>
        <s v="свинина"/>
        <s v="картофель"/>
      </sharedItems>
      <fieldGroup par="7"/>
    </cacheField>
    <cacheField name="Объем" numFmtId="0">
      <sharedItems containsSemiMixedTypes="0" containsString="0" containsNumber="1" containsInteger="1" minValue="4" maxValue="569"/>
    </cacheField>
    <cacheField name="Закупщик2" numFmtId="0" databaseField="0">
      <fieldGroup base="3">
        <discretePr count="4">
          <x v="1"/>
          <x v="0"/>
          <x v="0"/>
          <x v="1"/>
        </discretePr>
        <groupItems count="2">
          <s v="Группа1"/>
          <s v="Группа2"/>
        </groupItems>
      </fieldGroup>
    </cacheField>
    <cacheField name="Продукция2" numFmtId="0" databaseField="0">
      <fieldGroup base="4">
        <discretePr count="4">
          <x v="1"/>
          <x v="1"/>
          <x v="1"/>
          <x v="0"/>
        </discretePr>
        <groupItems count="2">
          <s v="картофель"/>
          <s v="Группа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x v="0"/>
    <x v="0"/>
    <x v="0"/>
    <x v="0"/>
    <x v="0"/>
    <n v="10"/>
  </r>
  <r>
    <x v="0"/>
    <x v="0"/>
    <x v="0"/>
    <x v="0"/>
    <x v="0"/>
    <n v="5"/>
  </r>
  <r>
    <x v="0"/>
    <x v="0"/>
    <x v="0"/>
    <x v="0"/>
    <x v="0"/>
    <n v="7"/>
  </r>
  <r>
    <x v="0"/>
    <x v="0"/>
    <x v="1"/>
    <x v="0"/>
    <x v="0"/>
    <n v="16"/>
  </r>
  <r>
    <x v="0"/>
    <x v="0"/>
    <x v="1"/>
    <x v="0"/>
    <x v="0"/>
    <n v="8"/>
  </r>
  <r>
    <x v="1"/>
    <x v="1"/>
    <x v="2"/>
    <x v="1"/>
    <x v="1"/>
    <n v="254"/>
  </r>
  <r>
    <x v="1"/>
    <x v="1"/>
    <x v="3"/>
    <x v="1"/>
    <x v="1"/>
    <n v="12"/>
  </r>
  <r>
    <x v="1"/>
    <x v="1"/>
    <x v="4"/>
    <x v="2"/>
    <x v="1"/>
    <n v="36"/>
  </r>
  <r>
    <x v="1"/>
    <x v="2"/>
    <x v="5"/>
    <x v="3"/>
    <x v="2"/>
    <n v="569"/>
  </r>
  <r>
    <x v="1"/>
    <x v="2"/>
    <x v="6"/>
    <x v="1"/>
    <x v="3"/>
    <n v="400"/>
  </r>
  <r>
    <x v="1"/>
    <x v="2"/>
    <x v="7"/>
    <x v="2"/>
    <x v="1"/>
    <n v="10"/>
  </r>
  <r>
    <x v="1"/>
    <x v="3"/>
    <x v="6"/>
    <x v="3"/>
    <x v="1"/>
    <n v="30"/>
  </r>
  <r>
    <x v="1"/>
    <x v="3"/>
    <x v="3"/>
    <x v="3"/>
    <x v="2"/>
    <n v="25"/>
  </r>
  <r>
    <x v="2"/>
    <x v="1"/>
    <x v="3"/>
    <x v="1"/>
    <x v="3"/>
    <n v="42"/>
  </r>
  <r>
    <x v="2"/>
    <x v="1"/>
    <x v="4"/>
    <x v="2"/>
    <x v="1"/>
    <n v="6"/>
  </r>
  <r>
    <x v="2"/>
    <x v="1"/>
    <x v="4"/>
    <x v="3"/>
    <x v="1"/>
    <n v="8"/>
  </r>
  <r>
    <x v="2"/>
    <x v="2"/>
    <x v="7"/>
    <x v="3"/>
    <x v="2"/>
    <n v="78"/>
  </r>
  <r>
    <x v="2"/>
    <x v="2"/>
    <x v="2"/>
    <x v="1"/>
    <x v="3"/>
    <n v="4"/>
  </r>
  <r>
    <x v="2"/>
    <x v="2"/>
    <x v="2"/>
    <x v="2"/>
    <x v="1"/>
    <n v="159"/>
  </r>
  <r>
    <x v="2"/>
    <x v="3"/>
    <x v="2"/>
    <x v="3"/>
    <x v="1"/>
    <n v="52"/>
  </r>
  <r>
    <x v="2"/>
    <x v="3"/>
    <x v="4"/>
    <x v="1"/>
    <x v="2"/>
    <n v="56"/>
  </r>
  <r>
    <x v="2"/>
    <x v="3"/>
    <x v="4"/>
    <x v="2"/>
    <x v="3"/>
    <n v="32"/>
  </r>
  <r>
    <x v="2"/>
    <x v="3"/>
    <x v="2"/>
    <x v="3"/>
    <x v="1"/>
    <n v="23"/>
  </r>
  <r>
    <x v="3"/>
    <x v="1"/>
    <x v="2"/>
    <x v="3"/>
    <x v="1"/>
    <n v="14"/>
  </r>
  <r>
    <x v="3"/>
    <x v="1"/>
    <x v="3"/>
    <x v="1"/>
    <x v="2"/>
    <n v="14"/>
  </r>
  <r>
    <x v="3"/>
    <x v="1"/>
    <x v="3"/>
    <x v="2"/>
    <x v="3"/>
    <n v="74"/>
  </r>
  <r>
    <x v="3"/>
    <x v="1"/>
    <x v="2"/>
    <x v="3"/>
    <x v="1"/>
    <n v="54"/>
  </r>
  <r>
    <x v="3"/>
    <x v="1"/>
    <x v="7"/>
    <x v="3"/>
    <x v="1"/>
    <n v="521"/>
  </r>
  <r>
    <x v="3"/>
    <x v="2"/>
    <x v="4"/>
    <x v="1"/>
    <x v="2"/>
    <n v="8"/>
  </r>
  <r>
    <x v="3"/>
    <x v="2"/>
    <x v="6"/>
    <x v="2"/>
    <x v="3"/>
    <n v="5"/>
  </r>
  <r>
    <x v="3"/>
    <x v="2"/>
    <x v="6"/>
    <x v="3"/>
    <x v="1"/>
    <n v="45"/>
  </r>
  <r>
    <x v="3"/>
    <x v="2"/>
    <x v="7"/>
    <x v="1"/>
    <x v="2"/>
    <n v="4"/>
  </r>
  <r>
    <x v="3"/>
    <x v="2"/>
    <x v="7"/>
    <x v="2"/>
    <x v="3"/>
    <n v="41"/>
  </r>
  <r>
    <x v="3"/>
    <x v="3"/>
    <x v="2"/>
    <x v="3"/>
    <x v="1"/>
    <n v="12"/>
  </r>
  <r>
    <x v="3"/>
    <x v="3"/>
    <x v="4"/>
    <x v="3"/>
    <x v="2"/>
    <n v="14"/>
  </r>
  <r>
    <x v="3"/>
    <x v="3"/>
    <x v="7"/>
    <x v="1"/>
    <x v="3"/>
    <n v="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2" cacheId="4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A6:A7" firstHeaderRow="1" firstDataRow="1" firstDataCol="0" rowPageCount="4" colPageCount="1"/>
  <pivotFields count="8">
    <pivotField axis="axisPage" showAll="0">
      <items count="5">
        <item x="0"/>
        <item x="1"/>
        <item x="2"/>
        <item x="3"/>
        <item t="default"/>
      </items>
    </pivotField>
    <pivotField showAll="0"/>
    <pivotField axis="axisPage" showAll="0">
      <items count="9">
        <item x="6"/>
        <item x="7"/>
        <item x="3"/>
        <item x="4"/>
        <item x="1"/>
        <item x="2"/>
        <item x="0"/>
        <item x="5"/>
        <item t="default"/>
      </items>
    </pivotField>
    <pivotField axis="axisPage" showAll="0">
      <items count="5">
        <item x="1"/>
        <item x="2"/>
        <item x="0"/>
        <item x="3"/>
        <item t="default"/>
      </items>
    </pivotField>
    <pivotField axis="axisPage" showAll="0">
      <items count="5">
        <item x="1"/>
        <item x="3"/>
        <item x="0"/>
        <item x="2"/>
        <item t="default"/>
      </items>
    </pivotField>
    <pivotField dataField="1" showAll="0"/>
    <pivotField showAll="0" defaultSubtotal="0">
      <items count="2">
        <item x="0"/>
        <item x="1"/>
      </items>
    </pivotField>
    <pivotField showAll="0" defaultSubtotal="0">
      <items count="2">
        <item x="1"/>
        <item x="0"/>
      </items>
    </pivotField>
  </pivotFields>
  <rowItems count="1">
    <i/>
  </rowItems>
  <colItems count="1">
    <i/>
  </colItems>
  <pageFields count="4">
    <pageField fld="2" item="2" hier="-1"/>
    <pageField fld="0" item="1" hier="-1"/>
    <pageField fld="3" item="0" hier="-1"/>
    <pageField fld="4" hier="-1"/>
  </pageFields>
  <dataFields count="1">
    <dataField name="Сумма по полю Объем" fld="5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СводнаяТаблица3" cacheId="4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A3:P11" firstHeaderRow="1" firstDataRow="4" firstDataCol="1" rowPageCount="1" colPageCount="1"/>
  <pivotFields count="8">
    <pivotField axis="axisCol" showAll="0">
      <items count="5">
        <item x="0"/>
        <item x="1"/>
        <item x="2"/>
        <item x="3"/>
        <item t="default"/>
      </items>
    </pivotField>
    <pivotField showAll="0"/>
    <pivotField axis="axisPage" showAll="0">
      <items count="9">
        <item x="6"/>
        <item x="7"/>
        <item x="3"/>
        <item x="4"/>
        <item x="1"/>
        <item x="2"/>
        <item x="0"/>
        <item x="5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axis="axisCol" showAll="0">
      <items count="5">
        <item x="1"/>
        <item x="3"/>
        <item x="0"/>
        <item x="2"/>
        <item t="default"/>
      </items>
    </pivotField>
    <pivotField dataField="1" showAll="0"/>
    <pivotField showAll="0" defaultSubtotal="0">
      <items count="2">
        <item x="0"/>
        <item x="1"/>
      </items>
    </pivotField>
    <pivotField axis="axisCol" showAll="0" defaultSubtotal="0">
      <items count="2">
        <item x="1"/>
        <item x="0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3">
    <field x="0"/>
    <field x="7"/>
    <field x="4"/>
  </colFields>
  <colItems count="15">
    <i>
      <x/>
      <x/>
      <x v="2"/>
    </i>
    <i t="default">
      <x/>
    </i>
    <i>
      <x v="1"/>
      <x/>
      <x/>
    </i>
    <i r="2">
      <x v="3"/>
    </i>
    <i r="1">
      <x v="1"/>
      <x v="1"/>
    </i>
    <i t="default">
      <x v="1"/>
    </i>
    <i>
      <x v="2"/>
      <x/>
      <x/>
    </i>
    <i r="2">
      <x v="3"/>
    </i>
    <i r="1">
      <x v="1"/>
      <x v="1"/>
    </i>
    <i t="default">
      <x v="2"/>
    </i>
    <i>
      <x v="3"/>
      <x/>
      <x/>
    </i>
    <i r="2">
      <x v="3"/>
    </i>
    <i r="1">
      <x v="1"/>
      <x v="1"/>
    </i>
    <i t="default">
      <x v="3"/>
    </i>
    <i t="grand">
      <x/>
    </i>
  </colItems>
  <pageFields count="1">
    <pageField fld="2" hier="-1"/>
  </pageFields>
  <dataFields count="1">
    <dataField name="Сумма по полю Объем" fld="5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Сводная таблица12" cacheId="4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>
  <location ref="H2:I23" firstHeaderRow="1" firstDataRow="1" firstDataCol="1"/>
  <pivotFields count="8"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dataField="1" showAll="0"/>
    <pivotField axis="axisRow" showAll="0" defaultSubtotal="0">
      <items count="2">
        <item x="0"/>
        <item x="1"/>
      </items>
    </pivotField>
    <pivotField axis="axisRow" showAll="0" defaultSubtotal="0">
      <items count="2">
        <item x="1"/>
        <item x="0"/>
      </items>
    </pivotField>
  </pivotFields>
  <rowFields count="4">
    <field x="7"/>
    <field x="4"/>
    <field x="6"/>
    <field x="3"/>
  </rowFields>
  <rowItems count="21">
    <i>
      <x/>
    </i>
    <i r="1">
      <x/>
    </i>
    <i r="2">
      <x/>
    </i>
    <i r="3">
      <x/>
    </i>
    <i r="3">
      <x v="1"/>
    </i>
    <i r="2">
      <x v="1"/>
    </i>
    <i r="3">
      <x v="2"/>
    </i>
    <i r="1">
      <x v="2"/>
    </i>
    <i r="2">
      <x/>
    </i>
    <i r="3">
      <x/>
    </i>
    <i r="2">
      <x v="1"/>
    </i>
    <i r="3">
      <x v="2"/>
    </i>
    <i r="1">
      <x v="3"/>
    </i>
    <i r="2">
      <x v="1"/>
    </i>
    <i r="3">
      <x v="3"/>
    </i>
    <i>
      <x v="1"/>
    </i>
    <i r="1">
      <x v="1"/>
    </i>
    <i r="2">
      <x/>
    </i>
    <i r="3">
      <x/>
    </i>
    <i r="3">
      <x v="1"/>
    </i>
    <i t="grand">
      <x/>
    </i>
  </rowItems>
  <colItems count="1">
    <i/>
  </colItems>
  <dataFields count="1">
    <dataField name="Сумма по полю Объем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1" cacheId="4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>
  <location ref="H3:M9" firstHeaderRow="1" firstDataRow="2" firstDataCol="1"/>
  <pivotFields count="8">
    <pivotField axis="axisCol" showAll="0">
      <items count="5">
        <item x="1"/>
        <item x="2"/>
        <item x="3"/>
        <item x="0"/>
        <item t="default"/>
      </items>
    </pivotField>
    <pivotField showAll="0"/>
    <pivotField showAll="0">
      <items count="9">
        <item x="6"/>
        <item x="7"/>
        <item x="3"/>
        <item x="4"/>
        <item x="2"/>
        <item x="5"/>
        <item x="0"/>
        <item x="1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showAll="0">
      <items count="5">
        <item x="1"/>
        <item x="3"/>
        <item x="0"/>
        <item x="2"/>
        <item t="default"/>
      </items>
    </pivotField>
    <pivotField dataField="1" showAll="0"/>
    <pivotField showAll="0" defaultSubtotal="0">
      <items count="2">
        <item x="0"/>
        <item x="1"/>
      </items>
    </pivotField>
    <pivotField showAll="0" defaultSubtotal="0">
      <items count="2">
        <item x="1"/>
        <item x="0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Объем" fld="5" baseField="0" baseItem="0"/>
  </dataFields>
  <formats count="11">
    <format dxfId="16">
      <pivotArea type="origin" dataOnly="0" labelOnly="1" outline="0" fieldPosition="0"/>
    </format>
    <format dxfId="17">
      <pivotArea type="all" dataOnly="0" outline="0" fieldPosition="0"/>
    </format>
    <format dxfId="18">
      <pivotArea outline="0" collapsedLevelsAreSubtotals="1" fieldPosition="0"/>
    </format>
    <format dxfId="19">
      <pivotArea type="origin" dataOnly="0" labelOnly="1" outline="0" fieldPosition="0"/>
    </format>
    <format dxfId="20">
      <pivotArea field="0" type="button" dataOnly="0" labelOnly="1" outline="0" axis="axisCol" fieldPosition="0"/>
    </format>
    <format dxfId="21">
      <pivotArea type="topRight" dataOnly="0" labelOnly="1" outline="0" fieldPosition="0"/>
    </format>
    <format dxfId="22">
      <pivotArea field="3" type="button" dataOnly="0" labelOnly="1" outline="0" axis="axisRow" fieldPosition="0"/>
    </format>
    <format dxfId="23">
      <pivotArea dataOnly="0" labelOnly="1" fieldPosition="0">
        <references count="1">
          <reference field="3" count="0"/>
        </references>
      </pivotArea>
    </format>
    <format dxfId="24">
      <pivotArea dataOnly="0" labelOnly="1" grandRow="1" outline="0" fieldPosition="0"/>
    </format>
    <format dxfId="25">
      <pivotArea dataOnly="0" labelOnly="1" fieldPosition="0">
        <references count="1">
          <reference field="0" count="0"/>
        </references>
      </pivotArea>
    </format>
    <format dxfId="26">
      <pivotArea dataOnly="0" labelOnly="1" grandCol="1" outline="0" fieldPosition="0"/>
    </format>
  </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Сводная таблица2" cacheId="4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>
  <location ref="AC25:AD63" firstHeaderRow="1" firstDataRow="1" firstDataCol="1"/>
  <pivotFields count="8">
    <pivotField showAll="0"/>
    <pivotField showAll="0"/>
    <pivotField axis="axisRow" showAll="0">
      <items count="9">
        <item x="6"/>
        <item x="7"/>
        <item x="3"/>
        <item x="4"/>
        <item x="2"/>
        <item x="5"/>
        <item x="0"/>
        <item x="1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dataField="1" showAll="0"/>
    <pivotField showAll="0" defaultSubtotal="0">
      <items count="2">
        <item x="0"/>
        <item x="1"/>
      </items>
    </pivotField>
    <pivotField axis="axisRow" showAll="0" defaultSubtotal="0">
      <items count="2">
        <item x="1"/>
        <item x="0"/>
      </items>
    </pivotField>
  </pivotFields>
  <rowFields count="3">
    <field x="2"/>
    <field x="7"/>
    <field x="4"/>
  </rowFields>
  <rowItems count="38">
    <i>
      <x/>
    </i>
    <i r="1">
      <x/>
    </i>
    <i r="2">
      <x/>
    </i>
    <i r="1">
      <x v="1"/>
    </i>
    <i r="2">
      <x v="1"/>
    </i>
    <i>
      <x v="1"/>
    </i>
    <i r="1">
      <x/>
    </i>
    <i r="2">
      <x/>
    </i>
    <i r="2">
      <x v="2"/>
    </i>
    <i r="1">
      <x v="1"/>
    </i>
    <i r="2">
      <x v="1"/>
    </i>
    <i>
      <x v="2"/>
    </i>
    <i r="1">
      <x/>
    </i>
    <i r="2">
      <x/>
    </i>
    <i r="2">
      <x v="2"/>
    </i>
    <i r="1">
      <x v="1"/>
    </i>
    <i r="2">
      <x v="1"/>
    </i>
    <i>
      <x v="3"/>
    </i>
    <i r="1">
      <x/>
    </i>
    <i r="2">
      <x/>
    </i>
    <i r="2">
      <x v="2"/>
    </i>
    <i r="1">
      <x v="1"/>
    </i>
    <i r="2">
      <x v="1"/>
    </i>
    <i>
      <x v="4"/>
    </i>
    <i r="1">
      <x/>
    </i>
    <i r="2">
      <x/>
    </i>
    <i r="1">
      <x v="1"/>
    </i>
    <i r="2">
      <x v="1"/>
    </i>
    <i>
      <x v="5"/>
    </i>
    <i r="1">
      <x/>
    </i>
    <i r="2">
      <x v="2"/>
    </i>
    <i>
      <x v="6"/>
    </i>
    <i r="1">
      <x/>
    </i>
    <i r="2">
      <x v="3"/>
    </i>
    <i>
      <x v="7"/>
    </i>
    <i r="1">
      <x/>
    </i>
    <i r="2">
      <x v="3"/>
    </i>
    <i t="grand">
      <x/>
    </i>
  </rowItems>
  <colItems count="1">
    <i/>
  </colItems>
  <dataFields count="1">
    <dataField name="Сумма по полю Объем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Сводная таблица3" cacheId="4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>
  <location ref="AC1:AD24" firstHeaderRow="1" firstDataRow="1" firstDataCol="1"/>
  <pivotFields count="8">
    <pivotField axis="axisRow" showAll="0">
      <items count="5">
        <item x="1"/>
        <item x="2"/>
        <item x="3"/>
        <item x="0"/>
        <item t="default"/>
      </items>
    </pivotField>
    <pivotField showAll="0"/>
    <pivotField axis="axisRow" showAll="0">
      <items count="9">
        <item x="6"/>
        <item x="7"/>
        <item x="3"/>
        <item x="4"/>
        <item x="2"/>
        <item x="5"/>
        <item x="0"/>
        <item x="1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5">
        <item x="1"/>
        <item x="3"/>
        <item x="0"/>
        <item x="2"/>
        <item t="default"/>
      </items>
    </pivotField>
    <pivotField dataField="1" showAll="0"/>
    <pivotField showAll="0" defaultSubtotal="0">
      <items count="2">
        <item x="0"/>
        <item x="1"/>
      </items>
    </pivotField>
    <pivotField showAll="0" defaultSubtotal="0">
      <items count="2">
        <item x="1"/>
        <item x="0"/>
      </items>
    </pivotField>
  </pivotFields>
  <rowFields count="2">
    <field x="2"/>
    <field x="0"/>
  </rowFields>
  <rowItems count="26">
    <i>
      <x/>
    </i>
    <i r="1">
      <x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>
      <x v="6"/>
    </i>
    <i r="1">
      <x v="3"/>
    </i>
    <i>
      <x v="7"/>
    </i>
    <i r="1">
      <x v="3"/>
    </i>
    <i t="grand">
      <x/>
    </i>
  </rowItems>
  <colItems count="1">
    <i/>
  </colItems>
  <dataFields count="1">
    <dataField name="Сумма по полю Объем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Сводная таблица6" cacheId="4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>
  <location ref="A48:F58" firstHeaderRow="1" firstDataRow="2" firstDataCol="1"/>
  <pivotFields count="8">
    <pivotField axis="axisCol" showAll="0">
      <items count="5">
        <item x="1"/>
        <item x="2"/>
        <item x="3"/>
        <item x="0"/>
        <item t="default"/>
      </items>
    </pivotField>
    <pivotField showAll="0"/>
    <pivotField axis="axisRow" showAll="0">
      <items count="9">
        <item x="6"/>
        <item x="7"/>
        <item x="3"/>
        <item x="4"/>
        <item x="2"/>
        <item x="5"/>
        <item x="0"/>
        <item x="1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5">
        <item x="1"/>
        <item x="3"/>
        <item x="0"/>
        <item x="2"/>
        <item t="default"/>
      </items>
    </pivotField>
    <pivotField dataField="1" showAll="0"/>
    <pivotField showAll="0" defaultSubtotal="0">
      <items count="2">
        <item x="0"/>
        <item x="1"/>
      </items>
    </pivotField>
    <pivotField showAll="0" defaultSubtotal="0">
      <items count="2">
        <item x="1"/>
        <item x="0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Объем" fld="5" baseField="0" baseItem="0"/>
  </dataFields>
  <formats count="1">
    <format dxfId="214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Сводная таблица5" cacheId="4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>
  <location ref="A33:F44" firstHeaderRow="1" firstDataRow="3" firstDataCol="1"/>
  <pivotFields count="8">
    <pivotField showAll="0"/>
    <pivotField showAll="0"/>
    <pivotField axis="axisRow" showAll="0">
      <items count="9">
        <item x="6"/>
        <item x="7"/>
        <item x="3"/>
        <item x="4"/>
        <item x="2"/>
        <item x="5"/>
        <item x="0"/>
        <item x="1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  <pivotField dataField="1" showAll="0"/>
    <pivotField showAll="0" defaultSubtotal="0">
      <items count="2">
        <item x="0"/>
        <item x="1"/>
      </items>
    </pivotField>
    <pivotField axis="axisCol" showAll="0" defaultSubtotal="0">
      <items count="2">
        <item x="1"/>
        <item x="0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7"/>
    <field x="4"/>
  </colFields>
  <colItems count="5">
    <i>
      <x/>
      <x/>
    </i>
    <i r="1">
      <x v="2"/>
    </i>
    <i r="1">
      <x v="3"/>
    </i>
    <i>
      <x v="1"/>
      <x v="1"/>
    </i>
    <i t="grand">
      <x/>
    </i>
  </colItems>
  <dataFields count="1">
    <dataField name="Сумма по полю Объем" fld="5" baseField="0" baseItem="0"/>
  </dataFields>
  <formats count="1">
    <format dxfId="215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Сводная таблица4" cacheId="4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>
  <location ref="A3:F29" firstHeaderRow="1" firstDataRow="2" firstDataCol="1"/>
  <pivotFields count="8">
    <pivotField axis="axisCol" showAll="0">
      <items count="5">
        <item x="1"/>
        <item x="2"/>
        <item x="3"/>
        <item x="0"/>
        <item t="default"/>
      </items>
    </pivotField>
    <pivotField showAll="0"/>
    <pivotField axis="axisRow" showAll="0">
      <items count="9">
        <item x="6"/>
        <item x="7"/>
        <item x="3"/>
        <item x="4"/>
        <item x="2"/>
        <item x="5"/>
        <item x="0"/>
        <item x="1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showAll="0">
      <items count="5">
        <item x="1"/>
        <item x="3"/>
        <item x="0"/>
        <item x="2"/>
        <item t="default"/>
      </items>
    </pivotField>
    <pivotField dataField="1" showAll="0"/>
    <pivotField axis="axisRow" showAll="0" defaultSubtotal="0">
      <items count="2">
        <item x="0"/>
        <item x="1"/>
      </items>
    </pivotField>
    <pivotField showAll="0" defaultSubtotal="0">
      <items count="2">
        <item x="1"/>
        <item x="0"/>
      </items>
    </pivotField>
  </pivotFields>
  <rowFields count="3">
    <field x="6"/>
    <field x="3"/>
    <field x="2"/>
  </rowFields>
  <rowItems count="25">
    <i>
      <x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>
      <x v="1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1">
      <x v="3"/>
    </i>
    <i r="2">
      <x v="6"/>
    </i>
    <i r="2">
      <x v="7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Объем" fld="5" baseField="0" baseItem="0"/>
  </dataFields>
  <formats count="14">
    <format dxfId="27">
      <pivotArea type="origin" dataOnly="0" labelOnly="1" outline="0" fieldPosition="0"/>
    </format>
    <format dxfId="28">
      <pivotArea type="all" dataOnly="0" outline="0" fieldPosition="0"/>
    </format>
    <format dxfId="29">
      <pivotArea outline="0" collapsedLevelsAreSubtotals="1" fieldPosition="0"/>
    </format>
    <format dxfId="30">
      <pivotArea type="origin" dataOnly="0" labelOnly="1" outline="0" fieldPosition="0"/>
    </format>
    <format dxfId="31">
      <pivotArea field="0" type="button" dataOnly="0" labelOnly="1" outline="0" axis="axisCol" fieldPosition="0"/>
    </format>
    <format dxfId="32">
      <pivotArea type="topRight" dataOnly="0" labelOnly="1" outline="0" fieldPosition="0"/>
    </format>
    <format dxfId="33">
      <pivotArea field="3" type="button" dataOnly="0" labelOnly="1" outline="0" axis="axisRow" fieldPosition="1"/>
    </format>
    <format dxfId="34">
      <pivotArea dataOnly="0" labelOnly="1" fieldPosition="0">
        <references count="1">
          <reference field="3" count="0"/>
        </references>
      </pivotArea>
    </format>
    <format dxfId="35">
      <pivotArea dataOnly="0" labelOnly="1" grandRow="1" outline="0" fieldPosition="0"/>
    </format>
    <format dxfId="36">
      <pivotArea dataOnly="0" labelOnly="1" fieldPosition="0">
        <references count="2">
          <reference field="2" count="5">
            <x v="0"/>
            <x v="1"/>
            <x v="2"/>
            <x v="3"/>
            <x v="4"/>
          </reference>
          <reference field="3" count="1" selected="0">
            <x v="0"/>
          </reference>
        </references>
      </pivotArea>
    </format>
    <format dxfId="37">
      <pivotArea dataOnly="0" labelOnly="1" fieldPosition="0">
        <references count="2">
          <reference field="2" count="5">
            <x v="0"/>
            <x v="1"/>
            <x v="2"/>
            <x v="3"/>
            <x v="4"/>
          </reference>
          <reference field="3" count="1" selected="0">
            <x v="1"/>
          </reference>
        </references>
      </pivotArea>
    </format>
    <format dxfId="38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39">
      <pivotArea dataOnly="0" labelOnly="1" fieldPosition="0">
        <references count="1">
          <reference field="0" count="0"/>
        </references>
      </pivotArea>
    </format>
    <format dxfId="4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Сводная таблица7" cacheId="4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>
  <location ref="A1:Z60" firstHeaderRow="1" firstDataRow="4" firstDataCol="1"/>
  <pivotFields count="8"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axis="axisCol" showAll="0">
      <items count="9">
        <item x="6"/>
        <item x="7"/>
        <item x="3"/>
        <item x="4"/>
        <item x="2"/>
        <item x="5"/>
        <item x="0"/>
        <item x="1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  <pivotField dataField="1" showAll="0"/>
    <pivotField axis="axisRow" showAll="0" defaultSubtotal="0">
      <items count="2">
        <item x="0"/>
        <item x="1"/>
      </items>
    </pivotField>
    <pivotField axis="axisCol" showAll="0" defaultSubtotal="0">
      <items count="2">
        <item x="1"/>
        <item x="0"/>
      </items>
    </pivotField>
  </pivotFields>
  <rowFields count="4">
    <field x="0"/>
    <field x="1"/>
    <field x="6"/>
    <field x="3"/>
  </rowFields>
  <rowItems count="56">
    <i>
      <x/>
    </i>
    <i r="1">
      <x/>
    </i>
    <i r="2">
      <x/>
    </i>
    <i r="3">
      <x/>
    </i>
    <i r="3">
      <x v="1"/>
    </i>
    <i r="1">
      <x v="1"/>
    </i>
    <i r="2">
      <x/>
    </i>
    <i r="3">
      <x/>
    </i>
    <i r="3">
      <x v="1"/>
    </i>
    <i r="2">
      <x v="1"/>
    </i>
    <i r="3">
      <x v="2"/>
    </i>
    <i r="1">
      <x v="2"/>
    </i>
    <i r="2">
      <x v="1"/>
    </i>
    <i r="3">
      <x v="2"/>
    </i>
    <i>
      <x v="1"/>
    </i>
    <i r="1">
      <x/>
    </i>
    <i r="2">
      <x/>
    </i>
    <i r="3">
      <x/>
    </i>
    <i r="3">
      <x v="1"/>
    </i>
    <i r="2">
      <x v="1"/>
    </i>
    <i r="3">
      <x v="2"/>
    </i>
    <i r="1">
      <x v="1"/>
    </i>
    <i r="2">
      <x/>
    </i>
    <i r="3">
      <x/>
    </i>
    <i r="3">
      <x v="1"/>
    </i>
    <i r="2">
      <x v="1"/>
    </i>
    <i r="3">
      <x v="2"/>
    </i>
    <i r="1">
      <x v="2"/>
    </i>
    <i r="2">
      <x/>
    </i>
    <i r="3">
      <x/>
    </i>
    <i r="3">
      <x v="1"/>
    </i>
    <i r="2">
      <x v="1"/>
    </i>
    <i r="3">
      <x v="2"/>
    </i>
    <i>
      <x v="2"/>
    </i>
    <i r="1">
      <x/>
    </i>
    <i r="2">
      <x/>
    </i>
    <i r="3">
      <x/>
    </i>
    <i r="3">
      <x v="1"/>
    </i>
    <i r="2">
      <x v="1"/>
    </i>
    <i r="3">
      <x v="2"/>
    </i>
    <i r="1">
      <x v="1"/>
    </i>
    <i r="2">
      <x/>
    </i>
    <i r="3">
      <x/>
    </i>
    <i r="3">
      <x v="1"/>
    </i>
    <i r="2">
      <x v="1"/>
    </i>
    <i r="3">
      <x v="2"/>
    </i>
    <i r="1">
      <x v="2"/>
    </i>
    <i r="2">
      <x/>
    </i>
    <i r="3">
      <x/>
    </i>
    <i r="2">
      <x v="1"/>
    </i>
    <i r="3">
      <x v="2"/>
    </i>
    <i>
      <x v="3"/>
    </i>
    <i r="1">
      <x v="3"/>
    </i>
    <i r="2">
      <x v="1"/>
    </i>
    <i r="3">
      <x v="3"/>
    </i>
    <i t="grand">
      <x/>
    </i>
  </rowItems>
  <colFields count="3">
    <field x="2"/>
    <field x="7"/>
    <field x="4"/>
  </colFields>
  <colItems count="25">
    <i>
      <x/>
      <x/>
      <x/>
    </i>
    <i r="1">
      <x v="1"/>
      <x v="1"/>
    </i>
    <i t="default">
      <x/>
    </i>
    <i>
      <x v="1"/>
      <x/>
      <x/>
    </i>
    <i r="2">
      <x v="2"/>
    </i>
    <i r="1">
      <x v="1"/>
      <x v="1"/>
    </i>
    <i t="default">
      <x v="1"/>
    </i>
    <i>
      <x v="2"/>
      <x/>
      <x/>
    </i>
    <i r="2">
      <x v="2"/>
    </i>
    <i r="1">
      <x v="1"/>
      <x v="1"/>
    </i>
    <i t="default">
      <x v="2"/>
    </i>
    <i>
      <x v="3"/>
      <x/>
      <x/>
    </i>
    <i r="2">
      <x v="2"/>
    </i>
    <i r="1">
      <x v="1"/>
      <x v="1"/>
    </i>
    <i t="default">
      <x v="3"/>
    </i>
    <i>
      <x v="4"/>
      <x/>
      <x/>
    </i>
    <i r="1">
      <x v="1"/>
      <x v="1"/>
    </i>
    <i t="default">
      <x v="4"/>
    </i>
    <i>
      <x v="5"/>
      <x/>
      <x v="2"/>
    </i>
    <i t="default">
      <x v="5"/>
    </i>
    <i>
      <x v="6"/>
      <x/>
      <x v="3"/>
    </i>
    <i t="default">
      <x v="6"/>
    </i>
    <i>
      <x v="7"/>
      <x/>
      <x v="3"/>
    </i>
    <i t="default">
      <x v="7"/>
    </i>
    <i t="grand">
      <x/>
    </i>
  </colItems>
  <dataFields count="1">
    <dataField name="Сумма по полю Объем" fld="5" baseField="0" baseItem="0"/>
  </dataFields>
  <formats count="63">
    <format dxfId="213">
      <pivotArea type="origin" dataOnly="0" labelOnly="1" outline="0" offset="A2" fieldPosition="0"/>
    </format>
    <format dxfId="212">
      <pivotArea type="all" dataOnly="0" outline="0" fieldPosition="0"/>
    </format>
    <format dxfId="211">
      <pivotArea outline="0" collapsedLevelsAreSubtotals="1" fieldPosition="0"/>
    </format>
    <format dxfId="210">
      <pivotArea type="origin" dataOnly="0" labelOnly="1" outline="0" fieldPosition="0"/>
    </format>
    <format dxfId="209">
      <pivotArea field="2" type="button" dataOnly="0" labelOnly="1" outline="0" axis="axisCol" fieldPosition="0"/>
    </format>
    <format dxfId="208">
      <pivotArea field="4" type="button" dataOnly="0" labelOnly="1" outline="0" axis="axisCol" fieldPosition="2"/>
    </format>
    <format dxfId="207">
      <pivotArea type="topRight" dataOnly="0" labelOnly="1" outline="0" fieldPosition="0"/>
    </format>
    <format dxfId="206">
      <pivotArea field="0" type="button" dataOnly="0" labelOnly="1" outline="0" axis="axisRow" fieldPosition="0"/>
    </format>
    <format dxfId="205">
      <pivotArea dataOnly="0" labelOnly="1" fieldPosition="0">
        <references count="1">
          <reference field="0" count="0"/>
        </references>
      </pivotArea>
    </format>
    <format dxfId="204">
      <pivotArea dataOnly="0" labelOnly="1" grandRow="1" outline="0" fieldPosition="0"/>
    </format>
    <format dxfId="203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202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201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200">
      <pivotArea dataOnly="0" labelOnly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3" count="2">
            <x v="0"/>
            <x v="1"/>
          </reference>
        </references>
      </pivotArea>
    </format>
    <format dxfId="199">
      <pivotArea dataOnly="0" labelOnly="1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3" count="0"/>
        </references>
      </pivotArea>
    </format>
    <format dxfId="198">
      <pivotArea dataOnly="0" labelOnly="1" fieldPosition="0">
        <references count="3">
          <reference field="0" count="1" selected="0">
            <x v="0"/>
          </reference>
          <reference field="1" count="1" selected="0">
            <x v="2"/>
          </reference>
          <reference field="3" count="1">
            <x v="2"/>
          </reference>
        </references>
      </pivotArea>
    </format>
    <format dxfId="197">
      <pivotArea dataOnly="0" labelOnly="1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3" count="0"/>
        </references>
      </pivotArea>
    </format>
    <format dxfId="196">
      <pivotArea dataOnly="0" labelOnly="1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3" count="0"/>
        </references>
      </pivotArea>
    </format>
    <format dxfId="195">
      <pivotArea dataOnly="0" labelOnly="1" fieldPosition="0">
        <references count="3">
          <reference field="0" count="1" selected="0">
            <x v="1"/>
          </reference>
          <reference field="1" count="1" selected="0">
            <x v="2"/>
          </reference>
          <reference field="3" count="0"/>
        </references>
      </pivotArea>
    </format>
    <format dxfId="194">
      <pivotArea dataOnly="0" labelOnly="1" fieldPosition="0">
        <references count="3">
          <reference field="0" count="1" selected="0">
            <x v="2"/>
          </reference>
          <reference field="1" count="1" selected="0">
            <x v="0"/>
          </reference>
          <reference field="3" count="0"/>
        </references>
      </pivotArea>
    </format>
    <format dxfId="193">
      <pivotArea dataOnly="0" labelOnly="1" fieldPosition="0">
        <references count="3">
          <reference field="0" count="1" selected="0">
            <x v="2"/>
          </reference>
          <reference field="1" count="1" selected="0">
            <x v="1"/>
          </reference>
          <reference field="3" count="0"/>
        </references>
      </pivotArea>
    </format>
    <format dxfId="192">
      <pivotArea dataOnly="0" labelOnly="1" fieldPosition="0">
        <references count="3">
          <reference field="0" count="1" selected="0">
            <x v="2"/>
          </reference>
          <reference field="1" count="1" selected="0">
            <x v="2"/>
          </reference>
          <reference field="3" count="2">
            <x v="0"/>
            <x v="2"/>
          </reference>
        </references>
      </pivotArea>
    </format>
    <format dxfId="191">
      <pivotArea dataOnly="0" labelOnly="1" fieldPosition="0">
        <references count="1">
          <reference field="2" count="0"/>
        </references>
      </pivotArea>
    </format>
    <format dxfId="190">
      <pivotArea dataOnly="0" labelOnly="1" fieldPosition="0">
        <references count="1">
          <reference field="2" count="0" defaultSubtotal="1"/>
        </references>
      </pivotArea>
    </format>
    <format dxfId="189">
      <pivotArea dataOnly="0" labelOnly="1" grandCol="1" outline="0" fieldPosition="0"/>
    </format>
    <format dxfId="188">
      <pivotArea dataOnly="0" labelOnly="1" fieldPosition="0">
        <references count="2">
          <reference field="2" count="1" selected="0">
            <x v="0"/>
          </reference>
          <reference field="4" count="2">
            <x v="0"/>
            <x v="1"/>
          </reference>
        </references>
      </pivotArea>
    </format>
    <format dxfId="187">
      <pivotArea dataOnly="0" labelOnly="1" fieldPosition="0">
        <references count="2">
          <reference field="2" count="1" selected="0">
            <x v="1"/>
          </reference>
          <reference field="4" count="0"/>
        </references>
      </pivotArea>
    </format>
    <format dxfId="186">
      <pivotArea dataOnly="0" labelOnly="1" fieldPosition="0">
        <references count="2">
          <reference field="2" count="1" selected="0">
            <x v="2"/>
          </reference>
          <reference field="4" count="0"/>
        </references>
      </pivotArea>
    </format>
    <format dxfId="185">
      <pivotArea dataOnly="0" labelOnly="1" fieldPosition="0">
        <references count="2">
          <reference field="2" count="1" selected="0">
            <x v="3"/>
          </reference>
          <reference field="4" count="0"/>
        </references>
      </pivotArea>
    </format>
    <format dxfId="184">
      <pivotArea dataOnly="0" labelOnly="1" fieldPosition="0">
        <references count="2">
          <reference field="2" count="1" selected="0">
            <x v="4"/>
          </reference>
          <reference field="4" count="2">
            <x v="0"/>
            <x v="1"/>
          </reference>
        </references>
      </pivotArea>
    </format>
    <format dxfId="183">
      <pivotArea dataOnly="0" labelOnly="1" fieldPosition="0">
        <references count="2">
          <reference field="2" count="1" selected="0">
            <x v="5"/>
          </reference>
          <reference field="4" count="1">
            <x v="2"/>
          </reference>
        </references>
      </pivotArea>
    </format>
    <format dxfId="182">
      <pivotArea dataOnly="0" labelOnly="1" fieldPosition="0">
        <references count="1">
          <reference field="0" count="0"/>
        </references>
      </pivotArea>
    </format>
    <format dxfId="181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180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179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178">
      <pivotArea dataOnly="0" labelOnly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3" count="2">
            <x v="0"/>
            <x v="1"/>
          </reference>
        </references>
      </pivotArea>
    </format>
    <format dxfId="177">
      <pivotArea dataOnly="0" labelOnly="1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3" count="0"/>
        </references>
      </pivotArea>
    </format>
    <format dxfId="176">
      <pivotArea dataOnly="0" labelOnly="1" fieldPosition="0">
        <references count="3">
          <reference field="0" count="1" selected="0">
            <x v="0"/>
          </reference>
          <reference field="1" count="1" selected="0">
            <x v="2"/>
          </reference>
          <reference field="3" count="1">
            <x v="2"/>
          </reference>
        </references>
      </pivotArea>
    </format>
    <format dxfId="175">
      <pivotArea dataOnly="0" labelOnly="1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3" count="0"/>
        </references>
      </pivotArea>
    </format>
    <format dxfId="174">
      <pivotArea dataOnly="0" labelOnly="1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3" count="0"/>
        </references>
      </pivotArea>
    </format>
    <format dxfId="173">
      <pivotArea dataOnly="0" labelOnly="1" fieldPosition="0">
        <references count="3">
          <reference field="0" count="1" selected="0">
            <x v="1"/>
          </reference>
          <reference field="1" count="1" selected="0">
            <x v="2"/>
          </reference>
          <reference field="3" count="0"/>
        </references>
      </pivotArea>
    </format>
    <format dxfId="172">
      <pivotArea dataOnly="0" labelOnly="1" fieldPosition="0">
        <references count="3">
          <reference field="0" count="1" selected="0">
            <x v="2"/>
          </reference>
          <reference field="1" count="1" selected="0">
            <x v="0"/>
          </reference>
          <reference field="3" count="0"/>
        </references>
      </pivotArea>
    </format>
    <format dxfId="171">
      <pivotArea dataOnly="0" labelOnly="1" fieldPosition="0">
        <references count="3">
          <reference field="0" count="1" selected="0">
            <x v="2"/>
          </reference>
          <reference field="1" count="1" selected="0">
            <x v="1"/>
          </reference>
          <reference field="3" count="0"/>
        </references>
      </pivotArea>
    </format>
    <format dxfId="170">
      <pivotArea dataOnly="0" labelOnly="1" fieldPosition="0">
        <references count="3">
          <reference field="0" count="1" selected="0">
            <x v="2"/>
          </reference>
          <reference field="1" count="1" selected="0">
            <x v="2"/>
          </reference>
          <reference field="3" count="2">
            <x v="0"/>
            <x v="2"/>
          </reference>
        </references>
      </pivotArea>
    </format>
    <format dxfId="169">
      <pivotArea dataOnly="0" labelOnly="1" fieldPosition="0">
        <references count="1">
          <reference field="0" count="0"/>
        </references>
      </pivotArea>
    </format>
    <format dxfId="168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167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166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165">
      <pivotArea dataOnly="0" labelOnly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3" count="2">
            <x v="0"/>
            <x v="1"/>
          </reference>
        </references>
      </pivotArea>
    </format>
    <format dxfId="164">
      <pivotArea dataOnly="0" labelOnly="1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3" count="0"/>
        </references>
      </pivotArea>
    </format>
    <format dxfId="163">
      <pivotArea dataOnly="0" labelOnly="1" fieldPosition="0">
        <references count="3">
          <reference field="0" count="1" selected="0">
            <x v="0"/>
          </reference>
          <reference field="1" count="1" selected="0">
            <x v="2"/>
          </reference>
          <reference field="3" count="1">
            <x v="2"/>
          </reference>
        </references>
      </pivotArea>
    </format>
    <format dxfId="162">
      <pivotArea dataOnly="0" labelOnly="1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3" count="0"/>
        </references>
      </pivotArea>
    </format>
    <format dxfId="161">
      <pivotArea dataOnly="0" labelOnly="1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3" count="0"/>
        </references>
      </pivotArea>
    </format>
    <format dxfId="160">
      <pivotArea dataOnly="0" labelOnly="1" fieldPosition="0">
        <references count="3">
          <reference field="0" count="1" selected="0">
            <x v="1"/>
          </reference>
          <reference field="1" count="1" selected="0">
            <x v="2"/>
          </reference>
          <reference field="3" count="0"/>
        </references>
      </pivotArea>
    </format>
    <format dxfId="159">
      <pivotArea dataOnly="0" labelOnly="1" fieldPosition="0">
        <references count="3">
          <reference field="0" count="1" selected="0">
            <x v="2"/>
          </reference>
          <reference field="1" count="1" selected="0">
            <x v="0"/>
          </reference>
          <reference field="3" count="0"/>
        </references>
      </pivotArea>
    </format>
    <format dxfId="158">
      <pivotArea dataOnly="0" labelOnly="1" fieldPosition="0">
        <references count="3">
          <reference field="0" count="1" selected="0">
            <x v="2"/>
          </reference>
          <reference field="1" count="1" selected="0">
            <x v="1"/>
          </reference>
          <reference field="3" count="0"/>
        </references>
      </pivotArea>
    </format>
    <format dxfId="157">
      <pivotArea dataOnly="0" labelOnly="1" fieldPosition="0">
        <references count="3">
          <reference field="0" count="1" selected="0">
            <x v="2"/>
          </reference>
          <reference field="1" count="1" selected="0">
            <x v="2"/>
          </reference>
          <reference field="3" count="2">
            <x v="0"/>
            <x v="2"/>
          </reference>
        </references>
      </pivotArea>
    </format>
    <format dxfId="156">
      <pivotArea dataOnly="0" labelOnly="1" fieldPosition="0">
        <references count="1">
          <reference field="0" count="1">
            <x v="1"/>
          </reference>
        </references>
      </pivotArea>
    </format>
    <format dxfId="155">
      <pivotArea dataOnly="0" labelOnly="1" fieldPosition="0">
        <references count="1">
          <reference field="0" count="1">
            <x v="0"/>
          </reference>
        </references>
      </pivotArea>
    </format>
    <format dxfId="154">
      <pivotArea dataOnly="0" labelOnly="1" fieldPosition="0">
        <references count="1">
          <reference field="0" count="1">
            <x v="2"/>
          </reference>
        </references>
      </pivotArea>
    </format>
    <format dxfId="153">
      <pivotArea dataOnly="0" labelOnly="1" fieldPosition="0">
        <references count="1">
          <reference field="0" count="1">
            <x v="0"/>
          </reference>
        </references>
      </pivotArea>
    </format>
    <format dxfId="152">
      <pivotArea dataOnly="0" labelOnly="1" fieldPosition="0">
        <references count="1">
          <reference field="0" count="1">
            <x v="1"/>
          </reference>
        </references>
      </pivotArea>
    </format>
    <format dxfId="151">
      <pivotArea dataOnly="0" labelOnly="1" fieldPosition="0">
        <references count="1">
          <reference field="0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Сводная таблица8" cacheId="4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>
  <location ref="A1:P92" firstHeaderRow="1" firstDataRow="3" firstDataCol="1"/>
  <pivotFields count="8">
    <pivotField axis="axisCol" showAll="0">
      <items count="5">
        <item x="1"/>
        <item x="2"/>
        <item x="3"/>
        <item x="0"/>
        <item t="default"/>
      </items>
    </pivotField>
    <pivotField axis="axisCol" showAll="0">
      <items count="5">
        <item x="1"/>
        <item x="2"/>
        <item x="3"/>
        <item x="0"/>
        <item t="default"/>
      </items>
    </pivotField>
    <pivotField axis="axisRow" showAll="0">
      <items count="9">
        <item x="6"/>
        <item x="7"/>
        <item x="3"/>
        <item x="4"/>
        <item x="2"/>
        <item x="5"/>
        <item x="0"/>
        <item x="1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dataField="1" showAll="0"/>
    <pivotField axis="axisRow" showAll="0" defaultSubtotal="0">
      <items count="2">
        <item x="0"/>
        <item x="1"/>
      </items>
    </pivotField>
    <pivotField axis="axisRow" showAll="0" defaultSubtotal="0">
      <items count="2">
        <item x="1"/>
        <item x="0"/>
      </items>
    </pivotField>
  </pivotFields>
  <rowFields count="5">
    <field x="2"/>
    <field x="6"/>
    <field x="3"/>
    <field x="7"/>
    <field x="4"/>
  </rowFields>
  <rowItems count="89">
    <i>
      <x/>
    </i>
    <i r="1">
      <x/>
    </i>
    <i r="2">
      <x/>
    </i>
    <i r="3">
      <x v="1"/>
    </i>
    <i r="4">
      <x v="1"/>
    </i>
    <i r="2">
      <x v="1"/>
    </i>
    <i r="3">
      <x v="1"/>
    </i>
    <i r="4">
      <x v="1"/>
    </i>
    <i r="1">
      <x v="1"/>
    </i>
    <i r="2">
      <x v="2"/>
    </i>
    <i r="3">
      <x/>
    </i>
    <i r="4">
      <x/>
    </i>
    <i>
      <x v="1"/>
    </i>
    <i r="1">
      <x/>
    </i>
    <i r="2">
      <x/>
    </i>
    <i r="3">
      <x/>
    </i>
    <i r="4">
      <x v="2"/>
    </i>
    <i r="3">
      <x v="1"/>
    </i>
    <i r="4">
      <x v="1"/>
    </i>
    <i r="2">
      <x v="1"/>
    </i>
    <i r="3">
      <x/>
    </i>
    <i r="4">
      <x/>
    </i>
    <i r="3">
      <x v="1"/>
    </i>
    <i r="4">
      <x v="1"/>
    </i>
    <i r="1">
      <x v="1"/>
    </i>
    <i r="2">
      <x v="2"/>
    </i>
    <i r="3">
      <x/>
    </i>
    <i r="4">
      <x/>
    </i>
    <i r="4">
      <x v="2"/>
    </i>
    <i>
      <x v="2"/>
    </i>
    <i r="1">
      <x/>
    </i>
    <i r="2">
      <x/>
    </i>
    <i r="3">
      <x/>
    </i>
    <i r="4">
      <x/>
    </i>
    <i r="4">
      <x v="2"/>
    </i>
    <i r="3">
      <x v="1"/>
    </i>
    <i r="4">
      <x v="1"/>
    </i>
    <i r="2">
      <x v="1"/>
    </i>
    <i r="3">
      <x v="1"/>
    </i>
    <i r="4">
      <x v="1"/>
    </i>
    <i r="1">
      <x v="1"/>
    </i>
    <i r="2">
      <x v="2"/>
    </i>
    <i r="3">
      <x/>
    </i>
    <i r="4">
      <x v="2"/>
    </i>
    <i>
      <x v="3"/>
    </i>
    <i r="1">
      <x/>
    </i>
    <i r="2">
      <x/>
    </i>
    <i r="3">
      <x/>
    </i>
    <i r="4">
      <x v="2"/>
    </i>
    <i r="2">
      <x v="1"/>
    </i>
    <i r="3">
      <x/>
    </i>
    <i r="4">
      <x/>
    </i>
    <i r="3">
      <x v="1"/>
    </i>
    <i r="4">
      <x v="1"/>
    </i>
    <i r="1">
      <x v="1"/>
    </i>
    <i r="2">
      <x v="2"/>
    </i>
    <i r="3">
      <x/>
    </i>
    <i r="4">
      <x/>
    </i>
    <i r="4">
      <x v="2"/>
    </i>
    <i>
      <x v="4"/>
    </i>
    <i r="1">
      <x/>
    </i>
    <i r="2">
      <x/>
    </i>
    <i r="3">
      <x/>
    </i>
    <i r="4">
      <x/>
    </i>
    <i r="3">
      <x v="1"/>
    </i>
    <i r="4">
      <x v="1"/>
    </i>
    <i r="2">
      <x v="1"/>
    </i>
    <i r="3">
      <x/>
    </i>
    <i r="4">
      <x/>
    </i>
    <i r="1">
      <x v="1"/>
    </i>
    <i r="2">
      <x v="2"/>
    </i>
    <i r="3">
      <x/>
    </i>
    <i r="4">
      <x/>
    </i>
    <i>
      <x v="5"/>
    </i>
    <i r="1">
      <x v="1"/>
    </i>
    <i r="2">
      <x v="2"/>
    </i>
    <i r="3">
      <x/>
    </i>
    <i r="4">
      <x v="2"/>
    </i>
    <i>
      <x v="6"/>
    </i>
    <i r="1">
      <x v="1"/>
    </i>
    <i r="2">
      <x v="3"/>
    </i>
    <i r="3">
      <x/>
    </i>
    <i r="4">
      <x v="3"/>
    </i>
    <i>
      <x v="7"/>
    </i>
    <i r="1">
      <x v="1"/>
    </i>
    <i r="2">
      <x v="3"/>
    </i>
    <i r="3">
      <x/>
    </i>
    <i r="4">
      <x v="3"/>
    </i>
    <i t="grand">
      <x/>
    </i>
  </rowItems>
  <colFields count="2">
    <field x="0"/>
    <field x="1"/>
  </colFields>
  <colItems count="15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>
      <x v="3"/>
      <x v="3"/>
    </i>
    <i t="default">
      <x v="3"/>
    </i>
    <i t="grand">
      <x/>
    </i>
  </colItems>
  <dataFields count="1">
    <dataField name="Сумма по полю Объем" fld="5" baseField="0" baseItem="0"/>
  </dataFields>
  <formats count="54">
    <format dxfId="150">
      <pivotArea type="all" dataOnly="0" outline="0" fieldPosition="0"/>
    </format>
    <format dxfId="149">
      <pivotArea type="origin" dataOnly="0" labelOnly="1" outline="0" fieldPosition="0"/>
    </format>
    <format dxfId="148">
      <pivotArea field="2" type="button" dataOnly="0" labelOnly="1" outline="0" axis="axisRow" fieldPosition="0"/>
    </format>
    <format dxfId="147">
      <pivotArea dataOnly="0" labelOnly="1" fieldPosition="0">
        <references count="1">
          <reference field="2" count="0"/>
        </references>
      </pivotArea>
    </format>
    <format dxfId="146">
      <pivotArea dataOnly="0" labelOnly="1" grandRow="1" outline="0" fieldPosition="0"/>
    </format>
    <format dxfId="145">
      <pivotArea dataOnly="0" labelOnly="1" fieldPosition="0">
        <references count="2">
          <reference field="2" count="1" selected="0">
            <x v="0"/>
          </reference>
          <reference field="3" count="0"/>
        </references>
      </pivotArea>
    </format>
    <format dxfId="144">
      <pivotArea dataOnly="0" labelOnly="1" fieldPosition="0">
        <references count="2">
          <reference field="2" count="1" selected="0">
            <x v="1"/>
          </reference>
          <reference field="3" count="0"/>
        </references>
      </pivotArea>
    </format>
    <format dxfId="143">
      <pivotArea dataOnly="0" labelOnly="1" fieldPosition="0">
        <references count="2">
          <reference field="2" count="1" selected="0">
            <x v="2"/>
          </reference>
          <reference field="3" count="0"/>
        </references>
      </pivotArea>
    </format>
    <format dxfId="142">
      <pivotArea dataOnly="0" labelOnly="1" fieldPosition="0">
        <references count="2">
          <reference field="2" count="1" selected="0">
            <x v="3"/>
          </reference>
          <reference field="3" count="0"/>
        </references>
      </pivotArea>
    </format>
    <format dxfId="141">
      <pivotArea dataOnly="0" labelOnly="1" fieldPosition="0">
        <references count="2">
          <reference field="2" count="1" selected="0">
            <x v="4"/>
          </reference>
          <reference field="3" count="0"/>
        </references>
      </pivotArea>
    </format>
    <format dxfId="140">
      <pivotArea dataOnly="0" labelOnly="1" fieldPosition="0">
        <references count="2">
          <reference field="2" count="1" selected="0">
            <x v="5"/>
          </reference>
          <reference field="3" count="1">
            <x v="2"/>
          </reference>
        </references>
      </pivotArea>
    </format>
    <format dxfId="139">
      <pivotArea dataOnly="0" labelOnly="1" fieldPosition="0">
        <references count="3">
          <reference field="2" count="1" selected="0">
            <x v="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38">
      <pivotArea dataOnly="0" labelOnly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7">
      <pivotArea dataOnly="0" labelOnly="1" fieldPosition="0">
        <references count="3">
          <reference field="2" count="1" selected="0">
            <x v="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136">
      <pivotArea dataOnly="0" labelOnly="1" fieldPosition="0">
        <references count="3">
          <reference field="2" count="1" selected="0">
            <x v="1"/>
          </reference>
          <reference field="3" count="1" selected="0">
            <x v="0"/>
          </reference>
          <reference field="4" count="2">
            <x v="1"/>
            <x v="2"/>
          </reference>
        </references>
      </pivotArea>
    </format>
    <format dxfId="135">
      <pivotArea dataOnly="0" labelOnly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2">
            <x v="0"/>
            <x v="1"/>
          </reference>
        </references>
      </pivotArea>
    </format>
    <format dxfId="134">
      <pivotArea dataOnly="0" labelOnly="1" fieldPosition="0">
        <references count="3">
          <reference field="2" count="1" selected="0">
            <x v="1"/>
          </reference>
          <reference field="3" count="1" selected="0">
            <x v="2"/>
          </reference>
          <reference field="4" count="2">
            <x v="0"/>
            <x v="2"/>
          </reference>
        </references>
      </pivotArea>
    </format>
    <format dxfId="133">
      <pivotArea dataOnly="0" labelOnly="1" fieldPosition="0">
        <references count="3">
          <reference field="2" count="1" selected="0">
            <x v="2"/>
          </reference>
          <reference field="3" count="1" selected="0">
            <x v="0"/>
          </reference>
          <reference field="4" count="0"/>
        </references>
      </pivotArea>
    </format>
    <format dxfId="132">
      <pivotArea dataOnly="0" labelOnly="1" fieldPosition="0">
        <references count="3">
          <reference field="2" count="1" selected="0">
            <x v="2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1">
      <pivotArea dataOnly="0" labelOnly="1" fieldPosition="0">
        <references count="3">
          <reference field="2" count="1" selected="0">
            <x v="2"/>
          </reference>
          <reference field="3" count="1" selected="0">
            <x v="2"/>
          </reference>
          <reference field="4" count="1">
            <x v="2"/>
          </reference>
        </references>
      </pivotArea>
    </format>
    <format dxfId="130">
      <pivotArea dataOnly="0" labelOnly="1" fieldPosition="0">
        <references count="3">
          <reference field="2" count="1" selected="0">
            <x v="3"/>
          </reference>
          <reference field="3" count="1" selected="0">
            <x v="0"/>
          </reference>
          <reference field="4" count="1">
            <x v="2"/>
          </reference>
        </references>
      </pivotArea>
    </format>
    <format dxfId="129">
      <pivotArea dataOnly="0" labelOnly="1" fieldPosition="0">
        <references count="3">
          <reference field="2" count="1" selected="0">
            <x v="3"/>
          </reference>
          <reference field="3" count="1" selected="0">
            <x v="1"/>
          </reference>
          <reference field="4" count="2">
            <x v="0"/>
            <x v="1"/>
          </reference>
        </references>
      </pivotArea>
    </format>
    <format dxfId="128">
      <pivotArea dataOnly="0" labelOnly="1" fieldPosition="0">
        <references count="3">
          <reference field="2" count="1" selected="0">
            <x v="3"/>
          </reference>
          <reference field="3" count="1" selected="0">
            <x v="2"/>
          </reference>
          <reference field="4" count="2">
            <x v="0"/>
            <x v="2"/>
          </reference>
        </references>
      </pivotArea>
    </format>
    <format dxfId="127">
      <pivotArea dataOnly="0" labelOnly="1" fieldPosition="0">
        <references count="3">
          <reference field="2" count="1" selected="0">
            <x v="4"/>
          </reference>
          <reference field="3" count="1" selected="0">
            <x v="0"/>
          </reference>
          <reference field="4" count="2">
            <x v="0"/>
            <x v="1"/>
          </reference>
        </references>
      </pivotArea>
    </format>
    <format dxfId="126">
      <pivotArea dataOnly="0" labelOnly="1" fieldPosition="0">
        <references count="3">
          <reference field="2" count="1" selected="0">
            <x v="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5">
      <pivotArea dataOnly="0" labelOnly="1" fieldPosition="0">
        <references count="3">
          <reference field="2" count="1" selected="0">
            <x v="4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124">
      <pivotArea dataOnly="0" labelOnly="1" fieldPosition="0">
        <references count="3">
          <reference field="2" count="1" selected="0">
            <x v="5"/>
          </reference>
          <reference field="3" count="1" selected="0">
            <x v="2"/>
          </reference>
          <reference field="4" count="1">
            <x v="2"/>
          </reference>
        </references>
      </pivotArea>
    </format>
    <format dxfId="123">
      <pivotArea type="origin" dataOnly="0" labelOnly="1" outline="0" fieldPosition="0"/>
    </format>
    <format dxfId="122">
      <pivotArea field="2" type="button" dataOnly="0" labelOnly="1" outline="0" axis="axisRow" fieldPosition="0"/>
    </format>
    <format dxfId="121">
      <pivotArea dataOnly="0" labelOnly="1" fieldPosition="0">
        <references count="1">
          <reference field="2" count="0"/>
        </references>
      </pivotArea>
    </format>
    <format dxfId="120">
      <pivotArea dataOnly="0" labelOnly="1" grandRow="1" outline="0" fieldPosition="0"/>
    </format>
    <format dxfId="119">
      <pivotArea dataOnly="0" labelOnly="1" fieldPosition="0">
        <references count="2">
          <reference field="2" count="1" selected="0">
            <x v="0"/>
          </reference>
          <reference field="3" count="0"/>
        </references>
      </pivotArea>
    </format>
    <format dxfId="118">
      <pivotArea dataOnly="0" labelOnly="1" fieldPosition="0">
        <references count="2">
          <reference field="2" count="1" selected="0">
            <x v="1"/>
          </reference>
          <reference field="3" count="0"/>
        </references>
      </pivotArea>
    </format>
    <format dxfId="117">
      <pivotArea dataOnly="0" labelOnly="1" fieldPosition="0">
        <references count="2">
          <reference field="2" count="1" selected="0">
            <x v="2"/>
          </reference>
          <reference field="3" count="0"/>
        </references>
      </pivotArea>
    </format>
    <format dxfId="116">
      <pivotArea dataOnly="0" labelOnly="1" fieldPosition="0">
        <references count="2">
          <reference field="2" count="1" selected="0">
            <x v="3"/>
          </reference>
          <reference field="3" count="0"/>
        </references>
      </pivotArea>
    </format>
    <format dxfId="115">
      <pivotArea dataOnly="0" labelOnly="1" fieldPosition="0">
        <references count="2">
          <reference field="2" count="1" selected="0">
            <x v="4"/>
          </reference>
          <reference field="3" count="0"/>
        </references>
      </pivotArea>
    </format>
    <format dxfId="114">
      <pivotArea dataOnly="0" labelOnly="1" fieldPosition="0">
        <references count="2">
          <reference field="2" count="1" selected="0">
            <x v="5"/>
          </reference>
          <reference field="3" count="1">
            <x v="2"/>
          </reference>
        </references>
      </pivotArea>
    </format>
    <format dxfId="113">
      <pivotArea dataOnly="0" labelOnly="1" fieldPosition="0">
        <references count="3">
          <reference field="2" count="1" selected="0">
            <x v="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12">
      <pivotArea dataOnly="0" labelOnly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1">
      <pivotArea dataOnly="0" labelOnly="1" fieldPosition="0">
        <references count="3">
          <reference field="2" count="1" selected="0">
            <x v="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110">
      <pivotArea dataOnly="0" labelOnly="1" fieldPosition="0">
        <references count="3">
          <reference field="2" count="1" selected="0">
            <x v="1"/>
          </reference>
          <reference field="3" count="1" selected="0">
            <x v="0"/>
          </reference>
          <reference field="4" count="2">
            <x v="1"/>
            <x v="2"/>
          </reference>
        </references>
      </pivotArea>
    </format>
    <format dxfId="109">
      <pivotArea dataOnly="0" labelOnly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2">
            <x v="0"/>
            <x v="1"/>
          </reference>
        </references>
      </pivotArea>
    </format>
    <format dxfId="108">
      <pivotArea dataOnly="0" labelOnly="1" fieldPosition="0">
        <references count="3">
          <reference field="2" count="1" selected="0">
            <x v="1"/>
          </reference>
          <reference field="3" count="1" selected="0">
            <x v="2"/>
          </reference>
          <reference field="4" count="2">
            <x v="0"/>
            <x v="2"/>
          </reference>
        </references>
      </pivotArea>
    </format>
    <format dxfId="107">
      <pivotArea dataOnly="0" labelOnly="1" fieldPosition="0">
        <references count="3">
          <reference field="2" count="1" selected="0">
            <x v="2"/>
          </reference>
          <reference field="3" count="1" selected="0">
            <x v="0"/>
          </reference>
          <reference field="4" count="0"/>
        </references>
      </pivotArea>
    </format>
    <format dxfId="106">
      <pivotArea dataOnly="0" labelOnly="1" fieldPosition="0">
        <references count="3">
          <reference field="2" count="1" selected="0">
            <x v="2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5">
      <pivotArea dataOnly="0" labelOnly="1" fieldPosition="0">
        <references count="3">
          <reference field="2" count="1" selected="0">
            <x v="2"/>
          </reference>
          <reference field="3" count="1" selected="0">
            <x v="2"/>
          </reference>
          <reference field="4" count="1">
            <x v="2"/>
          </reference>
        </references>
      </pivotArea>
    </format>
    <format dxfId="104">
      <pivotArea dataOnly="0" labelOnly="1" fieldPosition="0">
        <references count="3">
          <reference field="2" count="1" selected="0">
            <x v="3"/>
          </reference>
          <reference field="3" count="1" selected="0">
            <x v="0"/>
          </reference>
          <reference field="4" count="1">
            <x v="2"/>
          </reference>
        </references>
      </pivotArea>
    </format>
    <format dxfId="103">
      <pivotArea dataOnly="0" labelOnly="1" fieldPosition="0">
        <references count="3">
          <reference field="2" count="1" selected="0">
            <x v="3"/>
          </reference>
          <reference field="3" count="1" selected="0">
            <x v="1"/>
          </reference>
          <reference field="4" count="2">
            <x v="0"/>
            <x v="1"/>
          </reference>
        </references>
      </pivotArea>
    </format>
    <format dxfId="102">
      <pivotArea dataOnly="0" labelOnly="1" fieldPosition="0">
        <references count="3">
          <reference field="2" count="1" selected="0">
            <x v="3"/>
          </reference>
          <reference field="3" count="1" selected="0">
            <x v="2"/>
          </reference>
          <reference field="4" count="2">
            <x v="0"/>
            <x v="2"/>
          </reference>
        </references>
      </pivotArea>
    </format>
    <format dxfId="101">
      <pivotArea dataOnly="0" labelOnly="1" fieldPosition="0">
        <references count="3">
          <reference field="2" count="1" selected="0">
            <x v="4"/>
          </reference>
          <reference field="3" count="1" selected="0">
            <x v="0"/>
          </reference>
          <reference field="4" count="2">
            <x v="0"/>
            <x v="1"/>
          </reference>
        </references>
      </pivotArea>
    </format>
    <format dxfId="100">
      <pivotArea dataOnly="0" labelOnly="1" fieldPosition="0">
        <references count="3">
          <reference field="2" count="1" selected="0">
            <x v="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9">
      <pivotArea dataOnly="0" labelOnly="1" fieldPosition="0">
        <references count="3">
          <reference field="2" count="1" selected="0">
            <x v="4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98">
      <pivotArea dataOnly="0" labelOnly="1" fieldPosition="0">
        <references count="3">
          <reference field="2" count="1" selected="0">
            <x v="5"/>
          </reference>
          <reference field="3" count="1" selected="0">
            <x v="2"/>
          </reference>
          <reference field="4" count="1">
            <x v="2"/>
          </reference>
        </references>
      </pivotArea>
    </format>
    <format dxfId="97">
      <pivotArea dataOnly="0" labelOnly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Сводная таблица9" cacheId="4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>
  <location ref="A1:N45" firstHeaderRow="1" firstDataRow="5" firstDataCol="1"/>
  <pivotFields count="8"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9">
        <item x="6"/>
        <item x="7"/>
        <item x="3"/>
        <item x="4"/>
        <item x="2"/>
        <item x="5"/>
        <item x="0"/>
        <item x="1"/>
        <item t="default"/>
      </items>
    </pivotField>
    <pivotField axis="axisCol" showAll="0">
      <items count="5">
        <item x="1"/>
        <item x="2"/>
        <item x="3"/>
        <item x="0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  <pivotField dataField="1" showAll="0"/>
    <pivotField axis="axisCol" showAll="0" defaultSubtotal="0">
      <items count="2">
        <item x="0"/>
        <item x="1"/>
      </items>
    </pivotField>
    <pivotField axis="axisCol" showAll="0" defaultSubtotal="0">
      <items count="2">
        <item x="1"/>
        <item x="0"/>
      </items>
    </pivotField>
  </pivotFields>
  <rowFields count="3">
    <field x="0"/>
    <field x="1"/>
    <field x="2"/>
  </rowFields>
  <rowItems count="40">
    <i>
      <x/>
    </i>
    <i r="1">
      <x/>
    </i>
    <i r="2">
      <x v="2"/>
    </i>
    <i r="2">
      <x v="3"/>
    </i>
    <i r="2">
      <x v="4"/>
    </i>
    <i r="1">
      <x v="1"/>
    </i>
    <i r="2">
      <x/>
    </i>
    <i r="2">
      <x v="1"/>
    </i>
    <i r="2">
      <x v="5"/>
    </i>
    <i r="1">
      <x v="2"/>
    </i>
    <i r="2">
      <x/>
    </i>
    <i r="2">
      <x v="2"/>
    </i>
    <i>
      <x v="1"/>
    </i>
    <i r="1">
      <x/>
    </i>
    <i r="2">
      <x v="2"/>
    </i>
    <i r="2">
      <x v="3"/>
    </i>
    <i r="1">
      <x v="1"/>
    </i>
    <i r="2">
      <x v="1"/>
    </i>
    <i r="2">
      <x v="4"/>
    </i>
    <i r="1">
      <x v="2"/>
    </i>
    <i r="2">
      <x v="3"/>
    </i>
    <i r="2">
      <x v="4"/>
    </i>
    <i>
      <x v="2"/>
    </i>
    <i r="1">
      <x/>
    </i>
    <i r="2">
      <x v="1"/>
    </i>
    <i r="2">
      <x v="2"/>
    </i>
    <i r="2">
      <x v="4"/>
    </i>
    <i r="1">
      <x v="1"/>
    </i>
    <i r="2">
      <x/>
    </i>
    <i r="2">
      <x v="1"/>
    </i>
    <i r="2">
      <x v="3"/>
    </i>
    <i r="1">
      <x v="2"/>
    </i>
    <i r="2">
      <x v="1"/>
    </i>
    <i r="2">
      <x v="3"/>
    </i>
    <i r="2">
      <x v="4"/>
    </i>
    <i>
      <x v="3"/>
    </i>
    <i r="1">
      <x v="3"/>
    </i>
    <i r="2">
      <x v="6"/>
    </i>
    <i r="2">
      <x v="7"/>
    </i>
    <i t="grand">
      <x/>
    </i>
  </rowItems>
  <colFields count="4">
    <field x="6"/>
    <field x="3"/>
    <field x="7"/>
    <field x="4"/>
  </colFields>
  <colItems count="13">
    <i>
      <x/>
      <x/>
      <x/>
      <x/>
    </i>
    <i r="3">
      <x v="2"/>
    </i>
    <i r="2">
      <x v="1"/>
      <x v="1"/>
    </i>
    <i t="default" r="1">
      <x/>
    </i>
    <i r="1">
      <x v="1"/>
      <x/>
      <x/>
    </i>
    <i r="2">
      <x v="1"/>
      <x v="1"/>
    </i>
    <i t="default" r="1">
      <x v="1"/>
    </i>
    <i>
      <x v="1"/>
      <x v="2"/>
      <x/>
      <x/>
    </i>
    <i r="3">
      <x v="2"/>
    </i>
    <i t="default" r="1">
      <x v="2"/>
    </i>
    <i r="1">
      <x v="3"/>
      <x/>
      <x v="3"/>
    </i>
    <i t="default" r="1">
      <x v="3"/>
    </i>
    <i t="grand">
      <x/>
    </i>
  </colItems>
  <dataFields count="1">
    <dataField name="Сумма по полю Объем" fld="5" baseField="0" baseItem="0"/>
  </dataFields>
  <formats count="15">
    <format dxfId="96">
      <pivotArea type="all" dataOnly="0" outline="0" fieldPosition="0"/>
    </format>
    <format dxfId="95">
      <pivotArea dataOnly="0" labelOnly="1" fieldPosition="0">
        <references count="1">
          <reference field="0" count="0"/>
        </references>
      </pivotArea>
    </format>
    <format dxfId="94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93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92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91">
      <pivotArea dataOnly="0" labelOnly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3">
            <x v="2"/>
            <x v="3"/>
            <x v="4"/>
          </reference>
        </references>
      </pivotArea>
    </format>
    <format dxfId="90">
      <pivotArea dataOnly="0" labelOnly="1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2" count="3">
            <x v="0"/>
            <x v="1"/>
            <x v="5"/>
          </reference>
        </references>
      </pivotArea>
    </format>
    <format dxfId="89">
      <pivotArea dataOnly="0" labelOnly="1" fieldPosition="0">
        <references count="3">
          <reference field="0" count="1" selected="0">
            <x v="0"/>
          </reference>
          <reference field="1" count="1" selected="0">
            <x v="2"/>
          </reference>
          <reference field="2" count="2">
            <x v="0"/>
            <x v="2"/>
          </reference>
        </references>
      </pivotArea>
    </format>
    <format dxfId="88">
      <pivotArea dataOnly="0" labelOnly="1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2" count="2">
            <x v="2"/>
            <x v="3"/>
          </reference>
        </references>
      </pivotArea>
    </format>
    <format dxfId="87">
      <pivotArea dataOnly="0" labelOnly="1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2" count="2">
            <x v="1"/>
            <x v="4"/>
          </reference>
        </references>
      </pivotArea>
    </format>
    <format dxfId="86">
      <pivotArea dataOnly="0" labelOnly="1" fieldPosition="0">
        <references count="3">
          <reference field="0" count="1" selected="0">
            <x v="1"/>
          </reference>
          <reference field="1" count="1" selected="0">
            <x v="2"/>
          </reference>
          <reference field="2" count="2">
            <x v="3"/>
            <x v="4"/>
          </reference>
        </references>
      </pivotArea>
    </format>
    <format dxfId="85">
      <pivotArea dataOnly="0" labelOnly="1" fieldPosition="0">
        <references count="3">
          <reference field="0" count="1" selected="0">
            <x v="2"/>
          </reference>
          <reference field="1" count="1" selected="0">
            <x v="0"/>
          </reference>
          <reference field="2" count="3">
            <x v="1"/>
            <x v="2"/>
            <x v="4"/>
          </reference>
        </references>
      </pivotArea>
    </format>
    <format dxfId="84">
      <pivotArea dataOnly="0" labelOnly="1" fieldPosition="0">
        <references count="3">
          <reference field="0" count="1" selected="0">
            <x v="2"/>
          </reference>
          <reference field="1" count="1" selected="0">
            <x v="1"/>
          </reference>
          <reference field="2" count="3">
            <x v="0"/>
            <x v="1"/>
            <x v="3"/>
          </reference>
        </references>
      </pivotArea>
    </format>
    <format dxfId="83">
      <pivotArea dataOnly="0" labelOnly="1" fieldPosition="0">
        <references count="3">
          <reference field="0" count="1" selected="0">
            <x v="2"/>
          </reference>
          <reference field="1" count="1" selected="0">
            <x v="2"/>
          </reference>
          <reference field="2" count="3">
            <x v="1"/>
            <x v="3"/>
            <x v="4"/>
          </reference>
        </references>
      </pivotArea>
    </format>
    <format dxfId="82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Сводная таблица10" cacheId="4" dataOnRows="1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>
  <location ref="A1:P54" firstHeaderRow="1" firstDataRow="4" firstDataCol="1"/>
  <pivotFields count="8">
    <pivotField axis="axisRow" showAll="0">
      <items count="5">
        <item x="1"/>
        <item x="2"/>
        <item x="3"/>
        <item x="0"/>
        <item t="default"/>
      </items>
    </pivotField>
    <pivotField axis="axisCol" showAll="0">
      <items count="5">
        <item x="1"/>
        <item x="2"/>
        <item x="3"/>
        <item x="0"/>
        <item t="default"/>
      </items>
    </pivotField>
    <pivotField axis="axisRow" showAll="0">
      <items count="9">
        <item x="6"/>
        <item x="7"/>
        <item x="3"/>
        <item x="4"/>
        <item x="2"/>
        <item x="5"/>
        <item x="0"/>
        <item x="1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  <pivotField dataField="1" showAll="0"/>
    <pivotField axis="axisRow" showAll="0" defaultSubtotal="0">
      <items count="2">
        <item x="0"/>
        <item x="1"/>
      </items>
    </pivotField>
    <pivotField axis="axisCol" showAll="0" defaultSubtotal="0">
      <items count="2">
        <item x="1"/>
        <item x="0"/>
      </items>
    </pivotField>
  </pivotFields>
  <rowFields count="4">
    <field x="0"/>
    <field x="6"/>
    <field x="3"/>
    <field x="2"/>
  </rowFields>
  <rowItems count="50">
    <i>
      <x/>
    </i>
    <i r="1">
      <x/>
    </i>
    <i r="2">
      <x/>
    </i>
    <i r="3">
      <x/>
    </i>
    <i r="3">
      <x v="2"/>
    </i>
    <i r="3">
      <x v="4"/>
    </i>
    <i r="2">
      <x v="1"/>
    </i>
    <i r="3">
      <x v="1"/>
    </i>
    <i r="3">
      <x v="3"/>
    </i>
    <i r="1">
      <x v="1"/>
    </i>
    <i r="2">
      <x v="2"/>
    </i>
    <i r="3">
      <x/>
    </i>
    <i r="3">
      <x v="2"/>
    </i>
    <i r="3">
      <x v="5"/>
    </i>
    <i>
      <x v="1"/>
    </i>
    <i r="1">
      <x/>
    </i>
    <i r="2">
      <x/>
    </i>
    <i r="3">
      <x v="2"/>
    </i>
    <i r="3">
      <x v="3"/>
    </i>
    <i r="3">
      <x v="4"/>
    </i>
    <i r="2">
      <x v="1"/>
    </i>
    <i r="3">
      <x v="3"/>
    </i>
    <i r="3">
      <x v="4"/>
    </i>
    <i r="1">
      <x v="1"/>
    </i>
    <i r="2">
      <x v="2"/>
    </i>
    <i r="3">
      <x v="1"/>
    </i>
    <i r="3">
      <x v="3"/>
    </i>
    <i r="3">
      <x v="4"/>
    </i>
    <i>
      <x v="2"/>
    </i>
    <i r="1">
      <x/>
    </i>
    <i r="2">
      <x/>
    </i>
    <i r="3">
      <x v="1"/>
    </i>
    <i r="3">
      <x v="2"/>
    </i>
    <i r="3">
      <x v="3"/>
    </i>
    <i r="2">
      <x v="1"/>
    </i>
    <i r="3">
      <x/>
    </i>
    <i r="3">
      <x v="1"/>
    </i>
    <i r="3">
      <x v="2"/>
    </i>
    <i r="1">
      <x v="1"/>
    </i>
    <i r="2">
      <x v="2"/>
    </i>
    <i r="3">
      <x/>
    </i>
    <i r="3">
      <x v="1"/>
    </i>
    <i r="3">
      <x v="3"/>
    </i>
    <i r="3">
      <x v="4"/>
    </i>
    <i>
      <x v="3"/>
    </i>
    <i r="1">
      <x v="1"/>
    </i>
    <i r="2">
      <x v="3"/>
    </i>
    <i r="3">
      <x v="6"/>
    </i>
    <i r="3">
      <x v="7"/>
    </i>
    <i t="grand">
      <x/>
    </i>
  </rowItems>
  <colFields count="3">
    <field x="7"/>
    <field x="4"/>
    <field x="1"/>
  </colFields>
  <colItems count="15">
    <i>
      <x/>
      <x/>
      <x/>
    </i>
    <i r="2">
      <x v="1"/>
    </i>
    <i r="2">
      <x v="2"/>
    </i>
    <i t="default" r="1">
      <x/>
    </i>
    <i r="1">
      <x v="2"/>
      <x/>
    </i>
    <i r="2">
      <x v="1"/>
    </i>
    <i r="2">
      <x v="2"/>
    </i>
    <i t="default" r="1">
      <x v="2"/>
    </i>
    <i r="1">
      <x v="3"/>
      <x v="3"/>
    </i>
    <i t="default" r="1">
      <x v="3"/>
    </i>
    <i>
      <x v="1"/>
      <x v="1"/>
      <x/>
    </i>
    <i r="2">
      <x v="1"/>
    </i>
    <i r="2">
      <x v="2"/>
    </i>
    <i t="default" r="1">
      <x v="1"/>
    </i>
    <i t="grand">
      <x/>
    </i>
  </colItems>
  <dataFields count="1">
    <dataField name="Сумма по полю Объем" fld="5" baseField="0" baseItem="0"/>
  </dataFields>
  <formats count="41">
    <format dxfId="81">
      <pivotArea type="all" dataOnly="0" outline="0" fieldPosition="0"/>
    </format>
    <format dxfId="80">
      <pivotArea outline="0" collapsedLevelsAreSubtotals="1" fieldPosition="0"/>
    </format>
    <format dxfId="79">
      <pivotArea type="origin" dataOnly="0" labelOnly="1" outline="0" fieldPosition="0"/>
    </format>
    <format dxfId="78">
      <pivotArea field="4" type="button" dataOnly="0" labelOnly="1" outline="0" axis="axisCol" fieldPosition="1"/>
    </format>
    <format dxfId="77">
      <pivotArea field="1" type="button" dataOnly="0" labelOnly="1" outline="0" axis="axisCol" fieldPosition="2"/>
    </format>
    <format dxfId="76">
      <pivotArea type="topRight" dataOnly="0" labelOnly="1" outline="0" fieldPosition="0"/>
    </format>
    <format dxfId="75">
      <pivotArea field="0" type="button" dataOnly="0" labelOnly="1" outline="0" axis="axisRow" fieldPosition="0"/>
    </format>
    <format dxfId="74">
      <pivotArea dataOnly="0" labelOnly="1" fieldPosition="0">
        <references count="1">
          <reference field="0" count="0"/>
        </references>
      </pivotArea>
    </format>
    <format dxfId="73">
      <pivotArea dataOnly="0" labelOnly="1" grandRow="1" outline="0" fieldPosition="0"/>
    </format>
    <format dxfId="72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71">
      <pivotArea dataOnly="0" labelOnly="1" fieldPosition="0">
        <references count="2">
          <reference field="0" count="1" selected="0">
            <x v="1"/>
          </reference>
          <reference field="3" count="0"/>
        </references>
      </pivotArea>
    </format>
    <format dxfId="70">
      <pivotArea dataOnly="0" labelOnly="1" fieldPosition="0">
        <references count="2">
          <reference field="0" count="1" selected="0">
            <x v="2"/>
          </reference>
          <reference field="3" count="0"/>
        </references>
      </pivotArea>
    </format>
    <format dxfId="69">
      <pivotArea dataOnly="0" labelOnly="1" fieldPosition="0">
        <references count="3">
          <reference field="0" count="1" selected="0">
            <x v="0"/>
          </reference>
          <reference field="2" count="3">
            <x v="0"/>
            <x v="2"/>
            <x v="4"/>
          </reference>
          <reference field="3" count="1" selected="0">
            <x v="0"/>
          </reference>
        </references>
      </pivotArea>
    </format>
    <format dxfId="68">
      <pivotArea dataOnly="0" labelOnly="1" fieldPosition="0">
        <references count="3">
          <reference field="0" count="1" selected="0">
            <x v="0"/>
          </reference>
          <reference field="2" count="2">
            <x v="1"/>
            <x v="3"/>
          </reference>
          <reference field="3" count="1" selected="0">
            <x v="1"/>
          </reference>
        </references>
      </pivotArea>
    </format>
    <format dxfId="67">
      <pivotArea dataOnly="0" labelOnly="1" fieldPosition="0">
        <references count="3">
          <reference field="0" count="1" selected="0">
            <x v="0"/>
          </reference>
          <reference field="2" count="3">
            <x v="0"/>
            <x v="2"/>
            <x v="5"/>
          </reference>
          <reference field="3" count="1" selected="0">
            <x v="2"/>
          </reference>
        </references>
      </pivotArea>
    </format>
    <format dxfId="66">
      <pivotArea dataOnly="0" labelOnly="1" fieldPosition="0">
        <references count="3">
          <reference field="0" count="1" selected="0">
            <x v="1"/>
          </reference>
          <reference field="2" count="3">
            <x v="2"/>
            <x v="3"/>
            <x v="4"/>
          </reference>
          <reference field="3" count="1" selected="0">
            <x v="0"/>
          </reference>
        </references>
      </pivotArea>
    </format>
    <format dxfId="65">
      <pivotArea dataOnly="0" labelOnly="1" fieldPosition="0">
        <references count="3">
          <reference field="0" count="1" selected="0">
            <x v="1"/>
          </reference>
          <reference field="2" count="2">
            <x v="3"/>
            <x v="4"/>
          </reference>
          <reference field="3" count="1" selected="0">
            <x v="1"/>
          </reference>
        </references>
      </pivotArea>
    </format>
    <format dxfId="64">
      <pivotArea dataOnly="0" labelOnly="1" fieldPosition="0">
        <references count="3">
          <reference field="0" count="1" selected="0">
            <x v="1"/>
          </reference>
          <reference field="2" count="3">
            <x v="1"/>
            <x v="3"/>
            <x v="4"/>
          </reference>
          <reference field="3" count="1" selected="0">
            <x v="2"/>
          </reference>
        </references>
      </pivotArea>
    </format>
    <format dxfId="63">
      <pivotArea dataOnly="0" labelOnly="1" fieldPosition="0">
        <references count="3">
          <reference field="0" count="1" selected="0">
            <x v="2"/>
          </reference>
          <reference field="2" count="3">
            <x v="1"/>
            <x v="2"/>
            <x v="3"/>
          </reference>
          <reference field="3" count="1" selected="0">
            <x v="0"/>
          </reference>
        </references>
      </pivotArea>
    </format>
    <format dxfId="62">
      <pivotArea dataOnly="0" labelOnly="1" fieldPosition="0">
        <references count="3">
          <reference field="0" count="1" selected="0">
            <x v="2"/>
          </reference>
          <reference field="2" count="3">
            <x v="0"/>
            <x v="1"/>
            <x v="2"/>
          </reference>
          <reference field="3" count="1" selected="0">
            <x v="1"/>
          </reference>
        </references>
      </pivotArea>
    </format>
    <format dxfId="61">
      <pivotArea dataOnly="0" labelOnly="1" fieldPosition="0">
        <references count="3">
          <reference field="0" count="1" selected="0">
            <x v="2"/>
          </reference>
          <reference field="2" count="4">
            <x v="0"/>
            <x v="1"/>
            <x v="3"/>
            <x v="4"/>
          </reference>
          <reference field="3" count="1" selected="0">
            <x v="2"/>
          </reference>
        </references>
      </pivotArea>
    </format>
    <format dxfId="60">
      <pivotArea dataOnly="0" labelOnly="1" fieldPosition="0">
        <references count="1">
          <reference field="4" count="0"/>
        </references>
      </pivotArea>
    </format>
    <format dxfId="59">
      <pivotArea dataOnly="0" labelOnly="1" fieldPosition="0">
        <references count="1">
          <reference field="4" count="0" defaultSubtotal="1"/>
        </references>
      </pivotArea>
    </format>
    <format dxfId="58">
      <pivotArea dataOnly="0" labelOnly="1" grandCol="1" outline="0" fieldPosition="0"/>
    </format>
    <format dxfId="57">
      <pivotArea dataOnly="0" labelOnly="1" fieldPosition="0">
        <references count="2">
          <reference field="1" count="0"/>
          <reference field="4" count="1" selected="0">
            <x v="0"/>
          </reference>
        </references>
      </pivotArea>
    </format>
    <format dxfId="56">
      <pivotArea dataOnly="0" labelOnly="1" fieldPosition="0">
        <references count="2">
          <reference field="1" count="0"/>
          <reference field="4" count="1" selected="0">
            <x v="1"/>
          </reference>
        </references>
      </pivotArea>
    </format>
    <format dxfId="55">
      <pivotArea dataOnly="0" labelOnly="1" fieldPosition="0">
        <references count="2">
          <reference field="1" count="0"/>
          <reference field="4" count="1" selected="0">
            <x v="2"/>
          </reference>
        </references>
      </pivotArea>
    </format>
    <format dxfId="54">
      <pivotArea dataOnly="0" labelOnly="1" fieldPosition="0">
        <references count="1">
          <reference field="0" count="0"/>
        </references>
      </pivotArea>
    </format>
    <format dxfId="53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52">
      <pivotArea dataOnly="0" labelOnly="1" fieldPosition="0">
        <references count="2">
          <reference field="0" count="1" selected="0">
            <x v="1"/>
          </reference>
          <reference field="3" count="0"/>
        </references>
      </pivotArea>
    </format>
    <format dxfId="51">
      <pivotArea dataOnly="0" labelOnly="1" fieldPosition="0">
        <references count="2">
          <reference field="0" count="1" selected="0">
            <x v="2"/>
          </reference>
          <reference field="3" count="0"/>
        </references>
      </pivotArea>
    </format>
    <format dxfId="50">
      <pivotArea dataOnly="0" labelOnly="1" fieldPosition="0">
        <references count="3">
          <reference field="0" count="1" selected="0">
            <x v="0"/>
          </reference>
          <reference field="2" count="3">
            <x v="0"/>
            <x v="2"/>
            <x v="4"/>
          </reference>
          <reference field="3" count="1" selected="0">
            <x v="0"/>
          </reference>
        </references>
      </pivotArea>
    </format>
    <format dxfId="49">
      <pivotArea dataOnly="0" labelOnly="1" fieldPosition="0">
        <references count="3">
          <reference field="0" count="1" selected="0">
            <x v="0"/>
          </reference>
          <reference field="2" count="2">
            <x v="1"/>
            <x v="3"/>
          </reference>
          <reference field="3" count="1" selected="0">
            <x v="1"/>
          </reference>
        </references>
      </pivotArea>
    </format>
    <format dxfId="48">
      <pivotArea dataOnly="0" labelOnly="1" fieldPosition="0">
        <references count="3">
          <reference field="0" count="1" selected="0">
            <x v="0"/>
          </reference>
          <reference field="2" count="3">
            <x v="0"/>
            <x v="2"/>
            <x v="5"/>
          </reference>
          <reference field="3" count="1" selected="0">
            <x v="2"/>
          </reference>
        </references>
      </pivotArea>
    </format>
    <format dxfId="47">
      <pivotArea dataOnly="0" labelOnly="1" fieldPosition="0">
        <references count="3">
          <reference field="0" count="1" selected="0">
            <x v="1"/>
          </reference>
          <reference field="2" count="3">
            <x v="2"/>
            <x v="3"/>
            <x v="4"/>
          </reference>
          <reference field="3" count="1" selected="0">
            <x v="0"/>
          </reference>
        </references>
      </pivotArea>
    </format>
    <format dxfId="46">
      <pivotArea dataOnly="0" labelOnly="1" fieldPosition="0">
        <references count="3">
          <reference field="0" count="1" selected="0">
            <x v="1"/>
          </reference>
          <reference field="2" count="2">
            <x v="3"/>
            <x v="4"/>
          </reference>
          <reference field="3" count="1" selected="0">
            <x v="1"/>
          </reference>
        </references>
      </pivotArea>
    </format>
    <format dxfId="45">
      <pivotArea dataOnly="0" labelOnly="1" fieldPosition="0">
        <references count="3">
          <reference field="0" count="1" selected="0">
            <x v="1"/>
          </reference>
          <reference field="2" count="3">
            <x v="1"/>
            <x v="3"/>
            <x v="4"/>
          </reference>
          <reference field="3" count="1" selected="0">
            <x v="2"/>
          </reference>
        </references>
      </pivotArea>
    </format>
    <format dxfId="44">
      <pivotArea dataOnly="0" labelOnly="1" fieldPosition="0">
        <references count="3">
          <reference field="0" count="1" selected="0">
            <x v="2"/>
          </reference>
          <reference field="2" count="3">
            <x v="1"/>
            <x v="2"/>
            <x v="3"/>
          </reference>
          <reference field="3" count="1" selected="0">
            <x v="0"/>
          </reference>
        </references>
      </pivotArea>
    </format>
    <format dxfId="43">
      <pivotArea dataOnly="0" labelOnly="1" fieldPosition="0">
        <references count="3">
          <reference field="0" count="1" selected="0">
            <x v="2"/>
          </reference>
          <reference field="2" count="3">
            <x v="0"/>
            <x v="1"/>
            <x v="2"/>
          </reference>
          <reference field="3" count="1" selected="0">
            <x v="1"/>
          </reference>
        </references>
      </pivotArea>
    </format>
    <format dxfId="42">
      <pivotArea dataOnly="0" labelOnly="1" fieldPosition="0">
        <references count="3">
          <reference field="0" count="1" selected="0">
            <x v="2"/>
          </reference>
          <reference field="2" count="4">
            <x v="0"/>
            <x v="1"/>
            <x v="3"/>
            <x v="4"/>
          </reference>
          <reference field="3" count="1" selected="0">
            <x v="2"/>
          </reference>
        </references>
      </pivotArea>
    </format>
    <format dxfId="41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Сводная таблица14" cacheId="4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 rowHeaderCaption="Закупщик" colHeaderCaption="Максимум">
  <location ref="A19:J28" firstHeaderRow="1" firstDataRow="3" firstDataCol="1"/>
  <pivotFields count="8"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axis="axisCol" showAll="0" maxSubtotal="1">
      <items count="5">
        <item x="1"/>
        <item x="3"/>
        <item x="0"/>
        <item x="2"/>
        <item t="max"/>
      </items>
    </pivotField>
    <pivotField dataField="1" showAll="0"/>
    <pivotField axis="axisRow" showAll="0" defaultSubtotal="0">
      <items count="2">
        <item x="0"/>
        <item x="1"/>
      </items>
    </pivotField>
    <pivotField axis="axisCol" showAll="0" defaultSubtotal="0">
      <items count="2">
        <item x="1"/>
        <item x="0"/>
      </items>
    </pivotField>
  </pivotFields>
  <rowFields count="2">
    <field x="6"/>
    <field x="3"/>
  </rowFields>
  <rowItems count="7">
    <i>
      <x/>
    </i>
    <i r="1">
      <x/>
    </i>
    <i r="1">
      <x v="1"/>
    </i>
    <i>
      <x v="1"/>
    </i>
    <i r="1">
      <x v="2"/>
    </i>
    <i r="1">
      <x v="3"/>
    </i>
    <i t="grand">
      <x/>
    </i>
  </rowItems>
  <colFields count="2">
    <field x="7"/>
    <field x="4"/>
  </colFields>
  <colItems count="9">
    <i>
      <x/>
      <x/>
    </i>
    <i r="1">
      <x v="2"/>
    </i>
    <i r="1">
      <x v="3"/>
    </i>
    <i>
      <x v="1"/>
      <x v="1"/>
    </i>
    <i t="max">
      <x v="1048832"/>
      <x/>
    </i>
    <i t="max" r="1">
      <x v="1"/>
    </i>
    <i t="max" r="1">
      <x v="2"/>
    </i>
    <i t="max" r="1">
      <x v="3"/>
    </i>
    <i t="grand">
      <x/>
    </i>
  </colItems>
  <dataFields count="1">
    <dataField name="Максимум по полю Объем" fld="5" subtotal="max" baseField="0" baseItem="0"/>
  </dataFields>
  <formats count="10">
    <format dxfId="6">
      <pivotArea type="all" dataOnly="0" outline="0" fieldPosition="0"/>
    </format>
    <format dxfId="7">
      <pivotArea outline="0" collapsedLevelsAreSubtotals="1" fieldPosition="0"/>
    </format>
    <format dxfId="8">
      <pivotArea type="origin" dataOnly="0" labelOnly="1" outline="0" fieldPosition="0"/>
    </format>
    <format dxfId="9">
      <pivotArea field="4" type="button" dataOnly="0" labelOnly="1" outline="0" axis="axisCol" fieldPosition="1"/>
    </format>
    <format dxfId="10">
      <pivotArea type="topRight" dataOnly="0" labelOnly="1" outline="0" fieldPosition="0"/>
    </format>
    <format dxfId="11">
      <pivotArea field="3" type="button" dataOnly="0" labelOnly="1" outline="0" axis="axisRow" fieldPosition="1"/>
    </format>
    <format dxfId="12">
      <pivotArea dataOnly="0" labelOnly="1" fieldPosition="0">
        <references count="1">
          <reference field="3" count="0"/>
        </references>
      </pivotArea>
    </format>
    <format dxfId="13">
      <pivotArea dataOnly="0" labelOnly="1" grandRow="1" outline="0" fieldPosition="0"/>
    </format>
    <format dxfId="14">
      <pivotArea dataOnly="0" labelOnly="1" fieldPosition="0">
        <references count="1">
          <reference field="4" count="0"/>
        </references>
      </pivotArea>
    </format>
    <format dxfId="1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Сводная таблица11" cacheId="4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 rowHeaderCaption="Закупщик">
  <location ref="A1:AA18" firstHeaderRow="1" firstDataRow="3" firstDataCol="1"/>
  <pivotFields count="8">
    <pivotField axis="axisCol" showAll="0">
      <items count="5">
        <item x="1"/>
        <item x="2"/>
        <item x="3"/>
        <item x="0"/>
        <item t="default"/>
      </items>
    </pivotField>
    <pivotField showAll="0"/>
    <pivotField axis="axisCol" showAll="0">
      <items count="9">
        <item x="6"/>
        <item x="7"/>
        <item x="3"/>
        <item x="4"/>
        <item x="2"/>
        <item x="5"/>
        <item x="0"/>
        <item x="1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dataField="1" showAll="0"/>
    <pivotField axis="axisRow" showAll="0" defaultSubtotal="0">
      <items count="2">
        <item x="0"/>
        <item x="1"/>
      </items>
    </pivotField>
    <pivotField axis="axisRow" showAll="0" defaultSubtotal="0">
      <items count="2">
        <item x="1"/>
        <item x="0"/>
      </items>
    </pivotField>
  </pivotFields>
  <rowFields count="4">
    <field x="6"/>
    <field x="3"/>
    <field x="7"/>
    <field x="4"/>
  </rowFields>
  <rowItems count="21">
    <i>
      <x/>
    </i>
    <i r="1">
      <x/>
    </i>
    <i r="2">
      <x/>
    </i>
    <i r="3">
      <x/>
    </i>
    <i r="3">
      <x v="2"/>
    </i>
    <i r="2">
      <x v="1"/>
    </i>
    <i r="3">
      <x v="1"/>
    </i>
    <i r="1">
      <x v="1"/>
    </i>
    <i r="2">
      <x/>
    </i>
    <i r="3">
      <x/>
    </i>
    <i r="2">
      <x v="1"/>
    </i>
    <i r="3">
      <x v="1"/>
    </i>
    <i>
      <x v="1"/>
    </i>
    <i r="1">
      <x v="2"/>
    </i>
    <i r="2">
      <x/>
    </i>
    <i r="3">
      <x/>
    </i>
    <i r="3">
      <x v="2"/>
    </i>
    <i r="1">
      <x v="3"/>
    </i>
    <i r="2">
      <x/>
    </i>
    <i r="3">
      <x v="3"/>
    </i>
    <i t="grand">
      <x/>
    </i>
  </rowItems>
  <colFields count="2">
    <field x="2"/>
    <field x="0"/>
  </colFields>
  <colItems count="26">
    <i>
      <x/>
      <x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r="1">
      <x v="2"/>
    </i>
    <i t="default">
      <x v="3"/>
    </i>
    <i>
      <x v="4"/>
      <x/>
    </i>
    <i r="1">
      <x v="1"/>
    </i>
    <i r="1">
      <x v="2"/>
    </i>
    <i t="default">
      <x v="4"/>
    </i>
    <i>
      <x v="5"/>
      <x/>
    </i>
    <i t="default">
      <x v="5"/>
    </i>
    <i>
      <x v="6"/>
      <x v="3"/>
    </i>
    <i t="default">
      <x v="6"/>
    </i>
    <i>
      <x v="7"/>
      <x v="3"/>
    </i>
    <i t="default">
      <x v="7"/>
    </i>
    <i t="grand">
      <x/>
    </i>
  </colItems>
  <dataFields count="1">
    <dataField name="Сумма по полю Объем" fld="5" baseField="0" baseItem="0"/>
  </dataFields>
  <formats count="6">
    <format dxfId="0">
      <pivotArea type="all" dataOnly="0" outline="0" fieldPosition="0"/>
    </format>
    <format dxfId="1">
      <pivotArea dataOnly="0" labelOnly="1" fieldPosition="0">
        <references count="1">
          <reference field="3" count="0"/>
        </references>
      </pivotArea>
    </format>
    <format dxfId="2">
      <pivotArea dataOnly="0" labelOnly="1" fieldPosition="0">
        <references count="2">
          <reference field="3" count="1" selected="0">
            <x v="0"/>
          </reference>
          <reference field="4" count="0"/>
        </references>
      </pivotArea>
    </format>
    <format dxfId="3">
      <pivotArea dataOnly="0" labelOnly="1" fieldPosition="0">
        <references count="2">
          <reference field="3" count="1" selected="0">
            <x v="1"/>
          </reference>
          <reference field="4" count="2">
            <x v="0"/>
            <x v="1"/>
          </reference>
        </references>
      </pivotArea>
    </format>
    <format dxfId="4">
      <pivotArea dataOnly="0" labelOnly="1" fieldPosition="0">
        <references count="2">
          <reference field="3" count="1" selected="0">
            <x v="2"/>
          </reference>
          <reference field="4" count="2">
            <x v="0"/>
            <x v="2"/>
          </reference>
        </references>
      </pivotArea>
    </format>
    <format dxfId="5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Сводная таблица16" cacheId="4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>
  <location ref="A12:F21" firstHeaderRow="1" firstDataRow="3" firstDataCol="1"/>
  <pivotFields count="8"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axis="axisCol" showAll="0">
      <items count="5">
        <item x="1"/>
        <item x="0"/>
        <item x="2"/>
        <item x="3"/>
        <item t="default"/>
      </items>
    </pivotField>
    <pivotField dataField="1" showAll="0"/>
    <pivotField name="Бригады" axis="axisRow" showAll="0" defaultSubtotal="0">
      <items count="2">
        <item n="Бригада 1" x="0"/>
        <item n="Бригада 2" x="1"/>
      </items>
    </pivotField>
    <pivotField axis="axisCol" showAll="0" defaultSubtotal="0">
      <items count="2">
        <item n="Мясопродукты" x="1"/>
        <item x="0"/>
      </items>
    </pivotField>
  </pivotFields>
  <rowFields count="2">
    <field x="6"/>
    <field x="3"/>
  </rowFields>
  <rowItems count="7">
    <i>
      <x/>
    </i>
    <i r="1">
      <x/>
    </i>
    <i r="1">
      <x v="1"/>
    </i>
    <i>
      <x v="1"/>
    </i>
    <i r="1">
      <x v="2"/>
    </i>
    <i r="1">
      <x v="3"/>
    </i>
    <i t="grand">
      <x/>
    </i>
  </rowItems>
  <colFields count="2">
    <field x="7"/>
    <field x="4"/>
  </colFields>
  <colItems count="5">
    <i>
      <x/>
      <x/>
    </i>
    <i r="1">
      <x v="1"/>
    </i>
    <i r="1">
      <x v="2"/>
    </i>
    <i>
      <x v="1"/>
      <x v="3"/>
    </i>
    <i t="grand">
      <x/>
    </i>
  </colItems>
  <dataFields count="1">
    <dataField name="Сумма по полю Объем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Сводная таблица15" cacheId="4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 colHeaderCaption="Дата">
  <location ref="A1:C9" firstHeaderRow="1" firstDataRow="2" firstDataCol="1"/>
  <pivotFields count="8">
    <pivotField name="Дата" axis="axisCol" showAll="0">
      <items count="5">
        <item h="1" x="0"/>
        <item x="1"/>
        <item h="1" x="2"/>
        <item h="1" x="3"/>
        <item t="default"/>
      </items>
    </pivotField>
    <pivotField showAll="0"/>
    <pivotField showAll="0"/>
    <pivotField axis="axisRow" showAll="0">
      <items count="5">
        <item x="1"/>
        <item h="1" x="2"/>
        <item h="1" x="0"/>
        <item h="1" x="3"/>
        <item t="default"/>
      </items>
    </pivotField>
    <pivotField axis="axisRow" showAll="0">
      <items count="5">
        <item x="1"/>
        <item x="3"/>
        <item x="0"/>
        <item x="2"/>
        <item t="default"/>
      </items>
    </pivotField>
    <pivotField dataField="1" showAll="0"/>
    <pivotField axis="axisRow" showAll="0" defaultSubtotal="0">
      <items count="2">
        <item x="0"/>
        <item x="1"/>
      </items>
    </pivotField>
    <pivotField axis="axisRow" showAll="0" defaultSubtotal="0">
      <items count="2">
        <item x="1"/>
        <item x="0"/>
      </items>
    </pivotField>
  </pivotFields>
  <rowFields count="4">
    <field x="6"/>
    <field x="3"/>
    <field x="7"/>
    <field x="4"/>
  </rowFields>
  <rowItems count="7">
    <i>
      <x/>
    </i>
    <i r="1">
      <x/>
    </i>
    <i r="2">
      <x/>
    </i>
    <i r="3">
      <x/>
    </i>
    <i r="2">
      <x v="1"/>
    </i>
    <i r="3">
      <x v="1"/>
    </i>
    <i t="grand">
      <x/>
    </i>
  </rowItems>
  <colFields count="1">
    <field x="0"/>
  </colFields>
  <colItems count="2">
    <i>
      <x v="1"/>
    </i>
    <i t="grand">
      <x/>
    </i>
  </colItems>
  <dataFields count="1">
    <dataField name="Сумма по полю Объем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zoomScale="85" zoomScaleNormal="85" workbookViewId="0">
      <selection activeCell="I7" sqref="I7"/>
    </sheetView>
  </sheetViews>
  <sheetFormatPr defaultRowHeight="15"/>
  <cols>
    <col min="2" max="2" width="22.7109375" bestFit="1" customWidth="1"/>
    <col min="3" max="3" width="13.42578125" customWidth="1"/>
    <col min="4" max="4" width="12.7109375" customWidth="1"/>
    <col min="5" max="5" width="13.140625" customWidth="1"/>
    <col min="6" max="6" width="15.140625" customWidth="1"/>
    <col min="7" max="7" width="14.5703125" customWidth="1"/>
    <col min="8" max="8" width="11.5703125" customWidth="1"/>
    <col min="9" max="9" width="12.28515625" customWidth="1"/>
  </cols>
  <sheetData>
    <row r="1" spans="1:9">
      <c r="A1" s="65" t="s">
        <v>0</v>
      </c>
      <c r="B1" s="65"/>
      <c r="C1" s="3">
        <v>450</v>
      </c>
    </row>
    <row r="2" spans="1:9">
      <c r="C2" s="64" t="s">
        <v>6</v>
      </c>
      <c r="D2" s="64"/>
      <c r="E2" s="64"/>
      <c r="F2" s="64" t="s">
        <v>7</v>
      </c>
      <c r="G2" s="64"/>
      <c r="H2" s="64"/>
    </row>
    <row r="3" spans="1:9" s="1" customForma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8</v>
      </c>
      <c r="G3" s="5" t="s">
        <v>9</v>
      </c>
      <c r="H3" s="5" t="s">
        <v>5</v>
      </c>
      <c r="I3" s="5" t="s">
        <v>10</v>
      </c>
    </row>
    <row r="4" spans="1:9">
      <c r="A4" s="6">
        <v>1</v>
      </c>
      <c r="B4" s="6" t="s">
        <v>11</v>
      </c>
      <c r="C4" s="7">
        <v>1200</v>
      </c>
      <c r="D4" s="7">
        <v>180</v>
      </c>
      <c r="E4" s="7">
        <f>SUM(C4:D4)</f>
        <v>1380</v>
      </c>
      <c r="F4" s="7">
        <f>E4*1%</f>
        <v>13.8</v>
      </c>
      <c r="G4" s="7">
        <f>IF(E4-F4&gt;$C$1,(E4-F4-$C$1)*12%,0)</f>
        <v>109.944</v>
      </c>
      <c r="H4" s="7">
        <f>SUM(F4:G4)</f>
        <v>123.744</v>
      </c>
      <c r="I4" s="7">
        <f>E4-H4</f>
        <v>1256.2560000000001</v>
      </c>
    </row>
    <row r="5" spans="1:9">
      <c r="A5" s="6">
        <v>2</v>
      </c>
      <c r="B5" s="6" t="s">
        <v>12</v>
      </c>
      <c r="C5" s="7">
        <v>480</v>
      </c>
      <c r="D5" s="7">
        <v>72</v>
      </c>
      <c r="E5" s="7">
        <f t="shared" ref="E5:E13" si="0">SUM(C5:D5)</f>
        <v>552</v>
      </c>
      <c r="F5" s="7">
        <f t="shared" ref="F5:F13" si="1">E5*1%</f>
        <v>5.5200000000000005</v>
      </c>
      <c r="G5" s="7">
        <f t="shared" ref="G5:G13" si="2">IF(E5-F5&gt;$C$1,(E5-F5-$C$1)*12%,0)</f>
        <v>11.577600000000002</v>
      </c>
      <c r="H5" s="7">
        <f t="shared" ref="H5:H13" si="3">SUM(F5:G5)</f>
        <v>17.097600000000003</v>
      </c>
      <c r="I5" s="7">
        <f t="shared" ref="I5:I13" si="4">E5-H5</f>
        <v>534.90239999999994</v>
      </c>
    </row>
    <row r="6" spans="1:9">
      <c r="A6" s="6">
        <v>3</v>
      </c>
      <c r="B6" s="6" t="s">
        <v>13</v>
      </c>
      <c r="C6" s="7">
        <v>408</v>
      </c>
      <c r="D6" s="7">
        <v>61.2</v>
      </c>
      <c r="E6" s="7">
        <f t="shared" si="0"/>
        <v>469.2</v>
      </c>
      <c r="F6" s="7">
        <f t="shared" si="1"/>
        <v>4.6920000000000002</v>
      </c>
      <c r="G6" s="7">
        <f t="shared" si="2"/>
        <v>1.7409599999999976</v>
      </c>
      <c r="H6" s="7">
        <f t="shared" si="3"/>
        <v>6.4329599999999978</v>
      </c>
      <c r="I6" s="7">
        <f t="shared" si="4"/>
        <v>462.76704000000001</v>
      </c>
    </row>
    <row r="7" spans="1:9">
      <c r="A7" s="6">
        <v>4</v>
      </c>
      <c r="B7" s="6" t="s">
        <v>14</v>
      </c>
      <c r="C7" s="7">
        <v>1500</v>
      </c>
      <c r="D7" s="7">
        <v>225</v>
      </c>
      <c r="E7" s="7">
        <f t="shared" si="0"/>
        <v>1725</v>
      </c>
      <c r="F7" s="7">
        <f t="shared" si="1"/>
        <v>17.25</v>
      </c>
      <c r="G7" s="7">
        <f t="shared" si="2"/>
        <v>150.93</v>
      </c>
      <c r="H7" s="7">
        <f t="shared" si="3"/>
        <v>168.18</v>
      </c>
      <c r="I7" s="7">
        <f t="shared" si="4"/>
        <v>1556.82</v>
      </c>
    </row>
    <row r="8" spans="1:9">
      <c r="A8" s="6">
        <v>5</v>
      </c>
      <c r="B8" s="6" t="s">
        <v>15</v>
      </c>
      <c r="C8" s="7">
        <v>2300</v>
      </c>
      <c r="D8" s="7">
        <v>345</v>
      </c>
      <c r="E8" s="7">
        <f t="shared" si="0"/>
        <v>2645</v>
      </c>
      <c r="F8" s="7">
        <f t="shared" si="1"/>
        <v>26.45</v>
      </c>
      <c r="G8" s="7">
        <f t="shared" si="2"/>
        <v>260.226</v>
      </c>
      <c r="H8" s="7">
        <f t="shared" si="3"/>
        <v>286.67599999999999</v>
      </c>
      <c r="I8" s="7">
        <f t="shared" si="4"/>
        <v>2358.3240000000001</v>
      </c>
    </row>
    <row r="9" spans="1:9">
      <c r="A9" s="6">
        <v>6</v>
      </c>
      <c r="B9" s="6" t="s">
        <v>16</v>
      </c>
      <c r="C9" s="7">
        <v>2132</v>
      </c>
      <c r="D9" s="7">
        <v>319.8</v>
      </c>
      <c r="E9" s="7">
        <f t="shared" si="0"/>
        <v>2451.8000000000002</v>
      </c>
      <c r="F9" s="7">
        <f t="shared" si="1"/>
        <v>24.518000000000001</v>
      </c>
      <c r="G9" s="7">
        <f t="shared" si="2"/>
        <v>237.27384000000001</v>
      </c>
      <c r="H9" s="7">
        <f t="shared" si="3"/>
        <v>261.79183999999998</v>
      </c>
      <c r="I9" s="7">
        <f t="shared" si="4"/>
        <v>2190.0081600000003</v>
      </c>
    </row>
    <row r="10" spans="1:9">
      <c r="A10" s="6">
        <v>7</v>
      </c>
      <c r="B10" s="6" t="s">
        <v>17</v>
      </c>
      <c r="C10" s="7">
        <v>1843</v>
      </c>
      <c r="D10" s="7">
        <v>276.45</v>
      </c>
      <c r="E10" s="7">
        <f t="shared" si="0"/>
        <v>2119.4499999999998</v>
      </c>
      <c r="F10" s="7">
        <f t="shared" si="1"/>
        <v>21.194499999999998</v>
      </c>
      <c r="G10" s="7">
        <f t="shared" si="2"/>
        <v>197.79065999999997</v>
      </c>
      <c r="H10" s="7">
        <f t="shared" si="3"/>
        <v>218.98515999999998</v>
      </c>
      <c r="I10" s="7">
        <f t="shared" si="4"/>
        <v>1900.4648399999999</v>
      </c>
    </row>
    <row r="11" spans="1:9">
      <c r="A11" s="6">
        <v>8</v>
      </c>
      <c r="B11" s="6" t="s">
        <v>18</v>
      </c>
      <c r="C11" s="7">
        <v>1400</v>
      </c>
      <c r="D11" s="7">
        <v>210</v>
      </c>
      <c r="E11" s="7">
        <f t="shared" si="0"/>
        <v>1610</v>
      </c>
      <c r="F11" s="7">
        <f t="shared" si="1"/>
        <v>16.100000000000001</v>
      </c>
      <c r="G11" s="7">
        <f t="shared" si="2"/>
        <v>137.268</v>
      </c>
      <c r="H11" s="7">
        <f t="shared" si="3"/>
        <v>153.36799999999999</v>
      </c>
      <c r="I11" s="7">
        <f t="shared" si="4"/>
        <v>1456.6320000000001</v>
      </c>
    </row>
    <row r="12" spans="1:9">
      <c r="A12" s="6">
        <v>9</v>
      </c>
      <c r="B12" s="6" t="s">
        <v>19</v>
      </c>
      <c r="C12" s="7">
        <v>786</v>
      </c>
      <c r="D12" s="7">
        <v>117.9</v>
      </c>
      <c r="E12" s="7">
        <f t="shared" si="0"/>
        <v>903.9</v>
      </c>
      <c r="F12" s="7">
        <f t="shared" si="1"/>
        <v>9.0389999999999997</v>
      </c>
      <c r="G12" s="7">
        <f t="shared" si="2"/>
        <v>53.383319999999998</v>
      </c>
      <c r="H12" s="7">
        <f t="shared" si="3"/>
        <v>62.422319999999999</v>
      </c>
      <c r="I12" s="7">
        <f t="shared" si="4"/>
        <v>841.47767999999996</v>
      </c>
    </row>
    <row r="13" spans="1:9">
      <c r="A13" s="6">
        <v>10</v>
      </c>
      <c r="B13" s="6" t="s">
        <v>20</v>
      </c>
      <c r="C13" s="7">
        <v>320</v>
      </c>
      <c r="D13" s="7">
        <v>48</v>
      </c>
      <c r="E13" s="7">
        <f t="shared" si="0"/>
        <v>368</v>
      </c>
      <c r="F13" s="7">
        <f t="shared" si="1"/>
        <v>3.68</v>
      </c>
      <c r="G13" s="7">
        <f t="shared" si="2"/>
        <v>0</v>
      </c>
      <c r="H13" s="7">
        <f t="shared" si="3"/>
        <v>3.68</v>
      </c>
      <c r="I13" s="7">
        <f t="shared" si="4"/>
        <v>364.32</v>
      </c>
    </row>
    <row r="14" spans="1:9">
      <c r="A14" s="64" t="s">
        <v>5</v>
      </c>
      <c r="B14" s="64"/>
      <c r="C14" s="8">
        <f>SUM(C4:C13)</f>
        <v>12369</v>
      </c>
      <c r="D14" s="8">
        <f t="shared" ref="D14:I14" si="5">SUM(D4:D13)</f>
        <v>1855.3500000000001</v>
      </c>
      <c r="E14" s="8">
        <f t="shared" si="5"/>
        <v>14224.35</v>
      </c>
      <c r="F14" s="8">
        <f t="shared" si="5"/>
        <v>142.24349999999998</v>
      </c>
      <c r="G14" s="8">
        <f t="shared" si="5"/>
        <v>1160.13438</v>
      </c>
      <c r="H14" s="8">
        <f t="shared" si="5"/>
        <v>1302.37788</v>
      </c>
      <c r="I14" s="8">
        <f t="shared" si="5"/>
        <v>12921.97212</v>
      </c>
    </row>
    <row r="15" spans="1:9">
      <c r="A15" s="64" t="s">
        <v>21</v>
      </c>
      <c r="B15" s="64"/>
      <c r="C15" s="8">
        <f>AVERAGE(C4:C13)</f>
        <v>1236.9000000000001</v>
      </c>
      <c r="D15" s="8">
        <f t="shared" ref="D15:I15" si="6">AVERAGE(D4:D13)</f>
        <v>185.53500000000003</v>
      </c>
      <c r="E15" s="8">
        <f t="shared" si="6"/>
        <v>1422.4349999999999</v>
      </c>
      <c r="F15" s="8">
        <f t="shared" si="6"/>
        <v>14.224349999999998</v>
      </c>
      <c r="G15" s="8">
        <f t="shared" si="6"/>
        <v>116.01343799999999</v>
      </c>
      <c r="H15" s="8">
        <f t="shared" si="6"/>
        <v>130.23778799999999</v>
      </c>
      <c r="I15" s="8">
        <f t="shared" si="6"/>
        <v>1292.197212</v>
      </c>
    </row>
    <row r="16" spans="1:9">
      <c r="A16" s="64" t="s">
        <v>22</v>
      </c>
      <c r="B16" s="64"/>
      <c r="C16" s="8">
        <f>MAX(C4:C13)</f>
        <v>2300</v>
      </c>
      <c r="D16" s="8">
        <f t="shared" ref="D16:I16" si="7">MAX(D4:D13)</f>
        <v>345</v>
      </c>
      <c r="E16" s="8">
        <f t="shared" si="7"/>
        <v>2645</v>
      </c>
      <c r="F16" s="8">
        <f t="shared" si="7"/>
        <v>26.45</v>
      </c>
      <c r="G16" s="8">
        <f t="shared" si="7"/>
        <v>260.226</v>
      </c>
      <c r="H16" s="8">
        <f t="shared" si="7"/>
        <v>286.67599999999999</v>
      </c>
      <c r="I16" s="8">
        <f t="shared" si="7"/>
        <v>2358.3240000000001</v>
      </c>
    </row>
    <row r="17" spans="1:9">
      <c r="A17" s="64" t="s">
        <v>23</v>
      </c>
      <c r="B17" s="64"/>
      <c r="C17" s="8">
        <f>MIN(C4:C13)</f>
        <v>320</v>
      </c>
      <c r="D17" s="8">
        <f t="shared" ref="D17:I17" si="8">MIN(D4:D13)</f>
        <v>48</v>
      </c>
      <c r="E17" s="8">
        <f t="shared" si="8"/>
        <v>368</v>
      </c>
      <c r="F17" s="8">
        <f t="shared" si="8"/>
        <v>3.68</v>
      </c>
      <c r="G17" s="8">
        <f t="shared" si="8"/>
        <v>0</v>
      </c>
      <c r="H17" s="8">
        <f t="shared" si="8"/>
        <v>3.68</v>
      </c>
      <c r="I17" s="8">
        <f t="shared" si="8"/>
        <v>364.32</v>
      </c>
    </row>
  </sheetData>
  <mergeCells count="7">
    <mergeCell ref="A16:B16"/>
    <mergeCell ref="A17:B17"/>
    <mergeCell ref="A1:B1"/>
    <mergeCell ref="C2:E2"/>
    <mergeCell ref="F2:H2"/>
    <mergeCell ref="A14:B14"/>
    <mergeCell ref="A15:B15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D8" sqref="D8"/>
    </sheetView>
  </sheetViews>
  <sheetFormatPr defaultRowHeight="15"/>
  <cols>
    <col min="2" max="2" width="23.85546875" bestFit="1" customWidth="1"/>
    <col min="3" max="3" width="11.5703125" customWidth="1"/>
    <col min="5" max="5" width="22.140625" bestFit="1" customWidth="1"/>
  </cols>
  <sheetData>
    <row r="1" spans="1:6">
      <c r="A1" s="66" t="s">
        <v>24</v>
      </c>
      <c r="B1" s="66"/>
      <c r="C1" s="66"/>
      <c r="D1" s="66"/>
      <c r="E1" s="66"/>
    </row>
    <row r="2" spans="1:6">
      <c r="A2" s="67" t="s">
        <v>26</v>
      </c>
      <c r="B2" s="67"/>
      <c r="D2" s="66" t="s">
        <v>25</v>
      </c>
      <c r="E2" s="66"/>
    </row>
    <row r="4" spans="1:6">
      <c r="D4" s="66" t="s">
        <v>32</v>
      </c>
      <c r="E4" s="66"/>
    </row>
    <row r="5" spans="1:6" s="1" customFormat="1" ht="33" customHeight="1">
      <c r="A5" s="10" t="s">
        <v>1</v>
      </c>
      <c r="B5" s="5" t="s">
        <v>2</v>
      </c>
      <c r="C5" s="9" t="s">
        <v>27</v>
      </c>
      <c r="D5" s="10" t="s">
        <v>28</v>
      </c>
      <c r="E5" s="10" t="s">
        <v>29</v>
      </c>
      <c r="F5" s="10" t="s">
        <v>30</v>
      </c>
    </row>
    <row r="6" spans="1:6">
      <c r="A6" s="6">
        <v>1</v>
      </c>
      <c r="B6" s="6" t="s">
        <v>11</v>
      </c>
      <c r="C6" s="10">
        <v>275</v>
      </c>
      <c r="D6" s="10">
        <v>2</v>
      </c>
      <c r="E6" s="6" t="str">
        <f t="shared" ref="E6:E15" si="0">IF(D6=5,"Отлично",IF(D6=4,"Хорошо",IF(D6=3,"Удовлетворительно",IF(D6=2,"Неудовлетворительно","Неявка"))))</f>
        <v>Неудовлетворительно</v>
      </c>
      <c r="F6" s="6"/>
    </row>
    <row r="7" spans="1:6">
      <c r="A7" s="6">
        <v>2</v>
      </c>
      <c r="B7" s="6" t="s">
        <v>12</v>
      </c>
      <c r="C7" s="10">
        <v>265</v>
      </c>
      <c r="D7" s="10">
        <v>2</v>
      </c>
      <c r="E7" s="6" t="str">
        <f t="shared" si="0"/>
        <v>Неудовлетворительно</v>
      </c>
      <c r="F7" s="6"/>
    </row>
    <row r="8" spans="1:6">
      <c r="A8" s="6">
        <v>3</v>
      </c>
      <c r="B8" s="6" t="s">
        <v>13</v>
      </c>
      <c r="C8" s="10">
        <v>232</v>
      </c>
      <c r="D8" s="10" t="s">
        <v>31</v>
      </c>
      <c r="E8" s="6" t="str">
        <f t="shared" si="0"/>
        <v>Неявка</v>
      </c>
      <c r="F8" s="6"/>
    </row>
    <row r="9" spans="1:6">
      <c r="A9" s="6">
        <v>4</v>
      </c>
      <c r="B9" s="6" t="s">
        <v>14</v>
      </c>
      <c r="C9" s="10">
        <v>214</v>
      </c>
      <c r="D9" s="10">
        <v>4</v>
      </c>
      <c r="E9" s="6" t="str">
        <f t="shared" si="0"/>
        <v>Хорошо</v>
      </c>
      <c r="F9" s="6"/>
    </row>
    <row r="10" spans="1:6">
      <c r="A10" s="6">
        <v>5</v>
      </c>
      <c r="B10" s="6" t="s">
        <v>15</v>
      </c>
      <c r="C10" s="10">
        <v>193</v>
      </c>
      <c r="D10" s="10">
        <v>5</v>
      </c>
      <c r="E10" s="6" t="str">
        <f t="shared" si="0"/>
        <v>Отлично</v>
      </c>
      <c r="F10" s="6"/>
    </row>
    <row r="11" spans="1:6">
      <c r="A11" s="6">
        <v>6</v>
      </c>
      <c r="B11" s="6" t="s">
        <v>16</v>
      </c>
      <c r="C11" s="10">
        <v>171</v>
      </c>
      <c r="D11" s="10">
        <v>3</v>
      </c>
      <c r="E11" s="6" t="str">
        <f t="shared" si="0"/>
        <v>Удовлетворительно</v>
      </c>
      <c r="F11" s="6"/>
    </row>
    <row r="12" spans="1:6">
      <c r="A12" s="6">
        <v>7</v>
      </c>
      <c r="B12" s="6" t="s">
        <v>17</v>
      </c>
      <c r="C12" s="10">
        <v>150</v>
      </c>
      <c r="D12" s="10">
        <v>5</v>
      </c>
      <c r="E12" s="6" t="str">
        <f>IF(D12=5,"Отлично",IF(D12=4,"Хорошо",IF(D12=3,"Удовлетворительно",IF(D12=2,"Неудовлетворительно","Неявка"))))</f>
        <v>Отлично</v>
      </c>
      <c r="F12" s="6"/>
    </row>
    <row r="13" spans="1:6">
      <c r="A13" s="6">
        <v>8</v>
      </c>
      <c r="B13" s="6" t="s">
        <v>18</v>
      </c>
      <c r="C13" s="10">
        <v>128</v>
      </c>
      <c r="D13" s="10" t="s">
        <v>31</v>
      </c>
      <c r="E13" s="6" t="str">
        <f t="shared" si="0"/>
        <v>Неявка</v>
      </c>
      <c r="F13" s="6"/>
    </row>
    <row r="14" spans="1:6">
      <c r="A14" s="6">
        <v>9</v>
      </c>
      <c r="B14" s="6" t="s">
        <v>19</v>
      </c>
      <c r="C14" s="10">
        <v>107</v>
      </c>
      <c r="D14" s="10">
        <v>4</v>
      </c>
      <c r="E14" s="6" t="str">
        <f t="shared" si="0"/>
        <v>Хорошо</v>
      </c>
      <c r="F14" s="6"/>
    </row>
    <row r="15" spans="1:6">
      <c r="A15" s="6">
        <v>10</v>
      </c>
      <c r="B15" s="6" t="s">
        <v>20</v>
      </c>
      <c r="C15" s="10">
        <v>85</v>
      </c>
      <c r="D15" s="10">
        <v>2</v>
      </c>
      <c r="E15" s="6" t="str">
        <f t="shared" si="0"/>
        <v>Неудовлетворительно</v>
      </c>
      <c r="F15" s="6"/>
    </row>
    <row r="18" spans="2:3">
      <c r="B18" t="s">
        <v>33</v>
      </c>
      <c r="C18">
        <f>COUNTIF($E$6:$E$15,"Отлично")</f>
        <v>2</v>
      </c>
    </row>
    <row r="19" spans="2:3">
      <c r="B19" t="s">
        <v>34</v>
      </c>
      <c r="C19">
        <f>COUNTIF($E$6:$E$15,"Хорошо")</f>
        <v>2</v>
      </c>
    </row>
    <row r="20" spans="2:3">
      <c r="B20" t="s">
        <v>35</v>
      </c>
      <c r="C20">
        <f>COUNTIF($E$6:$E$15,"Удовлетворительно")</f>
        <v>1</v>
      </c>
    </row>
    <row r="21" spans="2:3">
      <c r="B21" t="s">
        <v>36</v>
      </c>
      <c r="C21">
        <f>COUNTIF($E$6:$E$15,"Неудовлетворительно")</f>
        <v>3</v>
      </c>
    </row>
    <row r="22" spans="2:3">
      <c r="B22" t="s">
        <v>37</v>
      </c>
      <c r="C22">
        <f>COUNTIF($E$6:$E$15,"Неявка")</f>
        <v>2</v>
      </c>
    </row>
    <row r="23" spans="2:3">
      <c r="B23" s="11" t="s">
        <v>38</v>
      </c>
      <c r="C23">
        <f>SUM(C18:C22)</f>
        <v>10</v>
      </c>
    </row>
  </sheetData>
  <mergeCells count="4">
    <mergeCell ref="A1:E1"/>
    <mergeCell ref="A2:B2"/>
    <mergeCell ref="D2:E2"/>
    <mergeCell ref="D4:E4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zoomScale="70" zoomScaleNormal="70" workbookViewId="0">
      <selection activeCell="C17" sqref="C17:C44"/>
    </sheetView>
  </sheetViews>
  <sheetFormatPr defaultRowHeight="15"/>
  <cols>
    <col min="5" max="5" width="12" bestFit="1" customWidth="1"/>
  </cols>
  <sheetData>
    <row r="1" spans="1:5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>
      <c r="A2">
        <v>-1</v>
      </c>
      <c r="B2">
        <f>SUM(C2:E2)</f>
        <v>-4</v>
      </c>
      <c r="C2">
        <f>IF(A2&gt;=-1,IF(A2&lt;=6, 4*A2*LOG(A2^5+5,4),0),0)</f>
        <v>-4</v>
      </c>
      <c r="D2">
        <f>IF(A2&gt;6, IF(A2&lt;15, COS(A2-1)/(ABS(SIN(A2*A2+2)))^(1/3),0),0)</f>
        <v>0</v>
      </c>
      <c r="E2">
        <f>IF(A2&gt;=15, IF(A2&lt;=20, 7^A2-2*LN(A2*A2*A2-7*A2+9),0),0)</f>
        <v>0</v>
      </c>
    </row>
    <row r="3" spans="1:5">
      <c r="A3">
        <v>-0.5</v>
      </c>
      <c r="B3">
        <f t="shared" ref="B3:B44" si="0">SUM(C3:E3)</f>
        <v>-2.3128829552843553</v>
      </c>
      <c r="C3">
        <f t="shared" ref="C3:C44" si="1">IF(A3&gt;=-1,IF(A3&lt;=6, 4*A3*LOG(A3^5+5,4),0),0)</f>
        <v>-2.3128829552843553</v>
      </c>
      <c r="D3">
        <f t="shared" ref="D3:D44" si="2">IF(A3&gt;6, IF(A3&lt;15, COS(A3-1)/(ABS(SIN(A3*A3+2)))^(1/3),0),0)</f>
        <v>0</v>
      </c>
      <c r="E3">
        <f t="shared" ref="E3:E44" si="3">IF(A3&gt;=15, IF(A3&lt;=20, 7^A3-2*LN(A3*A3*A3-7*A3+9),0),0)</f>
        <v>0</v>
      </c>
    </row>
    <row r="4" spans="1:5">
      <c r="A4">
        <v>0</v>
      </c>
      <c r="B4">
        <f t="shared" si="0"/>
        <v>0</v>
      </c>
      <c r="C4">
        <f>IF(A4&gt;=-1,IF(A4&lt;=6, 4*A4*LOG(A4^5+5,4),0),0)</f>
        <v>0</v>
      </c>
      <c r="D4">
        <f t="shared" si="2"/>
        <v>0</v>
      </c>
      <c r="E4">
        <f t="shared" si="3"/>
        <v>0</v>
      </c>
    </row>
    <row r="5" spans="1:5">
      <c r="A5">
        <v>0.5</v>
      </c>
      <c r="B5">
        <f t="shared" si="0"/>
        <v>2.3309168781146168</v>
      </c>
      <c r="C5">
        <f t="shared" si="1"/>
        <v>2.3309168781146168</v>
      </c>
      <c r="D5">
        <f t="shared" si="2"/>
        <v>0</v>
      </c>
      <c r="E5">
        <f t="shared" si="3"/>
        <v>0</v>
      </c>
    </row>
    <row r="6" spans="1:5">
      <c r="A6">
        <v>1</v>
      </c>
      <c r="B6">
        <f t="shared" si="0"/>
        <v>5.1699250014423122</v>
      </c>
      <c r="C6">
        <f t="shared" si="1"/>
        <v>5.1699250014423122</v>
      </c>
      <c r="D6">
        <f t="shared" si="2"/>
        <v>0</v>
      </c>
      <c r="E6">
        <f t="shared" si="3"/>
        <v>0</v>
      </c>
    </row>
    <row r="7" spans="1:5">
      <c r="A7">
        <v>1.5</v>
      </c>
      <c r="B7">
        <f t="shared" si="0"/>
        <v>10.963908085583903</v>
      </c>
      <c r="C7">
        <f t="shared" si="1"/>
        <v>10.963908085583903</v>
      </c>
      <c r="D7">
        <f t="shared" si="2"/>
        <v>0</v>
      </c>
      <c r="E7">
        <f t="shared" si="3"/>
        <v>0</v>
      </c>
    </row>
    <row r="8" spans="1:5">
      <c r="A8">
        <v>2</v>
      </c>
      <c r="B8">
        <f t="shared" si="0"/>
        <v>20.8378134625158</v>
      </c>
      <c r="C8">
        <f t="shared" si="1"/>
        <v>20.8378134625158</v>
      </c>
      <c r="D8">
        <f t="shared" si="2"/>
        <v>0</v>
      </c>
      <c r="E8">
        <f t="shared" si="3"/>
        <v>0</v>
      </c>
    </row>
    <row r="9" spans="1:5">
      <c r="A9">
        <v>2.5</v>
      </c>
      <c r="B9">
        <f t="shared" si="0"/>
        <v>33.408388276048463</v>
      </c>
      <c r="C9">
        <f t="shared" si="1"/>
        <v>33.408388276048463</v>
      </c>
      <c r="D9">
        <f t="shared" si="2"/>
        <v>0</v>
      </c>
      <c r="E9">
        <f t="shared" si="3"/>
        <v>0</v>
      </c>
    </row>
    <row r="10" spans="1:5">
      <c r="A10">
        <v>3</v>
      </c>
      <c r="B10">
        <f t="shared" si="0"/>
        <v>47.725177862321253</v>
      </c>
      <c r="C10">
        <f t="shared" si="1"/>
        <v>47.725177862321253</v>
      </c>
      <c r="D10">
        <f t="shared" si="2"/>
        <v>0</v>
      </c>
      <c r="E10">
        <f t="shared" si="3"/>
        <v>0</v>
      </c>
    </row>
    <row r="11" spans="1:5">
      <c r="A11">
        <v>3.5</v>
      </c>
      <c r="B11">
        <f t="shared" si="0"/>
        <v>63.353107149953658</v>
      </c>
      <c r="C11">
        <f t="shared" si="1"/>
        <v>63.353107149953658</v>
      </c>
      <c r="D11">
        <f t="shared" si="2"/>
        <v>0</v>
      </c>
      <c r="E11">
        <f t="shared" si="3"/>
        <v>0</v>
      </c>
    </row>
    <row r="12" spans="1:5">
      <c r="A12">
        <v>4</v>
      </c>
      <c r="B12">
        <f t="shared" si="0"/>
        <v>80.056218135151752</v>
      </c>
      <c r="C12">
        <f t="shared" si="1"/>
        <v>80.056218135151752</v>
      </c>
      <c r="D12">
        <f t="shared" si="2"/>
        <v>0</v>
      </c>
      <c r="E12">
        <f t="shared" si="3"/>
        <v>0</v>
      </c>
    </row>
    <row r="13" spans="1:5">
      <c r="A13">
        <v>4.5</v>
      </c>
      <c r="B13">
        <f t="shared" si="0"/>
        <v>97.681759806342569</v>
      </c>
      <c r="C13">
        <f t="shared" si="1"/>
        <v>97.681759806342569</v>
      </c>
      <c r="D13">
        <f t="shared" si="2"/>
        <v>0</v>
      </c>
      <c r="E13">
        <f t="shared" si="3"/>
        <v>0</v>
      </c>
    </row>
    <row r="14" spans="1:5">
      <c r="A14">
        <v>5</v>
      </c>
      <c r="B14">
        <f t="shared" si="0"/>
        <v>116.11946941819981</v>
      </c>
      <c r="C14">
        <f t="shared" si="1"/>
        <v>116.11946941819981</v>
      </c>
      <c r="D14">
        <f t="shared" si="2"/>
        <v>0</v>
      </c>
      <c r="E14">
        <f t="shared" si="3"/>
        <v>0</v>
      </c>
    </row>
    <row r="15" spans="1:5">
      <c r="A15">
        <v>5.5</v>
      </c>
      <c r="B15">
        <f t="shared" si="0"/>
        <v>135.28449728063595</v>
      </c>
      <c r="C15">
        <f t="shared" si="1"/>
        <v>135.28449728063595</v>
      </c>
      <c r="D15">
        <f t="shared" si="2"/>
        <v>0</v>
      </c>
      <c r="E15">
        <f t="shared" si="3"/>
        <v>0</v>
      </c>
    </row>
    <row r="16" spans="1:5">
      <c r="A16">
        <v>6</v>
      </c>
      <c r="B16">
        <f t="shared" si="0"/>
        <v>155.10887837205178</v>
      </c>
      <c r="C16">
        <f t="shared" si="1"/>
        <v>155.10887837205178</v>
      </c>
      <c r="D16">
        <f t="shared" si="2"/>
        <v>0</v>
      </c>
      <c r="E16">
        <f t="shared" si="3"/>
        <v>0</v>
      </c>
    </row>
    <row r="17" spans="1:5">
      <c r="A17">
        <v>6.5</v>
      </c>
      <c r="B17">
        <f t="shared" si="0"/>
        <v>1.1039756268442913</v>
      </c>
      <c r="C17">
        <f t="shared" si="1"/>
        <v>0</v>
      </c>
      <c r="D17">
        <f t="shared" si="2"/>
        <v>1.1039756268442913</v>
      </c>
      <c r="E17">
        <f t="shared" si="3"/>
        <v>0</v>
      </c>
    </row>
    <row r="18" spans="1:5">
      <c r="A18">
        <v>7</v>
      </c>
      <c r="B18">
        <f t="shared" si="0"/>
        <v>1.0971697346576785</v>
      </c>
      <c r="C18">
        <f t="shared" si="1"/>
        <v>0</v>
      </c>
      <c r="D18">
        <f t="shared" si="2"/>
        <v>1.0971697346576785</v>
      </c>
      <c r="E18">
        <f t="shared" si="3"/>
        <v>0</v>
      </c>
    </row>
    <row r="19" spans="1:5">
      <c r="A19">
        <v>7.5</v>
      </c>
      <c r="B19">
        <f t="shared" si="0"/>
        <v>0.97937295015985859</v>
      </c>
      <c r="C19">
        <f t="shared" si="1"/>
        <v>0</v>
      </c>
      <c r="D19">
        <f t="shared" si="2"/>
        <v>0.97937295015985859</v>
      </c>
      <c r="E19">
        <f t="shared" si="3"/>
        <v>0</v>
      </c>
    </row>
    <row r="20" spans="1:5">
      <c r="A20">
        <v>8</v>
      </c>
      <c r="B20">
        <f t="shared" si="0"/>
        <v>2.5270892167846446</v>
      </c>
      <c r="C20">
        <f t="shared" si="1"/>
        <v>0</v>
      </c>
      <c r="D20">
        <f t="shared" si="2"/>
        <v>2.5270892167846446</v>
      </c>
      <c r="E20">
        <f t="shared" si="3"/>
        <v>0</v>
      </c>
    </row>
    <row r="21" spans="1:5">
      <c r="A21">
        <v>8.5</v>
      </c>
      <c r="B21">
        <f t="shared" si="0"/>
        <v>0.3574390579229853</v>
      </c>
      <c r="C21">
        <f t="shared" si="1"/>
        <v>0</v>
      </c>
      <c r="D21">
        <f t="shared" si="2"/>
        <v>0.3574390579229853</v>
      </c>
      <c r="E21">
        <f t="shared" si="3"/>
        <v>0</v>
      </c>
    </row>
    <row r="22" spans="1:5">
      <c r="A22">
        <v>9</v>
      </c>
      <c r="B22">
        <f t="shared" si="0"/>
        <v>-0.14706753504652587</v>
      </c>
      <c r="C22">
        <f t="shared" si="1"/>
        <v>0</v>
      </c>
      <c r="D22">
        <f t="shared" si="2"/>
        <v>-0.14706753504652587</v>
      </c>
      <c r="E22">
        <f t="shared" si="3"/>
        <v>0</v>
      </c>
    </row>
    <row r="23" spans="1:5">
      <c r="A23">
        <v>9.5</v>
      </c>
      <c r="B23">
        <f t="shared" si="0"/>
        <v>-0.62118803443030723</v>
      </c>
      <c r="C23">
        <f t="shared" si="1"/>
        <v>0</v>
      </c>
      <c r="D23">
        <f t="shared" si="2"/>
        <v>-0.62118803443030723</v>
      </c>
      <c r="E23">
        <f t="shared" si="3"/>
        <v>0</v>
      </c>
    </row>
    <row r="24" spans="1:5">
      <c r="A24">
        <v>10</v>
      </c>
      <c r="B24">
        <f t="shared" si="0"/>
        <v>-0.91270685804023255</v>
      </c>
      <c r="C24">
        <f t="shared" si="1"/>
        <v>0</v>
      </c>
      <c r="D24">
        <f t="shared" si="2"/>
        <v>-0.91270685804023255</v>
      </c>
      <c r="E24">
        <f t="shared" si="3"/>
        <v>0</v>
      </c>
    </row>
    <row r="25" spans="1:5">
      <c r="A25">
        <v>10.5</v>
      </c>
      <c r="B25">
        <f t="shared" si="0"/>
        <v>-1.0977645848114861</v>
      </c>
      <c r="C25">
        <f t="shared" si="1"/>
        <v>0</v>
      </c>
      <c r="D25">
        <f t="shared" si="2"/>
        <v>-1.0977645848114861</v>
      </c>
      <c r="E25">
        <f t="shared" si="3"/>
        <v>0</v>
      </c>
    </row>
    <row r="26" spans="1:5">
      <c r="A26">
        <v>11</v>
      </c>
      <c r="B26">
        <f t="shared" si="0"/>
        <v>-1.0870347218583374</v>
      </c>
      <c r="C26">
        <f t="shared" si="1"/>
        <v>0</v>
      </c>
      <c r="D26">
        <f t="shared" si="2"/>
        <v>-1.0870347218583374</v>
      </c>
      <c r="E26">
        <f t="shared" si="3"/>
        <v>0</v>
      </c>
    </row>
    <row r="27" spans="1:5">
      <c r="A27">
        <v>11.5</v>
      </c>
      <c r="B27">
        <f t="shared" si="0"/>
        <v>-0.52488624366276726</v>
      </c>
      <c r="C27">
        <f t="shared" si="1"/>
        <v>0</v>
      </c>
      <c r="D27">
        <f t="shared" si="2"/>
        <v>-0.52488624366276726</v>
      </c>
      <c r="E27">
        <f t="shared" si="3"/>
        <v>0</v>
      </c>
    </row>
    <row r="28" spans="1:5">
      <c r="A28">
        <v>12</v>
      </c>
      <c r="B28">
        <f t="shared" si="0"/>
        <v>4.430919073851217E-3</v>
      </c>
      <c r="C28">
        <f t="shared" si="1"/>
        <v>0</v>
      </c>
      <c r="D28">
        <f t="shared" si="2"/>
        <v>4.430919073851217E-3</v>
      </c>
      <c r="E28">
        <f t="shared" si="3"/>
        <v>0</v>
      </c>
    </row>
    <row r="29" spans="1:5">
      <c r="A29">
        <v>12.5</v>
      </c>
      <c r="B29">
        <f t="shared" si="0"/>
        <v>0.49676525704049102</v>
      </c>
      <c r="C29">
        <f t="shared" si="1"/>
        <v>0</v>
      </c>
      <c r="D29">
        <f t="shared" si="2"/>
        <v>0.49676525704049102</v>
      </c>
      <c r="E29">
        <f t="shared" si="3"/>
        <v>0</v>
      </c>
    </row>
    <row r="30" spans="1:5">
      <c r="A30">
        <v>13</v>
      </c>
      <c r="B30">
        <f t="shared" si="0"/>
        <v>0.8505432568487522</v>
      </c>
      <c r="C30">
        <f t="shared" si="1"/>
        <v>0</v>
      </c>
      <c r="D30">
        <f t="shared" si="2"/>
        <v>0.8505432568487522</v>
      </c>
      <c r="E30">
        <f t="shared" si="3"/>
        <v>0</v>
      </c>
    </row>
    <row r="31" spans="1:5">
      <c r="A31">
        <v>13.5</v>
      </c>
      <c r="B31">
        <f t="shared" si="0"/>
        <v>1.0361572467510995</v>
      </c>
      <c r="C31">
        <f t="shared" si="1"/>
        <v>0</v>
      </c>
      <c r="D31">
        <f t="shared" si="2"/>
        <v>1.0361572467510995</v>
      </c>
      <c r="E31">
        <f t="shared" si="3"/>
        <v>0</v>
      </c>
    </row>
    <row r="32" spans="1:5">
      <c r="A32">
        <v>14</v>
      </c>
      <c r="B32">
        <f t="shared" si="0"/>
        <v>2.1097083168855284</v>
      </c>
      <c r="C32">
        <f t="shared" si="1"/>
        <v>0</v>
      </c>
      <c r="D32">
        <f t="shared" si="2"/>
        <v>2.1097083168855284</v>
      </c>
      <c r="E32">
        <f t="shared" si="3"/>
        <v>0</v>
      </c>
    </row>
    <row r="33" spans="1:5">
      <c r="A33">
        <v>14.5</v>
      </c>
      <c r="B33">
        <f t="shared" si="0"/>
        <v>0.59862918912299834</v>
      </c>
      <c r="C33">
        <f t="shared" si="1"/>
        <v>0</v>
      </c>
      <c r="D33">
        <f t="shared" si="2"/>
        <v>0.59862918912299834</v>
      </c>
      <c r="E33">
        <f t="shared" si="3"/>
        <v>0</v>
      </c>
    </row>
    <row r="34" spans="1:5">
      <c r="A34">
        <v>15</v>
      </c>
      <c r="B34">
        <f t="shared" si="0"/>
        <v>4747561509926.8096</v>
      </c>
      <c r="C34">
        <f t="shared" si="1"/>
        <v>0</v>
      </c>
      <c r="D34">
        <f t="shared" si="2"/>
        <v>0</v>
      </c>
      <c r="E34">
        <f t="shared" si="3"/>
        <v>4747561509926.8096</v>
      </c>
    </row>
    <row r="35" spans="1:5">
      <c r="A35">
        <v>15.5</v>
      </c>
      <c r="B35">
        <f t="shared" si="0"/>
        <v>12560867089275.062</v>
      </c>
      <c r="C35">
        <f t="shared" si="1"/>
        <v>0</v>
      </c>
      <c r="D35">
        <f t="shared" si="2"/>
        <v>0</v>
      </c>
      <c r="E35">
        <f t="shared" si="3"/>
        <v>12560867089275.062</v>
      </c>
    </row>
    <row r="36" spans="1:5">
      <c r="A36">
        <v>16</v>
      </c>
      <c r="B36">
        <f t="shared" si="0"/>
        <v>33232930569584.414</v>
      </c>
      <c r="C36">
        <f t="shared" si="1"/>
        <v>0</v>
      </c>
      <c r="D36">
        <f t="shared" si="2"/>
        <v>0</v>
      </c>
      <c r="E36">
        <f t="shared" si="3"/>
        <v>33232930569584.414</v>
      </c>
    </row>
    <row r="37" spans="1:5">
      <c r="A37">
        <v>16.5</v>
      </c>
      <c r="B37">
        <f t="shared" si="0"/>
        <v>87926069625023.578</v>
      </c>
      <c r="C37">
        <f t="shared" si="1"/>
        <v>0</v>
      </c>
      <c r="D37">
        <f t="shared" si="2"/>
        <v>0</v>
      </c>
      <c r="E37">
        <f t="shared" si="3"/>
        <v>87926069625023.578</v>
      </c>
    </row>
    <row r="38" spans="1:5">
      <c r="A38">
        <v>17</v>
      </c>
      <c r="B38">
        <f t="shared" si="0"/>
        <v>232630513987190.03</v>
      </c>
      <c r="C38">
        <f t="shared" si="1"/>
        <v>0</v>
      </c>
      <c r="D38">
        <f t="shared" si="2"/>
        <v>0</v>
      </c>
      <c r="E38">
        <f t="shared" si="3"/>
        <v>232630513987190.03</v>
      </c>
    </row>
    <row r="39" spans="1:5">
      <c r="A39">
        <v>17.5</v>
      </c>
      <c r="B39">
        <f t="shared" si="0"/>
        <v>615482487375266.37</v>
      </c>
      <c r="C39">
        <f t="shared" si="1"/>
        <v>0</v>
      </c>
      <c r="D39">
        <f t="shared" si="2"/>
        <v>0</v>
      </c>
      <c r="E39">
        <f t="shared" si="3"/>
        <v>615482487375266.37</v>
      </c>
    </row>
    <row r="40" spans="1:5">
      <c r="A40">
        <v>18</v>
      </c>
      <c r="B40">
        <f t="shared" si="0"/>
        <v>1628413597910431.7</v>
      </c>
      <c r="C40">
        <f t="shared" si="1"/>
        <v>0</v>
      </c>
      <c r="D40">
        <f t="shared" si="2"/>
        <v>0</v>
      </c>
      <c r="E40">
        <f t="shared" si="3"/>
        <v>1628413597910431.7</v>
      </c>
    </row>
    <row r="41" spans="1:5">
      <c r="A41">
        <v>18.5</v>
      </c>
      <c r="B41">
        <f t="shared" si="0"/>
        <v>4308377411626945</v>
      </c>
      <c r="C41">
        <f t="shared" si="1"/>
        <v>0</v>
      </c>
      <c r="D41">
        <f t="shared" si="2"/>
        <v>0</v>
      </c>
      <c r="E41">
        <f t="shared" si="3"/>
        <v>4308377411626945</v>
      </c>
    </row>
    <row r="42" spans="1:5">
      <c r="A42">
        <v>19</v>
      </c>
      <c r="B42">
        <f t="shared" si="0"/>
        <v>1.1398895185373126E+16</v>
      </c>
      <c r="C42">
        <f t="shared" si="1"/>
        <v>0</v>
      </c>
      <c r="D42">
        <f t="shared" si="2"/>
        <v>0</v>
      </c>
      <c r="E42">
        <f t="shared" si="3"/>
        <v>1.1398895185373126E+16</v>
      </c>
    </row>
    <row r="43" spans="1:5">
      <c r="A43">
        <v>19.5</v>
      </c>
      <c r="B43">
        <f t="shared" si="0"/>
        <v>3.015864188138878E+16</v>
      </c>
      <c r="C43">
        <f t="shared" si="1"/>
        <v>0</v>
      </c>
      <c r="D43">
        <f t="shared" si="2"/>
        <v>0</v>
      </c>
      <c r="E43">
        <f t="shared" si="3"/>
        <v>3.015864188138878E+16</v>
      </c>
    </row>
    <row r="44" spans="1:5">
      <c r="A44">
        <v>20</v>
      </c>
      <c r="B44">
        <f t="shared" si="0"/>
        <v>7.9792266297611984E+16</v>
      </c>
      <c r="C44">
        <f t="shared" si="1"/>
        <v>0</v>
      </c>
      <c r="D44">
        <f t="shared" si="2"/>
        <v>0</v>
      </c>
      <c r="E44">
        <f t="shared" si="3"/>
        <v>7.9792266297611984E+16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0"/>
  <sheetViews>
    <sheetView zoomScale="70" zoomScaleNormal="70" workbookViewId="0">
      <selection activeCell="H20" sqref="H20"/>
    </sheetView>
  </sheetViews>
  <sheetFormatPr defaultRowHeight="15"/>
  <cols>
    <col min="12" max="12" width="16.42578125" bestFit="1" customWidth="1"/>
    <col min="18" max="18" width="16.42578125" bestFit="1" customWidth="1"/>
    <col min="20" max="20" width="13.140625" bestFit="1" customWidth="1"/>
  </cols>
  <sheetData>
    <row r="1" spans="1:18">
      <c r="A1" s="66" t="s">
        <v>44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11" spans="1:18" ht="15.75" thickBot="1">
      <c r="B11" s="71" t="s">
        <v>52</v>
      </c>
      <c r="C11" s="71"/>
      <c r="H11" s="66" t="s">
        <v>53</v>
      </c>
      <c r="I11" s="66"/>
      <c r="N11" s="66" t="s">
        <v>58</v>
      </c>
      <c r="O11" s="66"/>
    </row>
    <row r="12" spans="1:18" ht="15.75" thickBot="1">
      <c r="B12" s="68" t="s">
        <v>45</v>
      </c>
      <c r="C12" s="69"/>
      <c r="D12" s="69"/>
      <c r="E12" s="70"/>
      <c r="F12" s="20" t="s">
        <v>46</v>
      </c>
      <c r="H12" s="68" t="s">
        <v>59</v>
      </c>
      <c r="I12" s="69"/>
      <c r="J12" s="69"/>
      <c r="K12" s="70"/>
      <c r="L12" s="20" t="s">
        <v>60</v>
      </c>
      <c r="N12" s="68" t="s">
        <v>59</v>
      </c>
      <c r="O12" s="69"/>
      <c r="P12" s="69"/>
      <c r="Q12" s="70"/>
      <c r="R12" s="20" t="s">
        <v>60</v>
      </c>
    </row>
    <row r="13" spans="1:18">
      <c r="B13" s="12">
        <v>4</v>
      </c>
      <c r="C13" s="13">
        <v>-3</v>
      </c>
      <c r="D13" s="13">
        <v>2</v>
      </c>
      <c r="E13" s="14">
        <v>4</v>
      </c>
      <c r="F13" s="21">
        <v>8</v>
      </c>
      <c r="H13" s="12">
        <v>4</v>
      </c>
      <c r="I13" s="13">
        <v>-3</v>
      </c>
      <c r="J13" s="13">
        <v>2</v>
      </c>
      <c r="K13" s="14">
        <v>4</v>
      </c>
      <c r="L13" s="21">
        <v>8</v>
      </c>
      <c r="N13" s="12">
        <v>4</v>
      </c>
      <c r="O13" s="13">
        <v>-3</v>
      </c>
      <c r="P13" s="13">
        <v>2</v>
      </c>
      <c r="Q13" s="14">
        <v>4</v>
      </c>
      <c r="R13" s="21">
        <v>8</v>
      </c>
    </row>
    <row r="14" spans="1:18">
      <c r="B14" s="15">
        <v>3</v>
      </c>
      <c r="C14" s="4">
        <v>-2</v>
      </c>
      <c r="D14" s="4">
        <v>1</v>
      </c>
      <c r="E14" s="16">
        <v>-3</v>
      </c>
      <c r="F14" s="22">
        <v>7</v>
      </c>
      <c r="H14" s="15">
        <v>3</v>
      </c>
      <c r="I14" s="4">
        <v>-2</v>
      </c>
      <c r="J14" s="4">
        <v>1</v>
      </c>
      <c r="K14" s="16">
        <v>-3</v>
      </c>
      <c r="L14" s="22">
        <v>7</v>
      </c>
      <c r="N14" s="15">
        <v>3</v>
      </c>
      <c r="O14" s="4">
        <v>-2</v>
      </c>
      <c r="P14" s="4">
        <v>1</v>
      </c>
      <c r="Q14" s="16">
        <v>-3</v>
      </c>
      <c r="R14" s="22">
        <v>7</v>
      </c>
    </row>
    <row r="15" spans="1:18">
      <c r="B15" s="15">
        <v>2</v>
      </c>
      <c r="C15" s="4">
        <v>-1</v>
      </c>
      <c r="D15" s="4">
        <v>1</v>
      </c>
      <c r="E15" s="16">
        <v>-5</v>
      </c>
      <c r="F15" s="22">
        <v>6</v>
      </c>
      <c r="H15" s="15">
        <v>2</v>
      </c>
      <c r="I15" s="4">
        <v>-1</v>
      </c>
      <c r="J15" s="4">
        <v>1</v>
      </c>
      <c r="K15" s="16">
        <v>-5</v>
      </c>
      <c r="L15" s="22">
        <v>6</v>
      </c>
      <c r="N15" s="15">
        <v>2</v>
      </c>
      <c r="O15" s="4">
        <v>-1</v>
      </c>
      <c r="P15" s="4">
        <v>1</v>
      </c>
      <c r="Q15" s="16">
        <v>-5</v>
      </c>
      <c r="R15" s="22">
        <v>6</v>
      </c>
    </row>
    <row r="16" spans="1:18" ht="15.75" thickBot="1">
      <c r="B16" s="17">
        <v>5</v>
      </c>
      <c r="C16" s="18">
        <v>-3</v>
      </c>
      <c r="D16" s="18">
        <v>1</v>
      </c>
      <c r="E16" s="19">
        <v>-8</v>
      </c>
      <c r="F16" s="23">
        <v>13</v>
      </c>
      <c r="H16" s="17">
        <v>5</v>
      </c>
      <c r="I16" s="18">
        <v>-3</v>
      </c>
      <c r="J16" s="18">
        <v>1</v>
      </c>
      <c r="K16" s="19">
        <v>-8</v>
      </c>
      <c r="L16" s="23">
        <v>13</v>
      </c>
      <c r="N16" s="17">
        <v>5</v>
      </c>
      <c r="O16" s="18">
        <v>-3</v>
      </c>
      <c r="P16" s="18">
        <v>1</v>
      </c>
      <c r="Q16" s="19">
        <v>-8</v>
      </c>
      <c r="R16" s="23">
        <v>13</v>
      </c>
    </row>
    <row r="17" spans="2:20" ht="15.75" thickBot="1">
      <c r="B17" s="68" t="s">
        <v>47</v>
      </c>
      <c r="C17" s="69"/>
      <c r="D17" s="69"/>
      <c r="E17" s="69"/>
      <c r="F17" s="70"/>
    </row>
    <row r="18" spans="2:20" ht="15.75" thickBot="1">
      <c r="B18" s="12" t="s">
        <v>48</v>
      </c>
      <c r="C18" s="13">
        <f t="array" ref="C18:C21">MMULT(MINVERSE(B13:E16),F13:F16)</f>
        <v>4.9999999999999964</v>
      </c>
      <c r="D18" s="13"/>
      <c r="E18" s="13"/>
      <c r="F18" s="14"/>
      <c r="H18" s="12">
        <v>4</v>
      </c>
      <c r="I18" s="13">
        <v>-3</v>
      </c>
      <c r="J18" s="13">
        <v>2</v>
      </c>
      <c r="K18" s="14">
        <v>4</v>
      </c>
      <c r="L18" s="21">
        <v>8</v>
      </c>
      <c r="N18" s="68" t="s">
        <v>61</v>
      </c>
      <c r="O18" s="69"/>
      <c r="P18" s="69"/>
      <c r="Q18" s="70"/>
      <c r="R18" s="20" t="s">
        <v>46</v>
      </c>
    </row>
    <row r="19" spans="2:20">
      <c r="B19" s="15" t="s">
        <v>49</v>
      </c>
      <c r="C19" s="4">
        <v>3.9999999999999929</v>
      </c>
      <c r="D19" s="4"/>
      <c r="E19" s="4"/>
      <c r="F19" s="16"/>
      <c r="H19" s="15">
        <f t="array" ref="H19:L19">H14:L14-$H$13:$L$13*(H14/$H$13)</f>
        <v>0</v>
      </c>
      <c r="I19" s="4">
        <v>0.25</v>
      </c>
      <c r="J19" s="4">
        <v>-0.5</v>
      </c>
      <c r="K19" s="16">
        <v>-6</v>
      </c>
      <c r="L19" s="22">
        <v>1</v>
      </c>
      <c r="N19" s="21">
        <v>8</v>
      </c>
      <c r="O19" s="13">
        <v>-3</v>
      </c>
      <c r="P19" s="13">
        <v>2</v>
      </c>
      <c r="Q19" s="14">
        <v>4</v>
      </c>
      <c r="R19" s="21">
        <v>8</v>
      </c>
      <c r="S19" t="s">
        <v>48</v>
      </c>
      <c r="T19">
        <f>MDETERM(N19:Q22)/MDETERM(N13:Q16)</f>
        <v>4.9999999999999876</v>
      </c>
    </row>
    <row r="20" spans="2:20">
      <c r="B20" s="15" t="s">
        <v>50</v>
      </c>
      <c r="C20" s="4">
        <v>0</v>
      </c>
      <c r="D20" s="4"/>
      <c r="E20" s="4"/>
      <c r="F20" s="16"/>
      <c r="H20" s="15">
        <f t="array" ref="H20:L20">H15:L15-$H$13:$L$13*(H15/$H$13)</f>
        <v>0</v>
      </c>
      <c r="I20" s="4">
        <v>0.5</v>
      </c>
      <c r="J20" s="4">
        <v>0</v>
      </c>
      <c r="K20" s="16">
        <v>-7</v>
      </c>
      <c r="L20" s="22">
        <v>2</v>
      </c>
      <c r="N20" s="22">
        <v>7</v>
      </c>
      <c r="O20" s="4">
        <v>-2</v>
      </c>
      <c r="P20" s="4">
        <v>1</v>
      </c>
      <c r="Q20" s="16">
        <v>-3</v>
      </c>
      <c r="R20" s="22">
        <v>7</v>
      </c>
    </row>
    <row r="21" spans="2:20" ht="15.75" thickBot="1">
      <c r="B21" s="17" t="s">
        <v>51</v>
      </c>
      <c r="C21" s="18">
        <v>0</v>
      </c>
      <c r="D21" s="18"/>
      <c r="E21" s="18"/>
      <c r="F21" s="19"/>
      <c r="H21" s="17">
        <f t="array" ref="H21:L21">H16:L16-$H$13:$L$13*(H16/$H$13)</f>
        <v>0</v>
      </c>
      <c r="I21" s="18">
        <v>0.75</v>
      </c>
      <c r="J21" s="18">
        <v>-1.5</v>
      </c>
      <c r="K21" s="19">
        <v>-13</v>
      </c>
      <c r="L21" s="23">
        <v>3</v>
      </c>
      <c r="N21" s="22">
        <v>6</v>
      </c>
      <c r="O21" s="4">
        <v>-1</v>
      </c>
      <c r="P21" s="4">
        <v>1</v>
      </c>
      <c r="Q21" s="16">
        <v>-5</v>
      </c>
      <c r="R21" s="22">
        <v>6</v>
      </c>
    </row>
    <row r="22" spans="2:20" ht="15.75" thickBot="1">
      <c r="N22" s="23">
        <v>13</v>
      </c>
      <c r="O22" s="18">
        <v>-3</v>
      </c>
      <c r="P22" s="18">
        <v>1</v>
      </c>
      <c r="Q22" s="19">
        <v>-8</v>
      </c>
      <c r="R22" s="23">
        <v>13</v>
      </c>
    </row>
    <row r="23" spans="2:20" ht="15.75" thickBot="1">
      <c r="H23" s="12">
        <v>4</v>
      </c>
      <c r="I23" s="13">
        <v>-3</v>
      </c>
      <c r="J23" s="13">
        <v>2</v>
      </c>
      <c r="K23" s="14">
        <v>4</v>
      </c>
      <c r="L23" s="21">
        <v>8</v>
      </c>
    </row>
    <row r="24" spans="2:20" ht="15.75" thickBot="1">
      <c r="H24" s="15">
        <f t="array" ref="H24:L24">H19:L19-$H$13:$L$13*(H19/$H$13)</f>
        <v>0</v>
      </c>
      <c r="I24" s="4">
        <v>0.25</v>
      </c>
      <c r="J24" s="4">
        <v>-0.5</v>
      </c>
      <c r="K24" s="16">
        <v>-6</v>
      </c>
      <c r="L24" s="22">
        <v>1</v>
      </c>
      <c r="N24" s="68" t="s">
        <v>62</v>
      </c>
      <c r="O24" s="69"/>
      <c r="P24" s="69"/>
      <c r="Q24" s="70"/>
      <c r="R24" s="20" t="s">
        <v>46</v>
      </c>
    </row>
    <row r="25" spans="2:20">
      <c r="H25" s="15">
        <f t="array" ref="H25:L25">H20:L20-$H$19:$L$19*(I20/$I$19)</f>
        <v>0</v>
      </c>
      <c r="I25" s="4">
        <v>0</v>
      </c>
      <c r="J25" s="4">
        <v>1</v>
      </c>
      <c r="K25" s="16">
        <v>5</v>
      </c>
      <c r="L25" s="24">
        <v>0</v>
      </c>
      <c r="N25" s="12">
        <v>4</v>
      </c>
      <c r="O25" s="21">
        <v>8</v>
      </c>
      <c r="P25" s="13">
        <v>2</v>
      </c>
      <c r="Q25" s="14">
        <v>4</v>
      </c>
      <c r="R25" s="21">
        <v>8</v>
      </c>
      <c r="S25" t="s">
        <v>49</v>
      </c>
      <c r="T25">
        <f>MDETERM(N25:Q28)/MDETERM(N13:Q16)</f>
        <v>3.999999999999988</v>
      </c>
    </row>
    <row r="26" spans="2:20" ht="15.75" thickBot="1">
      <c r="H26" s="17">
        <f t="array" ref="H26:L26">H21:L21-$H$19:$L$19*(I21/$I$19)</f>
        <v>0</v>
      </c>
      <c r="I26" s="18">
        <v>0</v>
      </c>
      <c r="J26" s="18">
        <v>0</v>
      </c>
      <c r="K26" s="19">
        <v>5</v>
      </c>
      <c r="L26" s="25">
        <v>0</v>
      </c>
      <c r="N26" s="15">
        <v>3</v>
      </c>
      <c r="O26" s="22">
        <v>7</v>
      </c>
      <c r="P26" s="4">
        <v>1</v>
      </c>
      <c r="Q26" s="16">
        <v>-3</v>
      </c>
      <c r="R26" s="22">
        <v>7</v>
      </c>
    </row>
    <row r="27" spans="2:20" ht="15.75" thickBot="1">
      <c r="N27" s="15">
        <v>2</v>
      </c>
      <c r="O27" s="22">
        <v>6</v>
      </c>
      <c r="P27" s="4">
        <v>1</v>
      </c>
      <c r="Q27" s="16">
        <v>-5</v>
      </c>
      <c r="R27" s="22">
        <v>6</v>
      </c>
    </row>
    <row r="28" spans="2:20" ht="15.75" thickBot="1">
      <c r="H28" s="12">
        <v>4</v>
      </c>
      <c r="I28" s="13">
        <v>-3</v>
      </c>
      <c r="J28" s="13">
        <v>2</v>
      </c>
      <c r="K28" s="14">
        <v>4</v>
      </c>
      <c r="L28" s="21">
        <v>8</v>
      </c>
      <c r="N28" s="17">
        <v>5</v>
      </c>
      <c r="O28" s="23">
        <v>13</v>
      </c>
      <c r="P28" s="18">
        <v>1</v>
      </c>
      <c r="Q28" s="19">
        <v>-8</v>
      </c>
      <c r="R28" s="23">
        <v>13</v>
      </c>
    </row>
    <row r="29" spans="2:20" ht="15.75" thickBot="1">
      <c r="H29" s="15">
        <f t="array" ref="H29:L29">H24:L24-$H$13:$L$13*(H24/$H$13)</f>
        <v>0</v>
      </c>
      <c r="I29" s="4">
        <v>0.25</v>
      </c>
      <c r="J29" s="4">
        <v>-0.5</v>
      </c>
      <c r="K29" s="16">
        <v>-6</v>
      </c>
      <c r="L29" s="22">
        <v>1</v>
      </c>
    </row>
    <row r="30" spans="2:20" ht="15.75" thickBot="1">
      <c r="H30" s="15">
        <f t="array" ref="H30:L30">H25:L25-$H$19:$L$19*(I25/$I$19)</f>
        <v>0</v>
      </c>
      <c r="I30" s="4">
        <v>0</v>
      </c>
      <c r="J30" s="4">
        <v>1</v>
      </c>
      <c r="K30" s="16">
        <v>5</v>
      </c>
      <c r="L30" s="24">
        <v>0</v>
      </c>
      <c r="N30" s="68" t="s">
        <v>63</v>
      </c>
      <c r="O30" s="69"/>
      <c r="P30" s="69"/>
      <c r="Q30" s="70"/>
      <c r="R30" s="20" t="s">
        <v>46</v>
      </c>
    </row>
    <row r="31" spans="2:20" ht="15.75" thickBot="1">
      <c r="H31" s="17">
        <f t="array" ref="H31:L31">H26:L26-$H$25:$L$25*(J26/$J$25)</f>
        <v>0</v>
      </c>
      <c r="I31" s="18">
        <v>0</v>
      </c>
      <c r="J31" s="18">
        <v>0</v>
      </c>
      <c r="K31" s="19">
        <v>5</v>
      </c>
      <c r="L31" s="25">
        <v>0</v>
      </c>
      <c r="N31" s="12">
        <v>4</v>
      </c>
      <c r="O31" s="13">
        <v>-3</v>
      </c>
      <c r="P31" s="21">
        <v>8</v>
      </c>
      <c r="Q31" s="14">
        <v>4</v>
      </c>
      <c r="R31" s="21">
        <v>8</v>
      </c>
      <c r="S31" t="s">
        <v>50</v>
      </c>
      <c r="T31">
        <f>MDETERM(N31:Q34)/MDETERM(N13:Q16)</f>
        <v>0</v>
      </c>
    </row>
    <row r="32" spans="2:20" ht="15.75" thickBot="1">
      <c r="N32" s="15">
        <v>3</v>
      </c>
      <c r="O32" s="4">
        <v>-2</v>
      </c>
      <c r="P32" s="22">
        <v>7</v>
      </c>
      <c r="Q32" s="16">
        <v>-3</v>
      </c>
      <c r="R32" s="22">
        <v>7</v>
      </c>
    </row>
    <row r="33" spans="8:20">
      <c r="H33" s="12">
        <f t="array" ref="H33:L33">(H28:L28-H34:L34*I28-H35:L35*J28-H36:L36*K28)/H28</f>
        <v>1</v>
      </c>
      <c r="I33" s="13">
        <v>0</v>
      </c>
      <c r="J33" s="13">
        <v>0</v>
      </c>
      <c r="K33" s="13">
        <v>77.5</v>
      </c>
      <c r="L33" s="26">
        <v>5</v>
      </c>
      <c r="M33" t="s">
        <v>54</v>
      </c>
      <c r="N33" s="15">
        <v>2</v>
      </c>
      <c r="O33" s="4">
        <v>-1</v>
      </c>
      <c r="P33" s="22">
        <v>6</v>
      </c>
      <c r="Q33" s="16">
        <v>-5</v>
      </c>
      <c r="R33" s="22">
        <v>6</v>
      </c>
    </row>
    <row r="34" spans="8:20" ht="15.75" thickBot="1">
      <c r="H34" s="15">
        <f t="array" ref="H34:L34">(H29:L29-H30:L30*J29-H31:L31*K29)/I29</f>
        <v>0</v>
      </c>
      <c r="I34" s="4">
        <v>1</v>
      </c>
      <c r="J34" s="4">
        <v>0</v>
      </c>
      <c r="K34" s="4">
        <v>106</v>
      </c>
      <c r="L34" s="27">
        <v>4</v>
      </c>
      <c r="M34" t="s">
        <v>55</v>
      </c>
      <c r="N34" s="17">
        <v>5</v>
      </c>
      <c r="O34" s="18">
        <v>-3</v>
      </c>
      <c r="P34" s="23">
        <v>13</v>
      </c>
      <c r="Q34" s="19">
        <v>-8</v>
      </c>
      <c r="R34" s="23">
        <v>13</v>
      </c>
    </row>
    <row r="35" spans="8:20" ht="15.75" thickBot="1">
      <c r="H35" s="15">
        <f t="array" ref="H35:L35">(H30:L30-H36:L36*K36)/J30</f>
        <v>0</v>
      </c>
      <c r="I35" s="4">
        <v>0</v>
      </c>
      <c r="J35" s="4">
        <v>1</v>
      </c>
      <c r="K35" s="4">
        <v>4</v>
      </c>
      <c r="L35" s="27">
        <v>0</v>
      </c>
      <c r="M35" t="s">
        <v>56</v>
      </c>
    </row>
    <row r="36" spans="8:20" ht="15.75" thickBot="1">
      <c r="H36" s="17">
        <f t="array" ref="H36:L36">H31:L31/K31</f>
        <v>0</v>
      </c>
      <c r="I36" s="18">
        <v>0</v>
      </c>
      <c r="J36" s="18">
        <v>0</v>
      </c>
      <c r="K36" s="18">
        <v>1</v>
      </c>
      <c r="L36" s="28">
        <v>0</v>
      </c>
      <c r="M36" t="s">
        <v>57</v>
      </c>
      <c r="N36" s="68" t="s">
        <v>59</v>
      </c>
      <c r="O36" s="69"/>
      <c r="P36" s="69"/>
      <c r="Q36" s="70"/>
      <c r="R36" s="20" t="s">
        <v>60</v>
      </c>
    </row>
    <row r="37" spans="8:20">
      <c r="N37" s="12">
        <v>4</v>
      </c>
      <c r="O37" s="13">
        <v>-3</v>
      </c>
      <c r="P37" s="13">
        <v>2</v>
      </c>
      <c r="Q37" s="21">
        <v>8</v>
      </c>
      <c r="R37" s="21">
        <v>8</v>
      </c>
      <c r="S37" t="s">
        <v>51</v>
      </c>
      <c r="T37">
        <f>MDETERM(N37:Q40)/MDETERM(N13:Q16)</f>
        <v>-8.6597395920761932E-16</v>
      </c>
    </row>
    <row r="38" spans="8:20">
      <c r="N38" s="15">
        <v>3</v>
      </c>
      <c r="O38" s="4">
        <v>-2</v>
      </c>
      <c r="P38" s="4">
        <v>1</v>
      </c>
      <c r="Q38" s="22">
        <v>7</v>
      </c>
      <c r="R38" s="22">
        <v>7</v>
      </c>
    </row>
    <row r="39" spans="8:20">
      <c r="N39" s="15">
        <v>2</v>
      </c>
      <c r="O39" s="4">
        <v>-1</v>
      </c>
      <c r="P39" s="4">
        <v>1</v>
      </c>
      <c r="Q39" s="22">
        <v>6</v>
      </c>
      <c r="R39" s="22">
        <v>6</v>
      </c>
    </row>
    <row r="40" spans="8:20" ht="15.75" thickBot="1">
      <c r="N40" s="17">
        <v>5</v>
      </c>
      <c r="O40" s="18">
        <v>-3</v>
      </c>
      <c r="P40" s="18">
        <v>1</v>
      </c>
      <c r="Q40" s="23">
        <v>13</v>
      </c>
      <c r="R40" s="23">
        <v>13</v>
      </c>
    </row>
  </sheetData>
  <mergeCells count="12">
    <mergeCell ref="N36:Q36"/>
    <mergeCell ref="A1:L1"/>
    <mergeCell ref="B12:E12"/>
    <mergeCell ref="B11:C11"/>
    <mergeCell ref="B17:F17"/>
    <mergeCell ref="H11:I11"/>
    <mergeCell ref="H12:K12"/>
    <mergeCell ref="N11:O11"/>
    <mergeCell ref="N12:Q12"/>
    <mergeCell ref="N18:Q18"/>
    <mergeCell ref="N24:Q24"/>
    <mergeCell ref="N30:Q30"/>
  </mergeCells>
  <pageMargins left="0.7" right="0.7" top="0.75" bottom="0.75" header="0.3" footer="0.3"/>
  <pageSetup paperSize="9" orientation="portrait" horizontalDpi="4294967293" verticalDpi="4294967293" r:id="rId1"/>
  <legacyDrawing r:id="rId2"/>
  <oleObjects>
    <oleObject progId="Equation.3" shapeId="4097" r:id="rId3"/>
  </oleObjects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2.7109375" customWidth="1"/>
    <col min="2" max="2" width="13" customWidth="1"/>
  </cols>
  <sheetData>
    <row r="1" spans="1:2">
      <c r="A1" s="34" t="s">
        <v>66</v>
      </c>
      <c r="B1" s="37" t="s">
        <v>74</v>
      </c>
    </row>
    <row r="2" spans="1:2">
      <c r="A2" s="34" t="s">
        <v>64</v>
      </c>
      <c r="B2" s="38">
        <v>2012</v>
      </c>
    </row>
    <row r="3" spans="1:2">
      <c r="A3" s="34" t="s">
        <v>67</v>
      </c>
      <c r="B3" s="37" t="s">
        <v>79</v>
      </c>
    </row>
    <row r="4" spans="1:2">
      <c r="A4" s="34" t="s">
        <v>68</v>
      </c>
      <c r="B4" s="37" t="s">
        <v>126</v>
      </c>
    </row>
    <row r="6" spans="1:2">
      <c r="A6" t="s">
        <v>85</v>
      </c>
    </row>
    <row r="7" spans="1:2">
      <c r="A7" s="3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cols>
    <col min="1" max="1" width="22.7109375" customWidth="1"/>
    <col min="2" max="2" width="20.85546875" customWidth="1"/>
    <col min="3" max="3" width="9.5703125" customWidth="1"/>
    <col min="4" max="4" width="10.140625" customWidth="1"/>
    <col min="5" max="5" width="8.42578125" customWidth="1"/>
    <col min="6" max="6" width="12.7109375" customWidth="1"/>
    <col min="7" max="7" width="9.5703125" bestFit="1" customWidth="1"/>
    <col min="8" max="8" width="10.140625" bestFit="1" customWidth="1"/>
    <col min="9" max="9" width="8.42578125" customWidth="1"/>
    <col min="10" max="10" width="12.7109375" customWidth="1"/>
    <col min="11" max="11" width="9.5703125" bestFit="1" customWidth="1"/>
    <col min="12" max="12" width="10.140625" bestFit="1" customWidth="1"/>
    <col min="13" max="13" width="8.42578125" customWidth="1"/>
    <col min="14" max="14" width="12.7109375" customWidth="1"/>
    <col min="15" max="15" width="9.5703125" bestFit="1" customWidth="1"/>
    <col min="16" max="16" width="11.85546875" bestFit="1" customWidth="1"/>
  </cols>
  <sheetData>
    <row r="1" spans="1:16">
      <c r="A1" s="34" t="s">
        <v>66</v>
      </c>
      <c r="B1" s="37" t="s">
        <v>126</v>
      </c>
    </row>
    <row r="3" spans="1:16">
      <c r="A3" s="34" t="s">
        <v>85</v>
      </c>
      <c r="B3" s="34" t="s">
        <v>90</v>
      </c>
    </row>
    <row r="4" spans="1:16">
      <c r="B4" s="37">
        <v>2011</v>
      </c>
      <c r="C4" s="37" t="s">
        <v>98</v>
      </c>
      <c r="D4" s="37">
        <v>2012</v>
      </c>
      <c r="G4" s="37" t="s">
        <v>101</v>
      </c>
      <c r="H4" s="37">
        <v>2013</v>
      </c>
      <c r="K4" s="37" t="s">
        <v>100</v>
      </c>
      <c r="L4" s="37">
        <v>2014</v>
      </c>
      <c r="O4" s="37" t="s">
        <v>99</v>
      </c>
      <c r="P4" s="37" t="s">
        <v>87</v>
      </c>
    </row>
    <row r="5" spans="1:16">
      <c r="B5" s="37" t="s">
        <v>92</v>
      </c>
      <c r="D5" s="37" t="s">
        <v>92</v>
      </c>
      <c r="F5" s="37" t="s">
        <v>83</v>
      </c>
      <c r="H5" s="37" t="s">
        <v>92</v>
      </c>
      <c r="J5" s="37" t="s">
        <v>83</v>
      </c>
      <c r="L5" s="37" t="s">
        <v>92</v>
      </c>
      <c r="N5" s="37" t="s">
        <v>83</v>
      </c>
    </row>
    <row r="6" spans="1:16">
      <c r="A6" s="34" t="s">
        <v>86</v>
      </c>
      <c r="B6" s="37" t="s">
        <v>91</v>
      </c>
      <c r="D6" s="37" t="s">
        <v>80</v>
      </c>
      <c r="E6" s="37" t="s">
        <v>84</v>
      </c>
      <c r="F6" s="37" t="s">
        <v>83</v>
      </c>
      <c r="H6" s="37" t="s">
        <v>80</v>
      </c>
      <c r="I6" s="37" t="s">
        <v>84</v>
      </c>
      <c r="J6" s="37" t="s">
        <v>83</v>
      </c>
      <c r="L6" s="37" t="s">
        <v>80</v>
      </c>
      <c r="M6" s="37" t="s">
        <v>84</v>
      </c>
      <c r="N6" s="37" t="s">
        <v>83</v>
      </c>
    </row>
    <row r="7" spans="1:16">
      <c r="A7" s="38" t="s">
        <v>79</v>
      </c>
      <c r="B7" s="33"/>
      <c r="C7" s="33"/>
      <c r="D7" s="33">
        <v>266</v>
      </c>
      <c r="E7" s="33"/>
      <c r="F7" s="33">
        <v>400</v>
      </c>
      <c r="G7" s="33">
        <v>666</v>
      </c>
      <c r="H7" s="33"/>
      <c r="I7" s="33">
        <v>56</v>
      </c>
      <c r="J7" s="33">
        <v>46</v>
      </c>
      <c r="K7" s="33">
        <v>102</v>
      </c>
      <c r="L7" s="33"/>
      <c r="M7" s="33">
        <v>26</v>
      </c>
      <c r="N7" s="33">
        <v>33</v>
      </c>
      <c r="O7" s="33">
        <v>59</v>
      </c>
      <c r="P7" s="33">
        <v>827</v>
      </c>
    </row>
    <row r="8" spans="1:16">
      <c r="A8" s="38" t="s">
        <v>81</v>
      </c>
      <c r="B8" s="33"/>
      <c r="C8" s="33"/>
      <c r="D8" s="33">
        <v>46</v>
      </c>
      <c r="E8" s="33"/>
      <c r="F8" s="33"/>
      <c r="G8" s="33">
        <v>46</v>
      </c>
      <c r="H8" s="33">
        <v>165</v>
      </c>
      <c r="I8" s="33"/>
      <c r="J8" s="33">
        <v>32</v>
      </c>
      <c r="K8" s="33">
        <v>197</v>
      </c>
      <c r="L8" s="33"/>
      <c r="M8" s="33"/>
      <c r="N8" s="33">
        <v>120</v>
      </c>
      <c r="O8" s="33">
        <v>120</v>
      </c>
      <c r="P8" s="33">
        <v>363</v>
      </c>
    </row>
    <row r="9" spans="1:16">
      <c r="A9" s="38" t="s">
        <v>93</v>
      </c>
      <c r="B9" s="33">
        <v>46</v>
      </c>
      <c r="C9" s="33">
        <v>46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>
        <v>46</v>
      </c>
    </row>
    <row r="10" spans="1:16">
      <c r="A10" s="38" t="s">
        <v>82</v>
      </c>
      <c r="B10" s="33"/>
      <c r="C10" s="33"/>
      <c r="D10" s="33">
        <v>30</v>
      </c>
      <c r="E10" s="33">
        <v>594</v>
      </c>
      <c r="F10" s="33"/>
      <c r="G10" s="33">
        <v>624</v>
      </c>
      <c r="H10" s="33">
        <v>83</v>
      </c>
      <c r="I10" s="33">
        <v>78</v>
      </c>
      <c r="J10" s="33"/>
      <c r="K10" s="33">
        <v>161</v>
      </c>
      <c r="L10" s="33">
        <v>646</v>
      </c>
      <c r="M10" s="33">
        <v>14</v>
      </c>
      <c r="N10" s="33"/>
      <c r="O10" s="33">
        <v>660</v>
      </c>
      <c r="P10" s="33">
        <v>1445</v>
      </c>
    </row>
    <row r="11" spans="1:16">
      <c r="A11" s="38" t="s">
        <v>87</v>
      </c>
      <c r="B11" s="33">
        <v>46</v>
      </c>
      <c r="C11" s="33">
        <v>46</v>
      </c>
      <c r="D11" s="33">
        <v>342</v>
      </c>
      <c r="E11" s="33">
        <v>594</v>
      </c>
      <c r="F11" s="33">
        <v>400</v>
      </c>
      <c r="G11" s="33">
        <v>1336</v>
      </c>
      <c r="H11" s="33">
        <v>248</v>
      </c>
      <c r="I11" s="33">
        <v>134</v>
      </c>
      <c r="J11" s="33">
        <v>78</v>
      </c>
      <c r="K11" s="33">
        <v>460</v>
      </c>
      <c r="L11" s="33">
        <v>646</v>
      </c>
      <c r="M11" s="33">
        <v>40</v>
      </c>
      <c r="N11" s="33">
        <v>153</v>
      </c>
      <c r="O11" s="33">
        <v>839</v>
      </c>
      <c r="P11" s="33">
        <v>2681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7"/>
  <sheetViews>
    <sheetView zoomScale="70" zoomScaleNormal="70" workbookViewId="0">
      <selection sqref="A1:F37"/>
    </sheetView>
  </sheetViews>
  <sheetFormatPr defaultRowHeight="15"/>
  <cols>
    <col min="1" max="1" width="5" bestFit="1" customWidth="1"/>
    <col min="2" max="2" width="9.28515625" bestFit="1" customWidth="1"/>
    <col min="3" max="3" width="17.28515625" bestFit="1" customWidth="1"/>
    <col min="4" max="4" width="9.85546875" bestFit="1" customWidth="1"/>
    <col min="5" max="5" width="11" bestFit="1" customWidth="1"/>
    <col min="8" max="8" width="18.140625" customWidth="1"/>
    <col min="9" max="9" width="23" bestFit="1" customWidth="1"/>
  </cols>
  <sheetData>
    <row r="1" spans="1:9" ht="15.75" thickBot="1">
      <c r="A1" s="29" t="s">
        <v>64</v>
      </c>
      <c r="B1" s="30" t="s">
        <v>65</v>
      </c>
      <c r="C1" s="30" t="s">
        <v>66</v>
      </c>
      <c r="D1" s="30" t="s">
        <v>67</v>
      </c>
      <c r="E1" s="30" t="s">
        <v>68</v>
      </c>
      <c r="F1" s="31" t="s">
        <v>69</v>
      </c>
    </row>
    <row r="2" spans="1:9">
      <c r="A2" s="59">
        <v>2011</v>
      </c>
      <c r="B2" s="59" t="s">
        <v>95</v>
      </c>
      <c r="C2" s="59" t="s">
        <v>88</v>
      </c>
      <c r="D2" s="59" t="s">
        <v>93</v>
      </c>
      <c r="E2" s="59" t="s">
        <v>91</v>
      </c>
      <c r="F2" s="59">
        <v>10</v>
      </c>
      <c r="H2" s="34" t="s">
        <v>86</v>
      </c>
      <c r="I2" t="s">
        <v>85</v>
      </c>
    </row>
    <row r="3" spans="1:9">
      <c r="A3" s="59">
        <v>2011</v>
      </c>
      <c r="B3" s="59" t="s">
        <v>95</v>
      </c>
      <c r="C3" s="59" t="s">
        <v>88</v>
      </c>
      <c r="D3" s="59" t="s">
        <v>93</v>
      </c>
      <c r="E3" s="59" t="s">
        <v>91</v>
      </c>
      <c r="F3" s="59">
        <v>5</v>
      </c>
      <c r="H3" s="38" t="s">
        <v>92</v>
      </c>
      <c r="I3" s="33"/>
    </row>
    <row r="4" spans="1:9">
      <c r="A4" s="59">
        <v>2011</v>
      </c>
      <c r="B4" s="59" t="s">
        <v>95</v>
      </c>
      <c r="C4" s="59" t="s">
        <v>88</v>
      </c>
      <c r="D4" s="59" t="s">
        <v>93</v>
      </c>
      <c r="E4" s="59" t="s">
        <v>91</v>
      </c>
      <c r="F4" s="59">
        <v>7</v>
      </c>
      <c r="H4" s="35" t="s">
        <v>80</v>
      </c>
      <c r="I4" s="33">
        <v>1236</v>
      </c>
    </row>
    <row r="5" spans="1:9">
      <c r="A5" s="59">
        <v>2011</v>
      </c>
      <c r="B5" s="59" t="s">
        <v>95</v>
      </c>
      <c r="C5" s="59" t="s">
        <v>89</v>
      </c>
      <c r="D5" s="59" t="s">
        <v>93</v>
      </c>
      <c r="E5" s="59" t="s">
        <v>91</v>
      </c>
      <c r="F5" s="59">
        <v>16</v>
      </c>
      <c r="H5" s="36" t="s">
        <v>92</v>
      </c>
      <c r="I5" s="33"/>
    </row>
    <row r="6" spans="1:9">
      <c r="A6" s="59">
        <v>2011</v>
      </c>
      <c r="B6" s="59" t="s">
        <v>95</v>
      </c>
      <c r="C6" s="59" t="s">
        <v>89</v>
      </c>
      <c r="D6" s="59" t="s">
        <v>93</v>
      </c>
      <c r="E6" s="59" t="s">
        <v>91</v>
      </c>
      <c r="F6" s="59">
        <v>8</v>
      </c>
      <c r="H6" s="39" t="s">
        <v>79</v>
      </c>
      <c r="I6" s="33">
        <v>266</v>
      </c>
    </row>
    <row r="7" spans="1:9">
      <c r="A7" s="60">
        <v>2012</v>
      </c>
      <c r="B7" s="59" t="s">
        <v>70</v>
      </c>
      <c r="C7" s="59" t="s">
        <v>73</v>
      </c>
      <c r="D7" s="59" t="s">
        <v>79</v>
      </c>
      <c r="E7" s="59" t="s">
        <v>80</v>
      </c>
      <c r="F7" s="59">
        <v>254</v>
      </c>
      <c r="H7" s="39" t="s">
        <v>81</v>
      </c>
      <c r="I7" s="33">
        <v>211</v>
      </c>
    </row>
    <row r="8" spans="1:9">
      <c r="A8" s="10">
        <v>2012</v>
      </c>
      <c r="B8" s="10" t="s">
        <v>70</v>
      </c>
      <c r="C8" s="10" t="s">
        <v>74</v>
      </c>
      <c r="D8" s="10" t="s">
        <v>79</v>
      </c>
      <c r="E8" s="10" t="s">
        <v>80</v>
      </c>
      <c r="F8" s="10">
        <v>12</v>
      </c>
      <c r="H8" s="36" t="s">
        <v>94</v>
      </c>
      <c r="I8" s="33"/>
    </row>
    <row r="9" spans="1:9">
      <c r="A9" s="10">
        <v>2012</v>
      </c>
      <c r="B9" s="10" t="s">
        <v>70</v>
      </c>
      <c r="C9" s="10" t="s">
        <v>75</v>
      </c>
      <c r="D9" s="10" t="s">
        <v>81</v>
      </c>
      <c r="E9" s="10" t="s">
        <v>80</v>
      </c>
      <c r="F9" s="10">
        <v>36</v>
      </c>
      <c r="H9" s="39" t="s">
        <v>82</v>
      </c>
      <c r="I9" s="33">
        <v>759</v>
      </c>
    </row>
    <row r="10" spans="1:9">
      <c r="A10" s="10">
        <v>2012</v>
      </c>
      <c r="B10" s="10" t="s">
        <v>71</v>
      </c>
      <c r="C10" s="10" t="s">
        <v>76</v>
      </c>
      <c r="D10" s="10" t="s">
        <v>82</v>
      </c>
      <c r="E10" s="10" t="s">
        <v>84</v>
      </c>
      <c r="F10" s="10">
        <v>569</v>
      </c>
      <c r="H10" s="35" t="s">
        <v>84</v>
      </c>
      <c r="I10" s="33">
        <v>768</v>
      </c>
    </row>
    <row r="11" spans="1:9">
      <c r="A11" s="10">
        <v>2012</v>
      </c>
      <c r="B11" s="10" t="s">
        <v>71</v>
      </c>
      <c r="C11" s="10" t="s">
        <v>77</v>
      </c>
      <c r="D11" s="10" t="s">
        <v>79</v>
      </c>
      <c r="E11" s="10" t="s">
        <v>83</v>
      </c>
      <c r="F11" s="10">
        <v>400</v>
      </c>
      <c r="H11" s="36" t="s">
        <v>92</v>
      </c>
      <c r="I11" s="33"/>
    </row>
    <row r="12" spans="1:9">
      <c r="A12" s="10">
        <v>2012</v>
      </c>
      <c r="B12" s="10" t="s">
        <v>71</v>
      </c>
      <c r="C12" s="10" t="s">
        <v>78</v>
      </c>
      <c r="D12" s="10" t="s">
        <v>81</v>
      </c>
      <c r="E12" s="10" t="s">
        <v>80</v>
      </c>
      <c r="F12" s="10">
        <v>10</v>
      </c>
      <c r="H12" s="39" t="s">
        <v>79</v>
      </c>
      <c r="I12" s="33">
        <v>82</v>
      </c>
    </row>
    <row r="13" spans="1:9">
      <c r="A13" s="10">
        <v>2012</v>
      </c>
      <c r="B13" s="10" t="s">
        <v>72</v>
      </c>
      <c r="C13" s="10" t="s">
        <v>77</v>
      </c>
      <c r="D13" s="10" t="s">
        <v>82</v>
      </c>
      <c r="E13" s="10" t="s">
        <v>80</v>
      </c>
      <c r="F13" s="10">
        <v>30</v>
      </c>
      <c r="H13" s="36" t="s">
        <v>94</v>
      </c>
      <c r="I13" s="33"/>
    </row>
    <row r="14" spans="1:9">
      <c r="A14" s="10">
        <v>2012</v>
      </c>
      <c r="B14" s="10" t="s">
        <v>72</v>
      </c>
      <c r="C14" s="10" t="s">
        <v>74</v>
      </c>
      <c r="D14" s="10" t="s">
        <v>82</v>
      </c>
      <c r="E14" s="10" t="s">
        <v>84</v>
      </c>
      <c r="F14" s="10">
        <v>25</v>
      </c>
      <c r="H14" s="39" t="s">
        <v>82</v>
      </c>
      <c r="I14" s="33">
        <v>686</v>
      </c>
    </row>
    <row r="15" spans="1:9">
      <c r="A15" s="10">
        <v>2013</v>
      </c>
      <c r="B15" s="10" t="s">
        <v>70</v>
      </c>
      <c r="C15" s="10" t="s">
        <v>74</v>
      </c>
      <c r="D15" s="10" t="s">
        <v>79</v>
      </c>
      <c r="E15" s="10" t="s">
        <v>83</v>
      </c>
      <c r="F15" s="10">
        <v>42</v>
      </c>
      <c r="H15" s="35" t="s">
        <v>91</v>
      </c>
      <c r="I15" s="33">
        <v>46</v>
      </c>
    </row>
    <row r="16" spans="1:9">
      <c r="A16" s="10">
        <v>2013</v>
      </c>
      <c r="B16" s="10" t="s">
        <v>70</v>
      </c>
      <c r="C16" s="10" t="s">
        <v>75</v>
      </c>
      <c r="D16" s="10" t="s">
        <v>81</v>
      </c>
      <c r="E16" s="10" t="s">
        <v>80</v>
      </c>
      <c r="F16" s="10">
        <v>6</v>
      </c>
      <c r="H16" s="36" t="s">
        <v>94</v>
      </c>
      <c r="I16" s="33"/>
    </row>
    <row r="17" spans="1:9">
      <c r="A17" s="10">
        <v>2013</v>
      </c>
      <c r="B17" s="10" t="s">
        <v>70</v>
      </c>
      <c r="C17" s="10" t="s">
        <v>75</v>
      </c>
      <c r="D17" s="10" t="s">
        <v>82</v>
      </c>
      <c r="E17" s="10" t="s">
        <v>80</v>
      </c>
      <c r="F17" s="10">
        <v>8</v>
      </c>
      <c r="H17" s="39" t="s">
        <v>93</v>
      </c>
      <c r="I17" s="33">
        <v>46</v>
      </c>
    </row>
    <row r="18" spans="1:9">
      <c r="A18" s="10">
        <v>2013</v>
      </c>
      <c r="B18" s="10" t="s">
        <v>71</v>
      </c>
      <c r="C18" s="10" t="s">
        <v>78</v>
      </c>
      <c r="D18" s="10" t="s">
        <v>82</v>
      </c>
      <c r="E18" s="10" t="s">
        <v>84</v>
      </c>
      <c r="F18" s="10">
        <v>78</v>
      </c>
      <c r="H18" s="38" t="s">
        <v>83</v>
      </c>
      <c r="I18" s="33"/>
    </row>
    <row r="19" spans="1:9">
      <c r="A19" s="10">
        <v>2013</v>
      </c>
      <c r="B19" s="10" t="s">
        <v>71</v>
      </c>
      <c r="C19" s="10" t="s">
        <v>73</v>
      </c>
      <c r="D19" s="10" t="s">
        <v>79</v>
      </c>
      <c r="E19" s="10" t="s">
        <v>83</v>
      </c>
      <c r="F19" s="10">
        <v>4</v>
      </c>
      <c r="H19" s="35" t="s">
        <v>83</v>
      </c>
      <c r="I19" s="33">
        <v>631</v>
      </c>
    </row>
    <row r="20" spans="1:9">
      <c r="A20" s="10">
        <v>2013</v>
      </c>
      <c r="B20" s="10" t="s">
        <v>71</v>
      </c>
      <c r="C20" s="10" t="s">
        <v>73</v>
      </c>
      <c r="D20" s="10" t="s">
        <v>81</v>
      </c>
      <c r="E20" s="10" t="s">
        <v>80</v>
      </c>
      <c r="F20" s="10">
        <v>159</v>
      </c>
      <c r="H20" s="36" t="s">
        <v>92</v>
      </c>
      <c r="I20" s="33"/>
    </row>
    <row r="21" spans="1:9">
      <c r="A21" s="10">
        <v>2013</v>
      </c>
      <c r="B21" s="10" t="s">
        <v>72</v>
      </c>
      <c r="C21" s="10" t="s">
        <v>73</v>
      </c>
      <c r="D21" s="10" t="s">
        <v>82</v>
      </c>
      <c r="E21" s="10" t="s">
        <v>80</v>
      </c>
      <c r="F21" s="10">
        <v>52</v>
      </c>
      <c r="H21" s="39" t="s">
        <v>79</v>
      </c>
      <c r="I21" s="33">
        <v>479</v>
      </c>
    </row>
    <row r="22" spans="1:9">
      <c r="A22" s="10">
        <v>2013</v>
      </c>
      <c r="B22" s="10" t="s">
        <v>72</v>
      </c>
      <c r="C22" s="10" t="s">
        <v>75</v>
      </c>
      <c r="D22" s="10" t="s">
        <v>79</v>
      </c>
      <c r="E22" s="10" t="s">
        <v>84</v>
      </c>
      <c r="F22" s="10">
        <v>56</v>
      </c>
      <c r="H22" s="39" t="s">
        <v>81</v>
      </c>
      <c r="I22" s="33">
        <v>152</v>
      </c>
    </row>
    <row r="23" spans="1:9">
      <c r="A23" s="10">
        <v>2013</v>
      </c>
      <c r="B23" s="10" t="s">
        <v>72</v>
      </c>
      <c r="C23" s="10" t="s">
        <v>75</v>
      </c>
      <c r="D23" s="10" t="s">
        <v>81</v>
      </c>
      <c r="E23" s="10" t="s">
        <v>83</v>
      </c>
      <c r="F23" s="10">
        <v>32</v>
      </c>
      <c r="H23" s="38" t="s">
        <v>87</v>
      </c>
      <c r="I23" s="33">
        <v>2681</v>
      </c>
    </row>
    <row r="24" spans="1:9">
      <c r="A24" s="10">
        <v>2013</v>
      </c>
      <c r="B24" s="10" t="s">
        <v>72</v>
      </c>
      <c r="C24" s="10" t="s">
        <v>73</v>
      </c>
      <c r="D24" s="10" t="s">
        <v>82</v>
      </c>
      <c r="E24" s="10" t="s">
        <v>80</v>
      </c>
      <c r="F24" s="10">
        <v>23</v>
      </c>
    </row>
    <row r="25" spans="1:9">
      <c r="A25" s="10">
        <v>2014</v>
      </c>
      <c r="B25" s="10" t="s">
        <v>70</v>
      </c>
      <c r="C25" s="10" t="s">
        <v>73</v>
      </c>
      <c r="D25" s="10" t="s">
        <v>82</v>
      </c>
      <c r="E25" s="10" t="s">
        <v>80</v>
      </c>
      <c r="F25" s="10">
        <v>14</v>
      </c>
    </row>
    <row r="26" spans="1:9">
      <c r="A26" s="10">
        <v>2014</v>
      </c>
      <c r="B26" s="10" t="s">
        <v>70</v>
      </c>
      <c r="C26" s="10" t="s">
        <v>74</v>
      </c>
      <c r="D26" s="10" t="s">
        <v>79</v>
      </c>
      <c r="E26" s="10" t="s">
        <v>84</v>
      </c>
      <c r="F26" s="10">
        <v>14</v>
      </c>
    </row>
    <row r="27" spans="1:9">
      <c r="A27" s="10">
        <v>2014</v>
      </c>
      <c r="B27" s="10" t="s">
        <v>70</v>
      </c>
      <c r="C27" s="10" t="s">
        <v>74</v>
      </c>
      <c r="D27" s="10" t="s">
        <v>81</v>
      </c>
      <c r="E27" s="10" t="s">
        <v>83</v>
      </c>
      <c r="F27" s="10">
        <v>74</v>
      </c>
    </row>
    <row r="28" spans="1:9">
      <c r="A28" s="10">
        <v>2014</v>
      </c>
      <c r="B28" s="10" t="s">
        <v>70</v>
      </c>
      <c r="C28" s="10" t="s">
        <v>73</v>
      </c>
      <c r="D28" s="10" t="s">
        <v>82</v>
      </c>
      <c r="E28" s="10" t="s">
        <v>80</v>
      </c>
      <c r="F28" s="10">
        <v>54</v>
      </c>
    </row>
    <row r="29" spans="1:9">
      <c r="A29" s="10">
        <v>2014</v>
      </c>
      <c r="B29" s="10" t="s">
        <v>70</v>
      </c>
      <c r="C29" s="10" t="s">
        <v>78</v>
      </c>
      <c r="D29" s="10" t="s">
        <v>82</v>
      </c>
      <c r="E29" s="10" t="s">
        <v>80</v>
      </c>
      <c r="F29" s="10">
        <v>521</v>
      </c>
    </row>
    <row r="30" spans="1:9">
      <c r="A30" s="10">
        <v>2014</v>
      </c>
      <c r="B30" s="10" t="s">
        <v>71</v>
      </c>
      <c r="C30" s="10" t="s">
        <v>75</v>
      </c>
      <c r="D30" s="10" t="s">
        <v>79</v>
      </c>
      <c r="E30" s="10" t="s">
        <v>84</v>
      </c>
      <c r="F30" s="10">
        <v>8</v>
      </c>
    </row>
    <row r="31" spans="1:9">
      <c r="A31" s="10">
        <v>2014</v>
      </c>
      <c r="B31" s="10" t="s">
        <v>71</v>
      </c>
      <c r="C31" s="10" t="s">
        <v>77</v>
      </c>
      <c r="D31" s="10" t="s">
        <v>81</v>
      </c>
      <c r="E31" s="10" t="s">
        <v>83</v>
      </c>
      <c r="F31" s="10">
        <v>5</v>
      </c>
    </row>
    <row r="32" spans="1:9">
      <c r="A32" s="10">
        <v>2014</v>
      </c>
      <c r="B32" s="10" t="s">
        <v>71</v>
      </c>
      <c r="C32" s="10" t="s">
        <v>77</v>
      </c>
      <c r="D32" s="10" t="s">
        <v>82</v>
      </c>
      <c r="E32" s="10" t="s">
        <v>80</v>
      </c>
      <c r="F32" s="10">
        <v>45</v>
      </c>
    </row>
    <row r="33" spans="1:6">
      <c r="A33" s="10">
        <v>2014</v>
      </c>
      <c r="B33" s="10" t="s">
        <v>71</v>
      </c>
      <c r="C33" s="10" t="s">
        <v>78</v>
      </c>
      <c r="D33" s="10" t="s">
        <v>79</v>
      </c>
      <c r="E33" s="10" t="s">
        <v>84</v>
      </c>
      <c r="F33" s="10">
        <v>4</v>
      </c>
    </row>
    <row r="34" spans="1:6">
      <c r="A34" s="10">
        <v>2014</v>
      </c>
      <c r="B34" s="10" t="s">
        <v>71</v>
      </c>
      <c r="C34" s="10" t="s">
        <v>78</v>
      </c>
      <c r="D34" s="10" t="s">
        <v>81</v>
      </c>
      <c r="E34" s="10" t="s">
        <v>83</v>
      </c>
      <c r="F34" s="10">
        <v>41</v>
      </c>
    </row>
    <row r="35" spans="1:6">
      <c r="A35" s="10">
        <v>2014</v>
      </c>
      <c r="B35" s="10" t="s">
        <v>72</v>
      </c>
      <c r="C35" s="10" t="s">
        <v>73</v>
      </c>
      <c r="D35" s="10" t="s">
        <v>82</v>
      </c>
      <c r="E35" s="10" t="s">
        <v>80</v>
      </c>
      <c r="F35" s="10">
        <v>12</v>
      </c>
    </row>
    <row r="36" spans="1:6">
      <c r="A36" s="10">
        <v>2014</v>
      </c>
      <c r="B36" s="10" t="s">
        <v>72</v>
      </c>
      <c r="C36" s="10" t="s">
        <v>75</v>
      </c>
      <c r="D36" s="10" t="s">
        <v>82</v>
      </c>
      <c r="E36" s="10" t="s">
        <v>84</v>
      </c>
      <c r="F36" s="10">
        <v>14</v>
      </c>
    </row>
    <row r="37" spans="1:6">
      <c r="A37" s="10">
        <v>2014</v>
      </c>
      <c r="B37" s="10" t="s">
        <v>72</v>
      </c>
      <c r="C37" s="10" t="s">
        <v>78</v>
      </c>
      <c r="D37" s="10" t="s">
        <v>79</v>
      </c>
      <c r="E37" s="10" t="s">
        <v>83</v>
      </c>
      <c r="F37" s="10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63"/>
  <sheetViews>
    <sheetView topLeftCell="A13" zoomScale="70" zoomScaleNormal="70" workbookViewId="0">
      <selection activeCell="A37" sqref="A37"/>
    </sheetView>
  </sheetViews>
  <sheetFormatPr defaultRowHeight="15"/>
  <cols>
    <col min="1" max="1" width="23" customWidth="1"/>
    <col min="2" max="2" width="21.42578125" customWidth="1"/>
    <col min="3" max="5" width="5.42578125" customWidth="1"/>
    <col min="6" max="6" width="12.140625" customWidth="1"/>
    <col min="7" max="7" width="8.7109375" customWidth="1"/>
    <col min="8" max="8" width="23" bestFit="1" customWidth="1"/>
    <col min="9" max="9" width="21.42578125" bestFit="1" customWidth="1"/>
    <col min="10" max="12" width="5.42578125" customWidth="1"/>
    <col min="13" max="13" width="12.140625" customWidth="1"/>
    <col min="14" max="14" width="10.85546875" bestFit="1" customWidth="1"/>
    <col min="15" max="15" width="8.7109375" customWidth="1"/>
    <col min="16" max="16" width="16.42578125" bestFit="1" customWidth="1"/>
    <col min="17" max="17" width="13.42578125" bestFit="1" customWidth="1"/>
    <col min="18" max="18" width="10.85546875" bestFit="1" customWidth="1"/>
    <col min="19" max="19" width="16.42578125" bestFit="1" customWidth="1"/>
    <col min="20" max="20" width="13.7109375" bestFit="1" customWidth="1"/>
    <col min="21" max="21" width="16.5703125" bestFit="1" customWidth="1"/>
    <col min="22" max="22" width="12.140625" bestFit="1" customWidth="1"/>
    <col min="29" max="29" width="19.42578125" bestFit="1" customWidth="1"/>
    <col min="30" max="30" width="23" bestFit="1" customWidth="1"/>
  </cols>
  <sheetData>
    <row r="1" spans="1:30">
      <c r="AC1" s="34" t="s">
        <v>86</v>
      </c>
      <c r="AD1" t="s">
        <v>85</v>
      </c>
    </row>
    <row r="2" spans="1:30">
      <c r="A2" s="51" t="s">
        <v>112</v>
      </c>
      <c r="AC2" s="38" t="s">
        <v>77</v>
      </c>
      <c r="AD2" s="33">
        <v>480</v>
      </c>
    </row>
    <row r="3" spans="1:30">
      <c r="A3" s="76" t="s">
        <v>85</v>
      </c>
      <c r="B3" s="76" t="s">
        <v>90</v>
      </c>
      <c r="C3" s="77"/>
      <c r="D3" s="78"/>
      <c r="E3" s="78"/>
      <c r="F3" s="79"/>
      <c r="H3" s="76" t="s">
        <v>85</v>
      </c>
      <c r="I3" s="76" t="s">
        <v>90</v>
      </c>
      <c r="J3" s="77"/>
      <c r="K3" s="78"/>
      <c r="L3" s="78"/>
      <c r="M3" s="79"/>
      <c r="AC3" s="35">
        <v>2012</v>
      </c>
      <c r="AD3" s="33">
        <v>430</v>
      </c>
    </row>
    <row r="4" spans="1:30">
      <c r="A4" s="76" t="s">
        <v>86</v>
      </c>
      <c r="B4" s="77">
        <v>2012</v>
      </c>
      <c r="C4" s="78">
        <v>2013</v>
      </c>
      <c r="D4" s="78">
        <v>2014</v>
      </c>
      <c r="E4" s="79">
        <v>2011</v>
      </c>
      <c r="F4" s="82" t="s">
        <v>87</v>
      </c>
      <c r="H4" s="76" t="s">
        <v>86</v>
      </c>
      <c r="I4" s="77">
        <v>2012</v>
      </c>
      <c r="J4" s="78">
        <v>2013</v>
      </c>
      <c r="K4" s="78">
        <v>2014</v>
      </c>
      <c r="L4" s="79">
        <v>2011</v>
      </c>
      <c r="M4" s="82" t="s">
        <v>87</v>
      </c>
      <c r="AC4" s="35">
        <v>2014</v>
      </c>
      <c r="AD4" s="33">
        <v>50</v>
      </c>
    </row>
    <row r="5" spans="1:30">
      <c r="A5" s="40" t="s">
        <v>92</v>
      </c>
      <c r="B5" s="73"/>
      <c r="C5" s="74"/>
      <c r="D5" s="74"/>
      <c r="E5" s="74"/>
      <c r="F5" s="75"/>
      <c r="H5" s="80" t="s">
        <v>79</v>
      </c>
      <c r="I5" s="73">
        <v>666</v>
      </c>
      <c r="J5" s="74">
        <v>102</v>
      </c>
      <c r="K5" s="74">
        <v>59</v>
      </c>
      <c r="L5" s="74"/>
      <c r="M5" s="75">
        <v>827</v>
      </c>
      <c r="AC5" s="38" t="s">
        <v>78</v>
      </c>
      <c r="AD5" s="33">
        <v>687</v>
      </c>
    </row>
    <row r="6" spans="1:30">
      <c r="A6" s="84" t="s">
        <v>79</v>
      </c>
      <c r="B6" s="47">
        <v>666</v>
      </c>
      <c r="C6" s="41">
        <v>102</v>
      </c>
      <c r="D6" s="41">
        <v>59</v>
      </c>
      <c r="E6" s="41"/>
      <c r="F6" s="42">
        <v>827</v>
      </c>
      <c r="H6" s="57" t="s">
        <v>81</v>
      </c>
      <c r="I6" s="47">
        <v>46</v>
      </c>
      <c r="J6" s="41">
        <v>197</v>
      </c>
      <c r="K6" s="41">
        <v>120</v>
      </c>
      <c r="L6" s="41"/>
      <c r="M6" s="42">
        <v>363</v>
      </c>
      <c r="AC6" s="35">
        <v>2012</v>
      </c>
      <c r="AD6" s="33">
        <v>10</v>
      </c>
    </row>
    <row r="7" spans="1:30">
      <c r="A7" s="85" t="s">
        <v>77</v>
      </c>
      <c r="B7" s="47">
        <v>400</v>
      </c>
      <c r="C7" s="41"/>
      <c r="D7" s="41"/>
      <c r="E7" s="41"/>
      <c r="F7" s="42">
        <v>400</v>
      </c>
      <c r="H7" s="57" t="s">
        <v>82</v>
      </c>
      <c r="I7" s="47">
        <v>624</v>
      </c>
      <c r="J7" s="41">
        <v>161</v>
      </c>
      <c r="K7" s="41">
        <v>660</v>
      </c>
      <c r="L7" s="41"/>
      <c r="M7" s="42">
        <v>1445</v>
      </c>
      <c r="AC7" s="35">
        <v>2013</v>
      </c>
      <c r="AD7" s="33">
        <v>78</v>
      </c>
    </row>
    <row r="8" spans="1:30">
      <c r="A8" s="49" t="s">
        <v>78</v>
      </c>
      <c r="B8" s="47"/>
      <c r="C8" s="41"/>
      <c r="D8" s="41">
        <v>37</v>
      </c>
      <c r="E8" s="41"/>
      <c r="F8" s="42">
        <v>37</v>
      </c>
      <c r="H8" s="72" t="s">
        <v>93</v>
      </c>
      <c r="I8" s="47"/>
      <c r="J8" s="41"/>
      <c r="K8" s="41"/>
      <c r="L8" s="41">
        <v>46</v>
      </c>
      <c r="M8" s="42">
        <v>46</v>
      </c>
      <c r="AC8" s="35">
        <v>2014</v>
      </c>
      <c r="AD8" s="33">
        <v>599</v>
      </c>
    </row>
    <row r="9" spans="1:30">
      <c r="A9" s="49" t="s">
        <v>74</v>
      </c>
      <c r="B9" s="47">
        <v>12</v>
      </c>
      <c r="C9" s="41">
        <v>42</v>
      </c>
      <c r="D9" s="41">
        <v>14</v>
      </c>
      <c r="E9" s="41"/>
      <c r="F9" s="42">
        <v>68</v>
      </c>
      <c r="H9" s="81" t="s">
        <v>87</v>
      </c>
      <c r="I9" s="48">
        <v>1336</v>
      </c>
      <c r="J9" s="45">
        <v>460</v>
      </c>
      <c r="K9" s="45">
        <v>839</v>
      </c>
      <c r="L9" s="45">
        <v>46</v>
      </c>
      <c r="M9" s="46">
        <v>2681</v>
      </c>
      <c r="AC9" s="38" t="s">
        <v>74</v>
      </c>
      <c r="AD9" s="33">
        <v>167</v>
      </c>
    </row>
    <row r="10" spans="1:30">
      <c r="A10" s="49" t="s">
        <v>75</v>
      </c>
      <c r="B10" s="47"/>
      <c r="C10" s="41">
        <v>56</v>
      </c>
      <c r="D10" s="41">
        <v>8</v>
      </c>
      <c r="E10" s="41"/>
      <c r="F10" s="42">
        <v>64</v>
      </c>
      <c r="AC10" s="35">
        <v>2012</v>
      </c>
      <c r="AD10" s="33">
        <v>37</v>
      </c>
    </row>
    <row r="11" spans="1:30">
      <c r="A11" s="50" t="s">
        <v>73</v>
      </c>
      <c r="B11" s="47">
        <v>254</v>
      </c>
      <c r="C11" s="41">
        <v>4</v>
      </c>
      <c r="D11" s="41"/>
      <c r="E11" s="41"/>
      <c r="F11" s="42">
        <v>258</v>
      </c>
      <c r="AC11" s="35">
        <v>2013</v>
      </c>
      <c r="AD11" s="33">
        <v>42</v>
      </c>
    </row>
    <row r="12" spans="1:30">
      <c r="A12" s="84" t="s">
        <v>81</v>
      </c>
      <c r="B12" s="47">
        <v>46</v>
      </c>
      <c r="C12" s="41">
        <v>197</v>
      </c>
      <c r="D12" s="41">
        <v>120</v>
      </c>
      <c r="E12" s="41"/>
      <c r="F12" s="42">
        <v>363</v>
      </c>
      <c r="AC12" s="35">
        <v>2014</v>
      </c>
      <c r="AD12" s="33">
        <v>88</v>
      </c>
    </row>
    <row r="13" spans="1:30">
      <c r="A13" s="85" t="s">
        <v>77</v>
      </c>
      <c r="B13" s="47"/>
      <c r="C13" s="41"/>
      <c r="D13" s="41">
        <v>5</v>
      </c>
      <c r="E13" s="41"/>
      <c r="F13" s="42">
        <v>5</v>
      </c>
      <c r="AC13" s="38" t="s">
        <v>75</v>
      </c>
      <c r="AD13" s="33">
        <v>160</v>
      </c>
    </row>
    <row r="14" spans="1:30">
      <c r="A14" s="49" t="s">
        <v>78</v>
      </c>
      <c r="B14" s="47">
        <v>10</v>
      </c>
      <c r="C14" s="41"/>
      <c r="D14" s="41">
        <v>41</v>
      </c>
      <c r="E14" s="41"/>
      <c r="F14" s="42">
        <v>51</v>
      </c>
      <c r="AC14" s="35">
        <v>2012</v>
      </c>
      <c r="AD14" s="33">
        <v>36</v>
      </c>
    </row>
    <row r="15" spans="1:30">
      <c r="A15" s="49" t="s">
        <v>74</v>
      </c>
      <c r="B15" s="47"/>
      <c r="C15" s="41"/>
      <c r="D15" s="41">
        <v>74</v>
      </c>
      <c r="E15" s="41"/>
      <c r="F15" s="42">
        <v>74</v>
      </c>
      <c r="AC15" s="35">
        <v>2013</v>
      </c>
      <c r="AD15" s="33">
        <v>102</v>
      </c>
    </row>
    <row r="16" spans="1:30">
      <c r="A16" s="49" t="s">
        <v>75</v>
      </c>
      <c r="B16" s="47">
        <v>36</v>
      </c>
      <c r="C16" s="41">
        <v>38</v>
      </c>
      <c r="D16" s="41"/>
      <c r="E16" s="41"/>
      <c r="F16" s="42">
        <v>74</v>
      </c>
      <c r="AC16" s="35">
        <v>2014</v>
      </c>
      <c r="AD16" s="33">
        <v>22</v>
      </c>
    </row>
    <row r="17" spans="1:30">
      <c r="A17" s="50" t="s">
        <v>73</v>
      </c>
      <c r="B17" s="47"/>
      <c r="C17" s="41">
        <v>159</v>
      </c>
      <c r="D17" s="41"/>
      <c r="E17" s="41"/>
      <c r="F17" s="42">
        <v>159</v>
      </c>
      <c r="AC17" s="38" t="s">
        <v>73</v>
      </c>
      <c r="AD17" s="33">
        <v>572</v>
      </c>
    </row>
    <row r="18" spans="1:30">
      <c r="A18" s="40" t="s">
        <v>94</v>
      </c>
      <c r="B18" s="47"/>
      <c r="C18" s="41"/>
      <c r="D18" s="41"/>
      <c r="E18" s="41"/>
      <c r="F18" s="42"/>
      <c r="AC18" s="35">
        <v>2012</v>
      </c>
      <c r="AD18" s="33">
        <v>254</v>
      </c>
    </row>
    <row r="19" spans="1:30">
      <c r="A19" s="84" t="s">
        <v>82</v>
      </c>
      <c r="B19" s="47">
        <v>624</v>
      </c>
      <c r="C19" s="41">
        <v>161</v>
      </c>
      <c r="D19" s="41">
        <v>660</v>
      </c>
      <c r="E19" s="41"/>
      <c r="F19" s="42">
        <v>1445</v>
      </c>
      <c r="AC19" s="35">
        <v>2013</v>
      </c>
      <c r="AD19" s="33">
        <v>238</v>
      </c>
    </row>
    <row r="20" spans="1:30">
      <c r="A20" s="85" t="s">
        <v>77</v>
      </c>
      <c r="B20" s="47">
        <v>30</v>
      </c>
      <c r="C20" s="41"/>
      <c r="D20" s="41">
        <v>45</v>
      </c>
      <c r="E20" s="41"/>
      <c r="F20" s="42">
        <v>75</v>
      </c>
      <c r="AC20" s="35">
        <v>2014</v>
      </c>
      <c r="AD20" s="33">
        <v>80</v>
      </c>
    </row>
    <row r="21" spans="1:30">
      <c r="A21" s="49" t="s">
        <v>78</v>
      </c>
      <c r="B21" s="47"/>
      <c r="C21" s="41">
        <v>78</v>
      </c>
      <c r="D21" s="41">
        <v>521</v>
      </c>
      <c r="E21" s="41"/>
      <c r="F21" s="42">
        <v>599</v>
      </c>
      <c r="AC21" s="38" t="s">
        <v>76</v>
      </c>
      <c r="AD21" s="33">
        <v>569</v>
      </c>
    </row>
    <row r="22" spans="1:30">
      <c r="A22" s="49" t="s">
        <v>74</v>
      </c>
      <c r="B22" s="47">
        <v>25</v>
      </c>
      <c r="C22" s="41"/>
      <c r="D22" s="41"/>
      <c r="E22" s="41"/>
      <c r="F22" s="42">
        <v>25</v>
      </c>
      <c r="AC22" s="35">
        <v>2012</v>
      </c>
      <c r="AD22" s="33">
        <v>569</v>
      </c>
    </row>
    <row r="23" spans="1:30">
      <c r="A23" s="49" t="s">
        <v>75</v>
      </c>
      <c r="B23" s="47"/>
      <c r="C23" s="41">
        <v>8</v>
      </c>
      <c r="D23" s="41">
        <v>14</v>
      </c>
      <c r="E23" s="41"/>
      <c r="F23" s="42">
        <v>22</v>
      </c>
      <c r="AC23" s="38" t="s">
        <v>88</v>
      </c>
      <c r="AD23" s="33">
        <v>22</v>
      </c>
    </row>
    <row r="24" spans="1:30">
      <c r="A24" s="49" t="s">
        <v>73</v>
      </c>
      <c r="B24" s="47"/>
      <c r="C24" s="41">
        <v>75</v>
      </c>
      <c r="D24" s="41">
        <v>80</v>
      </c>
      <c r="E24" s="41"/>
      <c r="F24" s="42">
        <v>155</v>
      </c>
      <c r="AC24" s="35">
        <v>2011</v>
      </c>
      <c r="AD24" s="33">
        <v>22</v>
      </c>
    </row>
    <row r="25" spans="1:30">
      <c r="A25" s="50" t="s">
        <v>76</v>
      </c>
      <c r="B25" s="47">
        <v>569</v>
      </c>
      <c r="C25" s="41"/>
      <c r="D25" s="41"/>
      <c r="E25" s="41"/>
      <c r="F25" s="42">
        <v>569</v>
      </c>
      <c r="AC25" s="34" t="s">
        <v>86</v>
      </c>
      <c r="AD25" t="s">
        <v>85</v>
      </c>
    </row>
    <row r="26" spans="1:30">
      <c r="A26" s="84" t="s">
        <v>93</v>
      </c>
      <c r="B26" s="47"/>
      <c r="C26" s="41"/>
      <c r="D26" s="41"/>
      <c r="E26" s="41">
        <v>46</v>
      </c>
      <c r="F26" s="42">
        <v>46</v>
      </c>
      <c r="AC26" s="38" t="s">
        <v>77</v>
      </c>
      <c r="AD26" s="33">
        <v>480</v>
      </c>
    </row>
    <row r="27" spans="1:30">
      <c r="A27" s="44" t="s">
        <v>88</v>
      </c>
      <c r="B27" s="47"/>
      <c r="C27" s="41"/>
      <c r="D27" s="41"/>
      <c r="E27" s="41">
        <v>22</v>
      </c>
      <c r="F27" s="42">
        <v>22</v>
      </c>
      <c r="AC27" s="35" t="s">
        <v>92</v>
      </c>
      <c r="AD27" s="33"/>
    </row>
    <row r="28" spans="1:30">
      <c r="A28" s="44" t="s">
        <v>89</v>
      </c>
      <c r="B28" s="47"/>
      <c r="C28" s="41"/>
      <c r="D28" s="41"/>
      <c r="E28" s="41">
        <v>24</v>
      </c>
      <c r="F28" s="42">
        <v>24</v>
      </c>
      <c r="AC28" s="36" t="s">
        <v>80</v>
      </c>
      <c r="AD28" s="33">
        <v>75</v>
      </c>
    </row>
    <row r="29" spans="1:30">
      <c r="A29" s="81" t="s">
        <v>87</v>
      </c>
      <c r="B29" s="48">
        <v>1336</v>
      </c>
      <c r="C29" s="45">
        <v>460</v>
      </c>
      <c r="D29" s="45">
        <v>839</v>
      </c>
      <c r="E29" s="45">
        <v>46</v>
      </c>
      <c r="F29" s="46">
        <v>2681</v>
      </c>
      <c r="AC29" s="35" t="s">
        <v>83</v>
      </c>
      <c r="AD29" s="33"/>
    </row>
    <row r="30" spans="1:30">
      <c r="AC30" s="36" t="s">
        <v>83</v>
      </c>
      <c r="AD30" s="33">
        <v>405</v>
      </c>
    </row>
    <row r="31" spans="1:30">
      <c r="AC31" s="38" t="s">
        <v>78</v>
      </c>
      <c r="AD31" s="33">
        <v>687</v>
      </c>
    </row>
    <row r="32" spans="1:30">
      <c r="A32" s="2">
        <v>4</v>
      </c>
      <c r="B32" s="33"/>
      <c r="AC32" s="35" t="s">
        <v>92</v>
      </c>
      <c r="AD32" s="33"/>
    </row>
    <row r="33" spans="1:30">
      <c r="A33" s="76" t="s">
        <v>85</v>
      </c>
      <c r="B33" s="76" t="s">
        <v>90</v>
      </c>
      <c r="C33" s="82"/>
      <c r="D33" s="82"/>
      <c r="E33" s="82"/>
      <c r="F33" s="82"/>
      <c r="AC33" s="36" t="s">
        <v>80</v>
      </c>
      <c r="AD33" s="33">
        <v>531</v>
      </c>
    </row>
    <row r="34" spans="1:30">
      <c r="A34" s="82"/>
      <c r="B34" s="82" t="s">
        <v>92</v>
      </c>
      <c r="C34" s="82"/>
      <c r="D34" s="82"/>
      <c r="E34" s="82" t="s">
        <v>83</v>
      </c>
      <c r="F34" s="82" t="s">
        <v>87</v>
      </c>
      <c r="AC34" s="36" t="s">
        <v>84</v>
      </c>
      <c r="AD34" s="33">
        <v>82</v>
      </c>
    </row>
    <row r="35" spans="1:30">
      <c r="A35" s="76" t="s">
        <v>86</v>
      </c>
      <c r="B35" s="82" t="s">
        <v>80</v>
      </c>
      <c r="C35" s="82" t="s">
        <v>84</v>
      </c>
      <c r="D35" s="82" t="s">
        <v>91</v>
      </c>
      <c r="E35" s="82" t="s">
        <v>83</v>
      </c>
      <c r="F35" s="82"/>
      <c r="AC35" s="35" t="s">
        <v>83</v>
      </c>
      <c r="AD35" s="33"/>
    </row>
    <row r="36" spans="1:30">
      <c r="A36" s="81" t="s">
        <v>77</v>
      </c>
      <c r="B36" s="83">
        <v>75</v>
      </c>
      <c r="C36" s="83"/>
      <c r="D36" s="83"/>
      <c r="E36" s="83">
        <v>405</v>
      </c>
      <c r="F36" s="83">
        <v>480</v>
      </c>
      <c r="AC36" s="36" t="s">
        <v>83</v>
      </c>
      <c r="AD36" s="33">
        <v>74</v>
      </c>
    </row>
    <row r="37" spans="1:30">
      <c r="A37" s="81" t="s">
        <v>78</v>
      </c>
      <c r="B37" s="83">
        <v>531</v>
      </c>
      <c r="C37" s="83">
        <v>82</v>
      </c>
      <c r="D37" s="83"/>
      <c r="E37" s="83">
        <v>74</v>
      </c>
      <c r="F37" s="83">
        <v>687</v>
      </c>
      <c r="AC37" s="38" t="s">
        <v>74</v>
      </c>
      <c r="AD37" s="33">
        <v>167</v>
      </c>
    </row>
    <row r="38" spans="1:30">
      <c r="A38" s="81" t="s">
        <v>74</v>
      </c>
      <c r="B38" s="83">
        <v>12</v>
      </c>
      <c r="C38" s="83">
        <v>39</v>
      </c>
      <c r="D38" s="83"/>
      <c r="E38" s="83">
        <v>116</v>
      </c>
      <c r="F38" s="83">
        <v>167</v>
      </c>
      <c r="AC38" s="35" t="s">
        <v>92</v>
      </c>
      <c r="AD38" s="33"/>
    </row>
    <row r="39" spans="1:30">
      <c r="A39" s="81" t="s">
        <v>75</v>
      </c>
      <c r="B39" s="83">
        <v>50</v>
      </c>
      <c r="C39" s="83">
        <v>78</v>
      </c>
      <c r="D39" s="83"/>
      <c r="E39" s="83">
        <v>32</v>
      </c>
      <c r="F39" s="83">
        <v>160</v>
      </c>
      <c r="AC39" s="36" t="s">
        <v>80</v>
      </c>
      <c r="AD39" s="33">
        <v>12</v>
      </c>
    </row>
    <row r="40" spans="1:30">
      <c r="A40" s="81" t="s">
        <v>73</v>
      </c>
      <c r="B40" s="83">
        <v>568</v>
      </c>
      <c r="C40" s="83"/>
      <c r="D40" s="83"/>
      <c r="E40" s="83">
        <v>4</v>
      </c>
      <c r="F40" s="83">
        <v>572</v>
      </c>
      <c r="AC40" s="36" t="s">
        <v>84</v>
      </c>
      <c r="AD40" s="33">
        <v>39</v>
      </c>
    </row>
    <row r="41" spans="1:30">
      <c r="A41" s="81" t="s">
        <v>76</v>
      </c>
      <c r="B41" s="83"/>
      <c r="C41" s="83">
        <v>569</v>
      </c>
      <c r="D41" s="83"/>
      <c r="E41" s="83"/>
      <c r="F41" s="83">
        <v>569</v>
      </c>
      <c r="AC41" s="35" t="s">
        <v>83</v>
      </c>
      <c r="AD41" s="33"/>
    </row>
    <row r="42" spans="1:30">
      <c r="A42" s="81" t="s">
        <v>88</v>
      </c>
      <c r="B42" s="83"/>
      <c r="C42" s="83"/>
      <c r="D42" s="83">
        <v>22</v>
      </c>
      <c r="E42" s="83"/>
      <c r="F42" s="83">
        <v>22</v>
      </c>
      <c r="AC42" s="36" t="s">
        <v>83</v>
      </c>
      <c r="AD42" s="33">
        <v>116</v>
      </c>
    </row>
    <row r="43" spans="1:30">
      <c r="A43" s="81" t="s">
        <v>89</v>
      </c>
      <c r="B43" s="83"/>
      <c r="C43" s="83"/>
      <c r="D43" s="83">
        <v>24</v>
      </c>
      <c r="E43" s="83"/>
      <c r="F43" s="83">
        <v>24</v>
      </c>
      <c r="AC43" s="38" t="s">
        <v>75</v>
      </c>
      <c r="AD43" s="33">
        <v>160</v>
      </c>
    </row>
    <row r="44" spans="1:30">
      <c r="A44" s="81" t="s">
        <v>87</v>
      </c>
      <c r="B44" s="83">
        <v>1236</v>
      </c>
      <c r="C44" s="83">
        <v>768</v>
      </c>
      <c r="D44" s="83">
        <v>46</v>
      </c>
      <c r="E44" s="83">
        <v>631</v>
      </c>
      <c r="F44" s="83">
        <v>2681</v>
      </c>
      <c r="AC44" s="35" t="s">
        <v>92</v>
      </c>
      <c r="AD44" s="33"/>
    </row>
    <row r="45" spans="1:30">
      <c r="AC45" s="36" t="s">
        <v>80</v>
      </c>
      <c r="AD45" s="33">
        <v>50</v>
      </c>
    </row>
    <row r="46" spans="1:30">
      <c r="AC46" s="36" t="s">
        <v>84</v>
      </c>
      <c r="AD46" s="33">
        <v>78</v>
      </c>
    </row>
    <row r="47" spans="1:30">
      <c r="A47" s="2">
        <v>5</v>
      </c>
      <c r="AC47" s="35" t="s">
        <v>83</v>
      </c>
      <c r="AD47" s="33"/>
    </row>
    <row r="48" spans="1:30">
      <c r="A48" s="76" t="s">
        <v>85</v>
      </c>
      <c r="B48" s="76" t="s">
        <v>90</v>
      </c>
      <c r="C48" s="82"/>
      <c r="D48" s="82"/>
      <c r="E48" s="82"/>
      <c r="F48" s="82"/>
      <c r="AC48" s="36" t="s">
        <v>83</v>
      </c>
      <c r="AD48" s="33">
        <v>32</v>
      </c>
    </row>
    <row r="49" spans="1:30">
      <c r="A49" s="76" t="s">
        <v>86</v>
      </c>
      <c r="B49" s="82">
        <v>2012</v>
      </c>
      <c r="C49" s="82">
        <v>2013</v>
      </c>
      <c r="D49" s="82">
        <v>2014</v>
      </c>
      <c r="E49" s="82">
        <v>2011</v>
      </c>
      <c r="F49" s="82" t="s">
        <v>87</v>
      </c>
      <c r="AC49" s="38" t="s">
        <v>73</v>
      </c>
      <c r="AD49" s="33">
        <v>572</v>
      </c>
    </row>
    <row r="50" spans="1:30">
      <c r="A50" s="81" t="s">
        <v>77</v>
      </c>
      <c r="B50" s="83">
        <v>430</v>
      </c>
      <c r="C50" s="83"/>
      <c r="D50" s="83">
        <v>50</v>
      </c>
      <c r="E50" s="83"/>
      <c r="F50" s="83">
        <v>480</v>
      </c>
      <c r="AC50" s="35" t="s">
        <v>92</v>
      </c>
      <c r="AD50" s="33"/>
    </row>
    <row r="51" spans="1:30">
      <c r="A51" s="81" t="s">
        <v>78</v>
      </c>
      <c r="B51" s="83">
        <v>10</v>
      </c>
      <c r="C51" s="83">
        <v>78</v>
      </c>
      <c r="D51" s="83">
        <v>599</v>
      </c>
      <c r="E51" s="83"/>
      <c r="F51" s="83">
        <v>687</v>
      </c>
      <c r="AC51" s="36" t="s">
        <v>80</v>
      </c>
      <c r="AD51" s="33">
        <v>568</v>
      </c>
    </row>
    <row r="52" spans="1:30">
      <c r="A52" s="81" t="s">
        <v>74</v>
      </c>
      <c r="B52" s="83">
        <v>37</v>
      </c>
      <c r="C52" s="83">
        <v>42</v>
      </c>
      <c r="D52" s="83">
        <v>88</v>
      </c>
      <c r="E52" s="83"/>
      <c r="F52" s="83">
        <v>167</v>
      </c>
      <c r="AC52" s="35" t="s">
        <v>83</v>
      </c>
      <c r="AD52" s="33"/>
    </row>
    <row r="53" spans="1:30">
      <c r="A53" s="81" t="s">
        <v>75</v>
      </c>
      <c r="B53" s="83">
        <v>36</v>
      </c>
      <c r="C53" s="83">
        <v>102</v>
      </c>
      <c r="D53" s="83">
        <v>22</v>
      </c>
      <c r="E53" s="83"/>
      <c r="F53" s="83">
        <v>160</v>
      </c>
      <c r="AC53" s="36" t="s">
        <v>83</v>
      </c>
      <c r="AD53" s="33">
        <v>4</v>
      </c>
    </row>
    <row r="54" spans="1:30">
      <c r="A54" s="81" t="s">
        <v>73</v>
      </c>
      <c r="B54" s="83">
        <v>254</v>
      </c>
      <c r="C54" s="83">
        <v>238</v>
      </c>
      <c r="D54" s="83">
        <v>80</v>
      </c>
      <c r="E54" s="83"/>
      <c r="F54" s="83">
        <v>572</v>
      </c>
      <c r="AC54" s="38" t="s">
        <v>76</v>
      </c>
      <c r="AD54" s="33">
        <v>569</v>
      </c>
    </row>
    <row r="55" spans="1:30">
      <c r="A55" s="81" t="s">
        <v>76</v>
      </c>
      <c r="B55" s="83">
        <v>569</v>
      </c>
      <c r="C55" s="83"/>
      <c r="D55" s="83"/>
      <c r="E55" s="83"/>
      <c r="F55" s="83">
        <v>569</v>
      </c>
      <c r="AC55" s="35" t="s">
        <v>92</v>
      </c>
      <c r="AD55" s="33"/>
    </row>
    <row r="56" spans="1:30">
      <c r="A56" s="81" t="s">
        <v>88</v>
      </c>
      <c r="B56" s="83"/>
      <c r="C56" s="83"/>
      <c r="D56" s="83"/>
      <c r="E56" s="83">
        <v>22</v>
      </c>
      <c r="F56" s="83">
        <v>22</v>
      </c>
      <c r="AC56" s="36" t="s">
        <v>84</v>
      </c>
      <c r="AD56" s="33">
        <v>569</v>
      </c>
    </row>
    <row r="57" spans="1:30">
      <c r="A57" s="81" t="s">
        <v>89</v>
      </c>
      <c r="B57" s="83"/>
      <c r="C57" s="83"/>
      <c r="D57" s="83"/>
      <c r="E57" s="83">
        <v>24</v>
      </c>
      <c r="F57" s="83">
        <v>24</v>
      </c>
      <c r="AC57" s="38" t="s">
        <v>88</v>
      </c>
      <c r="AD57" s="33">
        <v>22</v>
      </c>
    </row>
    <row r="58" spans="1:30">
      <c r="A58" s="81" t="s">
        <v>87</v>
      </c>
      <c r="B58" s="83">
        <v>1336</v>
      </c>
      <c r="C58" s="83">
        <v>460</v>
      </c>
      <c r="D58" s="83">
        <v>839</v>
      </c>
      <c r="E58" s="83">
        <v>46</v>
      </c>
      <c r="F58" s="83">
        <v>2681</v>
      </c>
      <c r="AC58" s="35" t="s">
        <v>92</v>
      </c>
      <c r="AD58" s="33"/>
    </row>
    <row r="59" spans="1:30">
      <c r="AC59" s="36" t="s">
        <v>91</v>
      </c>
      <c r="AD59" s="33">
        <v>22</v>
      </c>
    </row>
    <row r="60" spans="1:30">
      <c r="AC60" s="38" t="s">
        <v>89</v>
      </c>
      <c r="AD60" s="33">
        <v>24</v>
      </c>
    </row>
    <row r="61" spans="1:30">
      <c r="AC61" s="35" t="s">
        <v>92</v>
      </c>
      <c r="AD61" s="33"/>
    </row>
    <row r="62" spans="1:30">
      <c r="AC62" s="36" t="s">
        <v>91</v>
      </c>
      <c r="AD62" s="33">
        <v>24</v>
      </c>
    </row>
    <row r="63" spans="1:30">
      <c r="AC63" s="38" t="s">
        <v>87</v>
      </c>
      <c r="AD63" s="33">
        <v>2681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0"/>
  <sheetViews>
    <sheetView zoomScale="55" zoomScaleNormal="55" workbookViewId="0">
      <selection activeCell="E68" sqref="E68"/>
    </sheetView>
  </sheetViews>
  <sheetFormatPr defaultRowHeight="15"/>
  <cols>
    <col min="1" max="1" width="23.28515625" customWidth="1"/>
    <col min="2" max="2" width="22.28515625" customWidth="1"/>
    <col min="3" max="3" width="13" bestFit="1" customWidth="1"/>
    <col min="4" max="4" width="18.28515625" customWidth="1"/>
    <col min="5" max="5" width="19.85546875" bestFit="1" customWidth="1"/>
    <col min="6" max="6" width="8.5703125" bestFit="1" customWidth="1"/>
    <col min="7" max="7" width="13" bestFit="1" customWidth="1"/>
    <col min="8" max="8" width="22.85546875" customWidth="1"/>
    <col min="9" max="9" width="13" customWidth="1"/>
    <col min="10" max="10" width="8.5703125" bestFit="1" customWidth="1"/>
    <col min="11" max="11" width="13" bestFit="1" customWidth="1"/>
    <col min="12" max="12" width="16" customWidth="1"/>
    <col min="13" max="13" width="13.85546875" bestFit="1" customWidth="1"/>
    <col min="14" max="14" width="8.5703125" bestFit="1" customWidth="1"/>
    <col min="15" max="15" width="13" bestFit="1" customWidth="1"/>
    <col min="16" max="16" width="16.85546875" bestFit="1" customWidth="1"/>
    <col min="17" max="17" width="13.7109375" bestFit="1" customWidth="1"/>
    <col min="18" max="18" width="13" bestFit="1" customWidth="1"/>
    <col min="19" max="19" width="16.7109375" customWidth="1"/>
    <col min="20" max="20" width="14" bestFit="1" customWidth="1"/>
    <col min="21" max="21" width="17" bestFit="1" customWidth="1"/>
    <col min="22" max="22" width="14.140625" customWidth="1"/>
    <col min="23" max="23" width="17.140625" bestFit="1" customWidth="1"/>
    <col min="24" max="24" width="14.28515625" customWidth="1"/>
    <col min="25" max="25" width="17.28515625" customWidth="1"/>
    <col min="26" max="26" width="12.140625" bestFit="1" customWidth="1"/>
    <col min="27" max="27" width="8.42578125" customWidth="1"/>
    <col min="28" max="28" width="22.28515625" bestFit="1" customWidth="1"/>
    <col min="29" max="29" width="12.7109375" bestFit="1" customWidth="1"/>
    <col min="30" max="30" width="10.85546875" bestFit="1" customWidth="1"/>
    <col min="31" max="31" width="8.42578125" customWidth="1"/>
    <col min="32" max="32" width="15.5703125" bestFit="1" customWidth="1"/>
    <col min="33" max="33" width="13.5703125" bestFit="1" customWidth="1"/>
    <col min="34" max="34" width="10.85546875" bestFit="1" customWidth="1"/>
    <col min="35" max="35" width="8.42578125" customWidth="1"/>
    <col min="36" max="36" width="16.42578125" bestFit="1" customWidth="1"/>
    <col min="37" max="37" width="13.42578125" bestFit="1" customWidth="1"/>
    <col min="38" max="38" width="10.85546875" bestFit="1" customWidth="1"/>
    <col min="39" max="39" width="16.28515625" bestFit="1" customWidth="1"/>
    <col min="40" max="40" width="13.7109375" bestFit="1" customWidth="1"/>
    <col min="41" max="41" width="16.5703125" bestFit="1" customWidth="1"/>
    <col min="42" max="42" width="24.140625" bestFit="1" customWidth="1"/>
    <col min="43" max="43" width="27.42578125" bestFit="1" customWidth="1"/>
  </cols>
  <sheetData>
    <row r="1" spans="1:26">
      <c r="A1" s="52" t="s">
        <v>85</v>
      </c>
      <c r="B1" s="53" t="s">
        <v>90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54"/>
    </row>
    <row r="2" spans="1:26">
      <c r="A2" s="82"/>
      <c r="B2" s="82" t="s">
        <v>77</v>
      </c>
      <c r="C2" s="82"/>
      <c r="D2" s="82" t="s">
        <v>106</v>
      </c>
      <c r="E2" s="82" t="s">
        <v>78</v>
      </c>
      <c r="F2" s="82"/>
      <c r="G2" s="82"/>
      <c r="H2" s="82" t="s">
        <v>107</v>
      </c>
      <c r="I2" s="82" t="s">
        <v>74</v>
      </c>
      <c r="J2" s="82"/>
      <c r="K2" s="82"/>
      <c r="L2" s="82" t="s">
        <v>108</v>
      </c>
      <c r="M2" s="82" t="s">
        <v>75</v>
      </c>
      <c r="N2" s="82"/>
      <c r="O2" s="82"/>
      <c r="P2" s="82" t="s">
        <v>109</v>
      </c>
      <c r="Q2" s="82" t="s">
        <v>73</v>
      </c>
      <c r="R2" s="82"/>
      <c r="S2" s="82" t="s">
        <v>110</v>
      </c>
      <c r="T2" s="82" t="s">
        <v>76</v>
      </c>
      <c r="U2" s="82" t="s">
        <v>111</v>
      </c>
      <c r="V2" s="82" t="s">
        <v>88</v>
      </c>
      <c r="W2" s="82" t="s">
        <v>96</v>
      </c>
      <c r="X2" s="82" t="s">
        <v>89</v>
      </c>
      <c r="Y2" s="82" t="s">
        <v>97</v>
      </c>
      <c r="Z2" s="77" t="s">
        <v>87</v>
      </c>
    </row>
    <row r="3" spans="1:26">
      <c r="A3" s="79"/>
      <c r="B3" s="82" t="s">
        <v>92</v>
      </c>
      <c r="C3" s="82" t="s">
        <v>83</v>
      </c>
      <c r="D3" s="82"/>
      <c r="E3" s="82" t="s">
        <v>92</v>
      </c>
      <c r="F3" s="82"/>
      <c r="G3" s="82" t="s">
        <v>83</v>
      </c>
      <c r="H3" s="82"/>
      <c r="I3" s="82" t="s">
        <v>92</v>
      </c>
      <c r="J3" s="82"/>
      <c r="K3" s="82" t="s">
        <v>83</v>
      </c>
      <c r="L3" s="82"/>
      <c r="M3" s="82" t="s">
        <v>92</v>
      </c>
      <c r="N3" s="82"/>
      <c r="O3" s="82" t="s">
        <v>83</v>
      </c>
      <c r="P3" s="82"/>
      <c r="Q3" s="82" t="s">
        <v>92</v>
      </c>
      <c r="R3" s="82" t="s">
        <v>83</v>
      </c>
      <c r="S3" s="82"/>
      <c r="T3" s="82" t="s">
        <v>92</v>
      </c>
      <c r="U3" s="82"/>
      <c r="V3" s="82" t="s">
        <v>92</v>
      </c>
      <c r="W3" s="82"/>
      <c r="X3" s="82" t="s">
        <v>92</v>
      </c>
      <c r="Y3" s="82"/>
      <c r="Z3" s="77"/>
    </row>
    <row r="4" spans="1:26">
      <c r="A4" s="86" t="s">
        <v>86</v>
      </c>
      <c r="B4" s="82" t="s">
        <v>80</v>
      </c>
      <c r="C4" s="82" t="s">
        <v>83</v>
      </c>
      <c r="D4" s="82"/>
      <c r="E4" s="82" t="s">
        <v>80</v>
      </c>
      <c r="F4" s="82" t="s">
        <v>84</v>
      </c>
      <c r="G4" s="82" t="s">
        <v>83</v>
      </c>
      <c r="H4" s="82"/>
      <c r="I4" s="82" t="s">
        <v>80</v>
      </c>
      <c r="J4" s="82" t="s">
        <v>84</v>
      </c>
      <c r="K4" s="82" t="s">
        <v>83</v>
      </c>
      <c r="L4" s="82"/>
      <c r="M4" s="82" t="s">
        <v>80</v>
      </c>
      <c r="N4" s="82" t="s">
        <v>84</v>
      </c>
      <c r="O4" s="82" t="s">
        <v>83</v>
      </c>
      <c r="P4" s="82"/>
      <c r="Q4" s="82" t="s">
        <v>80</v>
      </c>
      <c r="R4" s="82" t="s">
        <v>83</v>
      </c>
      <c r="S4" s="82"/>
      <c r="T4" s="82" t="s">
        <v>84</v>
      </c>
      <c r="U4" s="82"/>
      <c r="V4" s="82" t="s">
        <v>91</v>
      </c>
      <c r="W4" s="82"/>
      <c r="X4" s="82" t="s">
        <v>91</v>
      </c>
      <c r="Y4" s="82"/>
      <c r="Z4" s="77"/>
    </row>
    <row r="5" spans="1:26">
      <c r="A5" s="93">
        <v>2012</v>
      </c>
      <c r="B5" s="83">
        <v>30</v>
      </c>
      <c r="C5" s="83">
        <v>400</v>
      </c>
      <c r="D5" s="83">
        <v>430</v>
      </c>
      <c r="E5" s="83">
        <v>10</v>
      </c>
      <c r="F5" s="83"/>
      <c r="G5" s="83"/>
      <c r="H5" s="83">
        <v>10</v>
      </c>
      <c r="I5" s="83">
        <v>12</v>
      </c>
      <c r="J5" s="83">
        <v>25</v>
      </c>
      <c r="K5" s="83"/>
      <c r="L5" s="83">
        <v>37</v>
      </c>
      <c r="M5" s="83">
        <v>36</v>
      </c>
      <c r="N5" s="83"/>
      <c r="O5" s="83"/>
      <c r="P5" s="83">
        <v>36</v>
      </c>
      <c r="Q5" s="83">
        <v>254</v>
      </c>
      <c r="R5" s="83"/>
      <c r="S5" s="83">
        <v>254</v>
      </c>
      <c r="T5" s="83">
        <v>569</v>
      </c>
      <c r="U5" s="83">
        <v>569</v>
      </c>
      <c r="V5" s="83"/>
      <c r="W5" s="83"/>
      <c r="X5" s="83"/>
      <c r="Y5" s="83"/>
      <c r="Z5" s="87">
        <v>1336</v>
      </c>
    </row>
    <row r="6" spans="1:26">
      <c r="A6" s="43" t="s">
        <v>70</v>
      </c>
      <c r="B6" s="83"/>
      <c r="C6" s="83"/>
      <c r="D6" s="83"/>
      <c r="E6" s="83"/>
      <c r="F6" s="83"/>
      <c r="G6" s="83"/>
      <c r="H6" s="83"/>
      <c r="I6" s="83">
        <v>12</v>
      </c>
      <c r="J6" s="83"/>
      <c r="K6" s="83"/>
      <c r="L6" s="83">
        <v>12</v>
      </c>
      <c r="M6" s="83">
        <v>36</v>
      </c>
      <c r="N6" s="83"/>
      <c r="O6" s="83"/>
      <c r="P6" s="83">
        <v>36</v>
      </c>
      <c r="Q6" s="83">
        <v>254</v>
      </c>
      <c r="R6" s="83"/>
      <c r="S6" s="83">
        <v>254</v>
      </c>
      <c r="T6" s="83"/>
      <c r="U6" s="83"/>
      <c r="V6" s="83"/>
      <c r="W6" s="83"/>
      <c r="X6" s="83"/>
      <c r="Y6" s="83"/>
      <c r="Z6" s="87">
        <v>302</v>
      </c>
    </row>
    <row r="7" spans="1:26">
      <c r="A7" s="89" t="s">
        <v>92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7"/>
    </row>
    <row r="8" spans="1:26">
      <c r="A8" s="61" t="s">
        <v>79</v>
      </c>
      <c r="B8" s="83"/>
      <c r="C8" s="83"/>
      <c r="D8" s="83"/>
      <c r="E8" s="83"/>
      <c r="F8" s="83"/>
      <c r="G8" s="83"/>
      <c r="H8" s="83"/>
      <c r="I8" s="83">
        <v>12</v>
      </c>
      <c r="J8" s="83"/>
      <c r="K8" s="83"/>
      <c r="L8" s="83">
        <v>12</v>
      </c>
      <c r="M8" s="83"/>
      <c r="N8" s="83"/>
      <c r="O8" s="83"/>
      <c r="P8" s="83"/>
      <c r="Q8" s="83">
        <v>254</v>
      </c>
      <c r="R8" s="83"/>
      <c r="S8" s="83">
        <v>254</v>
      </c>
      <c r="T8" s="83"/>
      <c r="U8" s="83"/>
      <c r="V8" s="83"/>
      <c r="W8" s="83"/>
      <c r="X8" s="83"/>
      <c r="Y8" s="83"/>
      <c r="Z8" s="87">
        <v>266</v>
      </c>
    </row>
    <row r="9" spans="1:26">
      <c r="A9" s="61" t="s">
        <v>81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>
        <v>36</v>
      </c>
      <c r="N9" s="83"/>
      <c r="O9" s="83"/>
      <c r="P9" s="83">
        <v>36</v>
      </c>
      <c r="Q9" s="83"/>
      <c r="R9" s="83"/>
      <c r="S9" s="83"/>
      <c r="T9" s="83"/>
      <c r="U9" s="83"/>
      <c r="V9" s="83"/>
      <c r="W9" s="83"/>
      <c r="X9" s="83"/>
      <c r="Y9" s="83"/>
      <c r="Z9" s="87">
        <v>36</v>
      </c>
    </row>
    <row r="10" spans="1:26">
      <c r="A10" s="43" t="s">
        <v>71</v>
      </c>
      <c r="B10" s="83"/>
      <c r="C10" s="83">
        <v>400</v>
      </c>
      <c r="D10" s="83">
        <v>400</v>
      </c>
      <c r="E10" s="83">
        <v>10</v>
      </c>
      <c r="F10" s="83"/>
      <c r="G10" s="83"/>
      <c r="H10" s="83">
        <v>10</v>
      </c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>
        <v>569</v>
      </c>
      <c r="U10" s="83">
        <v>569</v>
      </c>
      <c r="V10" s="83"/>
      <c r="W10" s="83"/>
      <c r="X10" s="83"/>
      <c r="Y10" s="83"/>
      <c r="Z10" s="87">
        <v>979</v>
      </c>
    </row>
    <row r="11" spans="1:26">
      <c r="A11" s="89" t="s">
        <v>92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7"/>
    </row>
    <row r="12" spans="1:26">
      <c r="A12" s="61" t="s">
        <v>79</v>
      </c>
      <c r="B12" s="83"/>
      <c r="C12" s="83">
        <v>400</v>
      </c>
      <c r="D12" s="83">
        <v>400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7">
        <v>400</v>
      </c>
    </row>
    <row r="13" spans="1:26">
      <c r="A13" s="61" t="s">
        <v>81</v>
      </c>
      <c r="B13" s="83"/>
      <c r="C13" s="83"/>
      <c r="D13" s="83"/>
      <c r="E13" s="83">
        <v>10</v>
      </c>
      <c r="F13" s="83"/>
      <c r="G13" s="83"/>
      <c r="H13" s="83">
        <v>10</v>
      </c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7">
        <v>10</v>
      </c>
    </row>
    <row r="14" spans="1:26">
      <c r="A14" s="89" t="s">
        <v>94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7"/>
    </row>
    <row r="15" spans="1:26">
      <c r="A15" s="61" t="s">
        <v>82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>
        <v>569</v>
      </c>
      <c r="U15" s="83">
        <v>569</v>
      </c>
      <c r="V15" s="83"/>
      <c r="W15" s="83"/>
      <c r="X15" s="83"/>
      <c r="Y15" s="83"/>
      <c r="Z15" s="87">
        <v>569</v>
      </c>
    </row>
    <row r="16" spans="1:26">
      <c r="A16" s="43" t="s">
        <v>72</v>
      </c>
      <c r="B16" s="83">
        <v>30</v>
      </c>
      <c r="C16" s="83"/>
      <c r="D16" s="83">
        <v>30</v>
      </c>
      <c r="E16" s="83"/>
      <c r="F16" s="83"/>
      <c r="G16" s="83"/>
      <c r="H16" s="83"/>
      <c r="I16" s="83"/>
      <c r="J16" s="83">
        <v>25</v>
      </c>
      <c r="K16" s="83"/>
      <c r="L16" s="83">
        <v>25</v>
      </c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7">
        <v>55</v>
      </c>
    </row>
    <row r="17" spans="1:26">
      <c r="A17" s="89" t="s">
        <v>94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7"/>
    </row>
    <row r="18" spans="1:26">
      <c r="A18" s="61" t="s">
        <v>82</v>
      </c>
      <c r="B18" s="83">
        <v>30</v>
      </c>
      <c r="C18" s="83"/>
      <c r="D18" s="83">
        <v>30</v>
      </c>
      <c r="E18" s="83"/>
      <c r="F18" s="83"/>
      <c r="G18" s="83"/>
      <c r="H18" s="83"/>
      <c r="I18" s="83"/>
      <c r="J18" s="83">
        <v>25</v>
      </c>
      <c r="K18" s="83"/>
      <c r="L18" s="83">
        <v>25</v>
      </c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7">
        <v>55</v>
      </c>
    </row>
    <row r="19" spans="1:26">
      <c r="A19" s="93">
        <v>2013</v>
      </c>
      <c r="B19" s="83"/>
      <c r="C19" s="83"/>
      <c r="D19" s="83"/>
      <c r="E19" s="83"/>
      <c r="F19" s="83">
        <v>78</v>
      </c>
      <c r="G19" s="83"/>
      <c r="H19" s="83">
        <v>78</v>
      </c>
      <c r="I19" s="83"/>
      <c r="J19" s="83"/>
      <c r="K19" s="83">
        <v>42</v>
      </c>
      <c r="L19" s="83">
        <v>42</v>
      </c>
      <c r="M19" s="83">
        <v>14</v>
      </c>
      <c r="N19" s="83">
        <v>56</v>
      </c>
      <c r="O19" s="83">
        <v>32</v>
      </c>
      <c r="P19" s="83">
        <v>102</v>
      </c>
      <c r="Q19" s="83">
        <v>234</v>
      </c>
      <c r="R19" s="83">
        <v>4</v>
      </c>
      <c r="S19" s="83">
        <v>238</v>
      </c>
      <c r="T19" s="83"/>
      <c r="U19" s="83"/>
      <c r="V19" s="83"/>
      <c r="W19" s="83"/>
      <c r="X19" s="83"/>
      <c r="Y19" s="83"/>
      <c r="Z19" s="87">
        <v>460</v>
      </c>
    </row>
    <row r="20" spans="1:26">
      <c r="A20" s="43" t="s">
        <v>70</v>
      </c>
      <c r="B20" s="83"/>
      <c r="C20" s="83"/>
      <c r="D20" s="83"/>
      <c r="E20" s="83"/>
      <c r="F20" s="83"/>
      <c r="G20" s="83"/>
      <c r="H20" s="83"/>
      <c r="I20" s="83"/>
      <c r="J20" s="83"/>
      <c r="K20" s="83">
        <v>42</v>
      </c>
      <c r="L20" s="83">
        <v>42</v>
      </c>
      <c r="M20" s="83">
        <v>14</v>
      </c>
      <c r="N20" s="83"/>
      <c r="O20" s="83"/>
      <c r="P20" s="83">
        <v>14</v>
      </c>
      <c r="Q20" s="83"/>
      <c r="R20" s="83"/>
      <c r="S20" s="83"/>
      <c r="T20" s="83"/>
      <c r="U20" s="83"/>
      <c r="V20" s="83"/>
      <c r="W20" s="83"/>
      <c r="X20" s="83"/>
      <c r="Y20" s="83"/>
      <c r="Z20" s="87">
        <v>56</v>
      </c>
    </row>
    <row r="21" spans="1:26">
      <c r="A21" s="89" t="s">
        <v>92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7"/>
    </row>
    <row r="22" spans="1:26">
      <c r="A22" s="61" t="s">
        <v>79</v>
      </c>
      <c r="B22" s="83"/>
      <c r="C22" s="83"/>
      <c r="D22" s="83"/>
      <c r="E22" s="83"/>
      <c r="F22" s="83"/>
      <c r="G22" s="83"/>
      <c r="H22" s="83"/>
      <c r="I22" s="83"/>
      <c r="J22" s="83"/>
      <c r="K22" s="83">
        <v>42</v>
      </c>
      <c r="L22" s="83">
        <v>42</v>
      </c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7">
        <v>42</v>
      </c>
    </row>
    <row r="23" spans="1:26">
      <c r="A23" s="61" t="s">
        <v>81</v>
      </c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>
        <v>6</v>
      </c>
      <c r="N23" s="83"/>
      <c r="O23" s="83"/>
      <c r="P23" s="83">
        <v>6</v>
      </c>
      <c r="Q23" s="83"/>
      <c r="R23" s="83"/>
      <c r="S23" s="83"/>
      <c r="T23" s="83"/>
      <c r="U23" s="83"/>
      <c r="V23" s="83"/>
      <c r="W23" s="83"/>
      <c r="X23" s="83"/>
      <c r="Y23" s="83"/>
      <c r="Z23" s="87">
        <v>6</v>
      </c>
    </row>
    <row r="24" spans="1:26">
      <c r="A24" s="89" t="s">
        <v>94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7"/>
    </row>
    <row r="25" spans="1:26">
      <c r="A25" s="61" t="s">
        <v>82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>
        <v>8</v>
      </c>
      <c r="N25" s="83"/>
      <c r="O25" s="83"/>
      <c r="P25" s="83">
        <v>8</v>
      </c>
      <c r="Q25" s="83"/>
      <c r="R25" s="83"/>
      <c r="S25" s="83"/>
      <c r="T25" s="83"/>
      <c r="U25" s="83"/>
      <c r="V25" s="83"/>
      <c r="W25" s="83"/>
      <c r="X25" s="83"/>
      <c r="Y25" s="83"/>
      <c r="Z25" s="87">
        <v>8</v>
      </c>
    </row>
    <row r="26" spans="1:26">
      <c r="A26" s="43" t="s">
        <v>71</v>
      </c>
      <c r="B26" s="83"/>
      <c r="C26" s="83"/>
      <c r="D26" s="83"/>
      <c r="E26" s="83"/>
      <c r="F26" s="83">
        <v>78</v>
      </c>
      <c r="G26" s="83"/>
      <c r="H26" s="83">
        <v>78</v>
      </c>
      <c r="I26" s="83"/>
      <c r="J26" s="83"/>
      <c r="K26" s="83"/>
      <c r="L26" s="83"/>
      <c r="M26" s="83"/>
      <c r="N26" s="83"/>
      <c r="O26" s="83"/>
      <c r="P26" s="83"/>
      <c r="Q26" s="83">
        <v>159</v>
      </c>
      <c r="R26" s="83">
        <v>4</v>
      </c>
      <c r="S26" s="83">
        <v>163</v>
      </c>
      <c r="T26" s="83"/>
      <c r="U26" s="83"/>
      <c r="V26" s="83"/>
      <c r="W26" s="83"/>
      <c r="X26" s="83"/>
      <c r="Y26" s="83"/>
      <c r="Z26" s="87">
        <v>241</v>
      </c>
    </row>
    <row r="27" spans="1:26">
      <c r="A27" s="89" t="s">
        <v>92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7"/>
    </row>
    <row r="28" spans="1:26">
      <c r="A28" s="61" t="s">
        <v>79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>
        <v>4</v>
      </c>
      <c r="S28" s="83">
        <v>4</v>
      </c>
      <c r="T28" s="83"/>
      <c r="U28" s="83"/>
      <c r="V28" s="83"/>
      <c r="W28" s="83"/>
      <c r="X28" s="83"/>
      <c r="Y28" s="83"/>
      <c r="Z28" s="87">
        <v>4</v>
      </c>
    </row>
    <row r="29" spans="1:26">
      <c r="A29" s="61" t="s">
        <v>81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>
        <v>159</v>
      </c>
      <c r="R29" s="83"/>
      <c r="S29" s="83">
        <v>159</v>
      </c>
      <c r="T29" s="83"/>
      <c r="U29" s="83"/>
      <c r="V29" s="83"/>
      <c r="W29" s="83"/>
      <c r="X29" s="83"/>
      <c r="Y29" s="83"/>
      <c r="Z29" s="87">
        <v>159</v>
      </c>
    </row>
    <row r="30" spans="1:26">
      <c r="A30" s="89" t="s">
        <v>94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7"/>
    </row>
    <row r="31" spans="1:26">
      <c r="A31" s="61" t="s">
        <v>82</v>
      </c>
      <c r="B31" s="83"/>
      <c r="C31" s="83"/>
      <c r="D31" s="83"/>
      <c r="E31" s="83"/>
      <c r="F31" s="83">
        <v>78</v>
      </c>
      <c r="G31" s="83"/>
      <c r="H31" s="83">
        <v>78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7">
        <v>78</v>
      </c>
    </row>
    <row r="32" spans="1:26">
      <c r="A32" s="43" t="s">
        <v>72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>
        <v>56</v>
      </c>
      <c r="O32" s="83">
        <v>32</v>
      </c>
      <c r="P32" s="83">
        <v>88</v>
      </c>
      <c r="Q32" s="83">
        <v>75</v>
      </c>
      <c r="R32" s="83"/>
      <c r="S32" s="83">
        <v>75</v>
      </c>
      <c r="T32" s="83"/>
      <c r="U32" s="83"/>
      <c r="V32" s="83"/>
      <c r="W32" s="83"/>
      <c r="X32" s="83"/>
      <c r="Y32" s="83"/>
      <c r="Z32" s="87">
        <v>163</v>
      </c>
    </row>
    <row r="33" spans="1:26">
      <c r="A33" s="89" t="s">
        <v>92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7"/>
    </row>
    <row r="34" spans="1:26">
      <c r="A34" s="61" t="s">
        <v>79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>
        <v>56</v>
      </c>
      <c r="O34" s="83"/>
      <c r="P34" s="83">
        <v>56</v>
      </c>
      <c r="Q34" s="83"/>
      <c r="R34" s="83"/>
      <c r="S34" s="83"/>
      <c r="T34" s="83"/>
      <c r="U34" s="83"/>
      <c r="V34" s="83"/>
      <c r="W34" s="83"/>
      <c r="X34" s="83"/>
      <c r="Y34" s="83"/>
      <c r="Z34" s="87">
        <v>56</v>
      </c>
    </row>
    <row r="35" spans="1:26">
      <c r="A35" s="61" t="s">
        <v>81</v>
      </c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>
        <v>32</v>
      </c>
      <c r="P35" s="83">
        <v>32</v>
      </c>
      <c r="Q35" s="83"/>
      <c r="R35" s="83"/>
      <c r="S35" s="83"/>
      <c r="T35" s="83"/>
      <c r="U35" s="83"/>
      <c r="V35" s="83"/>
      <c r="W35" s="83"/>
      <c r="X35" s="83"/>
      <c r="Y35" s="83"/>
      <c r="Z35" s="87">
        <v>32</v>
      </c>
    </row>
    <row r="36" spans="1:26">
      <c r="A36" s="89" t="s">
        <v>94</v>
      </c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7"/>
    </row>
    <row r="37" spans="1:26">
      <c r="A37" s="61" t="s">
        <v>82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>
        <v>75</v>
      </c>
      <c r="R37" s="83"/>
      <c r="S37" s="83">
        <v>75</v>
      </c>
      <c r="T37" s="83"/>
      <c r="U37" s="83"/>
      <c r="V37" s="83"/>
      <c r="W37" s="83"/>
      <c r="X37" s="83"/>
      <c r="Y37" s="83"/>
      <c r="Z37" s="87">
        <v>75</v>
      </c>
    </row>
    <row r="38" spans="1:26">
      <c r="A38" s="93">
        <v>2014</v>
      </c>
      <c r="B38" s="83">
        <v>45</v>
      </c>
      <c r="C38" s="83">
        <v>5</v>
      </c>
      <c r="D38" s="83">
        <v>50</v>
      </c>
      <c r="E38" s="83">
        <v>521</v>
      </c>
      <c r="F38" s="83">
        <v>4</v>
      </c>
      <c r="G38" s="83">
        <v>74</v>
      </c>
      <c r="H38" s="83">
        <v>599</v>
      </c>
      <c r="I38" s="83"/>
      <c r="J38" s="83">
        <v>14</v>
      </c>
      <c r="K38" s="83">
        <v>74</v>
      </c>
      <c r="L38" s="83">
        <v>88</v>
      </c>
      <c r="M38" s="83"/>
      <c r="N38" s="83">
        <v>22</v>
      </c>
      <c r="O38" s="83"/>
      <c r="P38" s="83">
        <v>22</v>
      </c>
      <c r="Q38" s="83">
        <v>80</v>
      </c>
      <c r="R38" s="83"/>
      <c r="S38" s="83">
        <v>80</v>
      </c>
      <c r="T38" s="83"/>
      <c r="U38" s="83"/>
      <c r="V38" s="83"/>
      <c r="W38" s="83"/>
      <c r="X38" s="83"/>
      <c r="Y38" s="83"/>
      <c r="Z38" s="87">
        <v>839</v>
      </c>
    </row>
    <row r="39" spans="1:26">
      <c r="A39" s="43" t="s">
        <v>70</v>
      </c>
      <c r="B39" s="83"/>
      <c r="C39" s="83"/>
      <c r="D39" s="83"/>
      <c r="E39" s="83">
        <v>521</v>
      </c>
      <c r="F39" s="83"/>
      <c r="G39" s="83"/>
      <c r="H39" s="83">
        <v>521</v>
      </c>
      <c r="I39" s="83"/>
      <c r="J39" s="83">
        <v>14</v>
      </c>
      <c r="K39" s="83">
        <v>74</v>
      </c>
      <c r="L39" s="83">
        <v>88</v>
      </c>
      <c r="M39" s="83"/>
      <c r="N39" s="83"/>
      <c r="O39" s="83"/>
      <c r="P39" s="83"/>
      <c r="Q39" s="83">
        <v>68</v>
      </c>
      <c r="R39" s="83"/>
      <c r="S39" s="83">
        <v>68</v>
      </c>
      <c r="T39" s="83"/>
      <c r="U39" s="83"/>
      <c r="V39" s="83"/>
      <c r="W39" s="83"/>
      <c r="X39" s="83"/>
      <c r="Y39" s="83"/>
      <c r="Z39" s="87">
        <v>677</v>
      </c>
    </row>
    <row r="40" spans="1:26">
      <c r="A40" s="89" t="s">
        <v>92</v>
      </c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7"/>
    </row>
    <row r="41" spans="1:26">
      <c r="A41" s="61" t="s">
        <v>79</v>
      </c>
      <c r="B41" s="83"/>
      <c r="C41" s="83"/>
      <c r="D41" s="83"/>
      <c r="E41" s="83"/>
      <c r="F41" s="83"/>
      <c r="G41" s="83"/>
      <c r="H41" s="83"/>
      <c r="I41" s="83"/>
      <c r="J41" s="83">
        <v>14</v>
      </c>
      <c r="K41" s="83"/>
      <c r="L41" s="83">
        <v>14</v>
      </c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7">
        <v>14</v>
      </c>
    </row>
    <row r="42" spans="1:26">
      <c r="A42" s="61" t="s">
        <v>81</v>
      </c>
      <c r="B42" s="83"/>
      <c r="C42" s="83"/>
      <c r="D42" s="83"/>
      <c r="E42" s="83"/>
      <c r="F42" s="83"/>
      <c r="G42" s="83"/>
      <c r="H42" s="83"/>
      <c r="I42" s="83"/>
      <c r="J42" s="83"/>
      <c r="K42" s="83">
        <v>74</v>
      </c>
      <c r="L42" s="83">
        <v>74</v>
      </c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7">
        <v>74</v>
      </c>
    </row>
    <row r="43" spans="1:26">
      <c r="A43" s="89" t="s">
        <v>94</v>
      </c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7"/>
    </row>
    <row r="44" spans="1:26">
      <c r="A44" s="61" t="s">
        <v>82</v>
      </c>
      <c r="B44" s="83"/>
      <c r="C44" s="83"/>
      <c r="D44" s="83"/>
      <c r="E44" s="83">
        <v>521</v>
      </c>
      <c r="F44" s="83"/>
      <c r="G44" s="83"/>
      <c r="H44" s="83">
        <v>521</v>
      </c>
      <c r="I44" s="83"/>
      <c r="J44" s="83"/>
      <c r="K44" s="83"/>
      <c r="L44" s="83"/>
      <c r="M44" s="83"/>
      <c r="N44" s="83"/>
      <c r="O44" s="83"/>
      <c r="P44" s="83"/>
      <c r="Q44" s="83">
        <v>68</v>
      </c>
      <c r="R44" s="83"/>
      <c r="S44" s="83">
        <v>68</v>
      </c>
      <c r="T44" s="83"/>
      <c r="U44" s="83"/>
      <c r="V44" s="83"/>
      <c r="W44" s="83"/>
      <c r="X44" s="83"/>
      <c r="Y44" s="83"/>
      <c r="Z44" s="87">
        <v>589</v>
      </c>
    </row>
    <row r="45" spans="1:26">
      <c r="A45" s="43" t="s">
        <v>71</v>
      </c>
      <c r="B45" s="83">
        <v>45</v>
      </c>
      <c r="C45" s="83">
        <v>5</v>
      </c>
      <c r="D45" s="83">
        <v>50</v>
      </c>
      <c r="E45" s="83"/>
      <c r="F45" s="83">
        <v>4</v>
      </c>
      <c r="G45" s="83">
        <v>41</v>
      </c>
      <c r="H45" s="83">
        <v>45</v>
      </c>
      <c r="I45" s="83"/>
      <c r="J45" s="83"/>
      <c r="K45" s="83"/>
      <c r="L45" s="83"/>
      <c r="M45" s="83"/>
      <c r="N45" s="83">
        <v>8</v>
      </c>
      <c r="O45" s="83"/>
      <c r="P45" s="83">
        <v>8</v>
      </c>
      <c r="Q45" s="83"/>
      <c r="R45" s="83"/>
      <c r="S45" s="83"/>
      <c r="T45" s="83"/>
      <c r="U45" s="83"/>
      <c r="V45" s="83"/>
      <c r="W45" s="83"/>
      <c r="X45" s="83"/>
      <c r="Y45" s="83"/>
      <c r="Z45" s="87">
        <v>103</v>
      </c>
    </row>
    <row r="46" spans="1:26">
      <c r="A46" s="89" t="s">
        <v>92</v>
      </c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7"/>
    </row>
    <row r="47" spans="1:26">
      <c r="A47" s="61" t="s">
        <v>79</v>
      </c>
      <c r="B47" s="83"/>
      <c r="C47" s="83"/>
      <c r="D47" s="83"/>
      <c r="E47" s="83"/>
      <c r="F47" s="83">
        <v>4</v>
      </c>
      <c r="G47" s="83"/>
      <c r="H47" s="83">
        <v>4</v>
      </c>
      <c r="I47" s="83"/>
      <c r="J47" s="83"/>
      <c r="K47" s="83"/>
      <c r="L47" s="83"/>
      <c r="M47" s="83"/>
      <c r="N47" s="83">
        <v>8</v>
      </c>
      <c r="O47" s="83"/>
      <c r="P47" s="83">
        <v>8</v>
      </c>
      <c r="Q47" s="83"/>
      <c r="R47" s="83"/>
      <c r="S47" s="83"/>
      <c r="T47" s="83"/>
      <c r="U47" s="83"/>
      <c r="V47" s="83"/>
      <c r="W47" s="83"/>
      <c r="X47" s="83"/>
      <c r="Y47" s="83"/>
      <c r="Z47" s="87">
        <v>12</v>
      </c>
    </row>
    <row r="48" spans="1:26">
      <c r="A48" s="61" t="s">
        <v>81</v>
      </c>
      <c r="B48" s="83"/>
      <c r="C48" s="83">
        <v>5</v>
      </c>
      <c r="D48" s="83">
        <v>5</v>
      </c>
      <c r="E48" s="83"/>
      <c r="F48" s="83"/>
      <c r="G48" s="83">
        <v>41</v>
      </c>
      <c r="H48" s="83">
        <v>41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7">
        <v>46</v>
      </c>
    </row>
    <row r="49" spans="1:26">
      <c r="A49" s="89" t="s">
        <v>94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7"/>
    </row>
    <row r="50" spans="1:26">
      <c r="A50" s="61" t="s">
        <v>82</v>
      </c>
      <c r="B50" s="83">
        <v>45</v>
      </c>
      <c r="C50" s="83"/>
      <c r="D50" s="83">
        <v>45</v>
      </c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7">
        <v>45</v>
      </c>
    </row>
    <row r="51" spans="1:26">
      <c r="A51" s="43" t="s">
        <v>72</v>
      </c>
      <c r="B51" s="83"/>
      <c r="C51" s="83"/>
      <c r="D51" s="83"/>
      <c r="E51" s="83"/>
      <c r="F51" s="83"/>
      <c r="G51" s="83">
        <v>33</v>
      </c>
      <c r="H51" s="83">
        <v>33</v>
      </c>
      <c r="I51" s="83"/>
      <c r="J51" s="83"/>
      <c r="K51" s="83"/>
      <c r="L51" s="83"/>
      <c r="M51" s="83"/>
      <c r="N51" s="83">
        <v>14</v>
      </c>
      <c r="O51" s="83"/>
      <c r="P51" s="83">
        <v>14</v>
      </c>
      <c r="Q51" s="83">
        <v>12</v>
      </c>
      <c r="R51" s="83"/>
      <c r="S51" s="83">
        <v>12</v>
      </c>
      <c r="T51" s="83"/>
      <c r="U51" s="83"/>
      <c r="V51" s="83"/>
      <c r="W51" s="83"/>
      <c r="X51" s="83"/>
      <c r="Y51" s="83"/>
      <c r="Z51" s="87">
        <v>59</v>
      </c>
    </row>
    <row r="52" spans="1:26">
      <c r="A52" s="89" t="s">
        <v>92</v>
      </c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7"/>
    </row>
    <row r="53" spans="1:26">
      <c r="A53" s="61" t="s">
        <v>79</v>
      </c>
      <c r="B53" s="83"/>
      <c r="C53" s="83"/>
      <c r="D53" s="83"/>
      <c r="E53" s="83"/>
      <c r="F53" s="83"/>
      <c r="G53" s="83">
        <v>33</v>
      </c>
      <c r="H53" s="83">
        <v>33</v>
      </c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7">
        <v>33</v>
      </c>
    </row>
    <row r="54" spans="1:26">
      <c r="A54" s="89" t="s">
        <v>94</v>
      </c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7"/>
    </row>
    <row r="55" spans="1:26">
      <c r="A55" s="61" t="s">
        <v>82</v>
      </c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>
        <v>14</v>
      </c>
      <c r="O55" s="83"/>
      <c r="P55" s="83">
        <v>14</v>
      </c>
      <c r="Q55" s="83">
        <v>12</v>
      </c>
      <c r="R55" s="83"/>
      <c r="S55" s="83">
        <v>12</v>
      </c>
      <c r="T55" s="83"/>
      <c r="U55" s="83"/>
      <c r="V55" s="83"/>
      <c r="W55" s="83"/>
      <c r="X55" s="83"/>
      <c r="Y55" s="83"/>
      <c r="Z55" s="87">
        <v>26</v>
      </c>
    </row>
    <row r="56" spans="1:26">
      <c r="A56" s="40">
        <v>2011</v>
      </c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>
        <v>22</v>
      </c>
      <c r="W56" s="83">
        <v>22</v>
      </c>
      <c r="X56" s="83">
        <v>24</v>
      </c>
      <c r="Y56" s="83">
        <v>24</v>
      </c>
      <c r="Z56" s="87">
        <v>46</v>
      </c>
    </row>
    <row r="57" spans="1:26">
      <c r="A57" s="88" t="s">
        <v>95</v>
      </c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>
        <v>22</v>
      </c>
      <c r="W57" s="83">
        <v>22</v>
      </c>
      <c r="X57" s="83">
        <v>24</v>
      </c>
      <c r="Y57" s="83">
        <v>24</v>
      </c>
      <c r="Z57" s="87">
        <v>46</v>
      </c>
    </row>
    <row r="58" spans="1:26">
      <c r="A58" s="89" t="s">
        <v>94</v>
      </c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7"/>
    </row>
    <row r="59" spans="1:26">
      <c r="A59" s="90" t="s">
        <v>93</v>
      </c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>
        <v>22</v>
      </c>
      <c r="W59" s="83">
        <v>22</v>
      </c>
      <c r="X59" s="83">
        <v>24</v>
      </c>
      <c r="Y59" s="83">
        <v>24</v>
      </c>
      <c r="Z59" s="87">
        <v>46</v>
      </c>
    </row>
    <row r="60" spans="1:26">
      <c r="A60" s="91" t="s">
        <v>87</v>
      </c>
      <c r="B60" s="92">
        <v>75</v>
      </c>
      <c r="C60" s="92">
        <v>405</v>
      </c>
      <c r="D60" s="92">
        <v>480</v>
      </c>
      <c r="E60" s="92">
        <v>531</v>
      </c>
      <c r="F60" s="92">
        <v>82</v>
      </c>
      <c r="G60" s="92">
        <v>74</v>
      </c>
      <c r="H60" s="92">
        <v>687</v>
      </c>
      <c r="I60" s="92">
        <v>12</v>
      </c>
      <c r="J60" s="92">
        <v>39</v>
      </c>
      <c r="K60" s="92">
        <v>116</v>
      </c>
      <c r="L60" s="92">
        <v>167</v>
      </c>
      <c r="M60" s="92">
        <v>50</v>
      </c>
      <c r="N60" s="92">
        <v>78</v>
      </c>
      <c r="O60" s="92">
        <v>32</v>
      </c>
      <c r="P60" s="92">
        <v>160</v>
      </c>
      <c r="Q60" s="92">
        <v>568</v>
      </c>
      <c r="R60" s="92">
        <v>4</v>
      </c>
      <c r="S60" s="92">
        <v>572</v>
      </c>
      <c r="T60" s="92">
        <v>569</v>
      </c>
      <c r="U60" s="92">
        <v>569</v>
      </c>
      <c r="V60" s="92">
        <v>22</v>
      </c>
      <c r="W60" s="92">
        <v>22</v>
      </c>
      <c r="X60" s="92">
        <v>24</v>
      </c>
      <c r="Y60" s="92">
        <v>24</v>
      </c>
      <c r="Z60" s="73">
        <v>2681</v>
      </c>
    </row>
  </sheetData>
  <pageMargins left="0.7" right="0.7" top="0.75" bottom="0.75" header="0.3" footer="0.3"/>
  <pageSetup paperSize="9" orientation="portrait" horizontalDpi="4294967293" verticalDpi="4294967293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95"/>
  <sheetViews>
    <sheetView topLeftCell="A37" zoomScale="55" zoomScaleNormal="55" workbookViewId="0">
      <selection activeCell="B23" sqref="B23"/>
    </sheetView>
  </sheetViews>
  <sheetFormatPr defaultRowHeight="15"/>
  <cols>
    <col min="1" max="1" width="23.28515625" style="55" bestFit="1" customWidth="1"/>
    <col min="2" max="2" width="22.28515625" customWidth="1"/>
    <col min="3" max="3" width="8.42578125" bestFit="1" customWidth="1"/>
    <col min="4" max="4" width="7.5703125" bestFit="1" customWidth="1"/>
    <col min="5" max="5" width="9.7109375" customWidth="1"/>
    <col min="6" max="6" width="9.42578125" bestFit="1" customWidth="1"/>
    <col min="7" max="7" width="8.42578125" customWidth="1"/>
    <col min="8" max="8" width="7.5703125" customWidth="1"/>
    <col min="9" max="9" width="9.7109375" customWidth="1"/>
    <col min="10" max="10" width="9.42578125" bestFit="1" customWidth="1"/>
    <col min="11" max="11" width="8.42578125" customWidth="1"/>
    <col min="12" max="12" width="7.5703125" customWidth="1"/>
    <col min="13" max="13" width="9.7109375" customWidth="1"/>
    <col min="14" max="14" width="9.85546875" customWidth="1"/>
    <col min="15" max="15" width="9.7109375" bestFit="1" customWidth="1"/>
    <col min="16" max="16" width="12.140625" bestFit="1" customWidth="1"/>
  </cols>
  <sheetData>
    <row r="1" spans="1:16">
      <c r="A1" s="56" t="s">
        <v>85</v>
      </c>
      <c r="B1" s="76" t="s">
        <v>90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</row>
    <row r="2" spans="1:16">
      <c r="B2" s="82">
        <v>2012</v>
      </c>
      <c r="C2" s="82"/>
      <c r="D2" s="82"/>
      <c r="E2" s="82" t="s">
        <v>101</v>
      </c>
      <c r="F2" s="82">
        <v>2013</v>
      </c>
      <c r="G2" s="82"/>
      <c r="H2" s="82"/>
      <c r="I2" s="82" t="s">
        <v>100</v>
      </c>
      <c r="J2" s="82">
        <v>2014</v>
      </c>
      <c r="K2" s="82"/>
      <c r="L2" s="82"/>
      <c r="M2" s="82" t="s">
        <v>99</v>
      </c>
      <c r="N2" s="82">
        <v>2011</v>
      </c>
      <c r="O2" s="82" t="s">
        <v>98</v>
      </c>
      <c r="P2" s="82" t="s">
        <v>87</v>
      </c>
    </row>
    <row r="3" spans="1:16">
      <c r="A3" s="56" t="s">
        <v>86</v>
      </c>
      <c r="B3" s="82" t="s">
        <v>70</v>
      </c>
      <c r="C3" s="82" t="s">
        <v>71</v>
      </c>
      <c r="D3" s="82" t="s">
        <v>72</v>
      </c>
      <c r="E3" s="82"/>
      <c r="F3" s="82" t="s">
        <v>70</v>
      </c>
      <c r="G3" s="82" t="s">
        <v>71</v>
      </c>
      <c r="H3" s="82" t="s">
        <v>72</v>
      </c>
      <c r="I3" s="82"/>
      <c r="J3" s="82" t="s">
        <v>70</v>
      </c>
      <c r="K3" s="82" t="s">
        <v>71</v>
      </c>
      <c r="L3" s="82" t="s">
        <v>72</v>
      </c>
      <c r="M3" s="82"/>
      <c r="N3" s="82" t="s">
        <v>95</v>
      </c>
      <c r="O3" s="82"/>
      <c r="P3" s="82"/>
    </row>
    <row r="4" spans="1:16">
      <c r="A4" s="81" t="s">
        <v>77</v>
      </c>
      <c r="B4" s="83"/>
      <c r="C4" s="83">
        <v>400</v>
      </c>
      <c r="D4" s="83">
        <v>30</v>
      </c>
      <c r="E4" s="83">
        <v>430</v>
      </c>
      <c r="F4" s="83"/>
      <c r="G4" s="83"/>
      <c r="H4" s="83"/>
      <c r="I4" s="83"/>
      <c r="J4" s="83"/>
      <c r="K4" s="83">
        <v>50</v>
      </c>
      <c r="L4" s="83"/>
      <c r="M4" s="83">
        <v>50</v>
      </c>
      <c r="N4" s="83"/>
      <c r="O4" s="83"/>
      <c r="P4" s="83">
        <v>480</v>
      </c>
    </row>
    <row r="5" spans="1:16">
      <c r="A5" s="84" t="s">
        <v>92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</row>
    <row r="6" spans="1:16">
      <c r="A6" s="49" t="s">
        <v>79</v>
      </c>
      <c r="B6" s="83"/>
      <c r="C6" s="83">
        <v>400</v>
      </c>
      <c r="D6" s="83"/>
      <c r="E6" s="83">
        <v>400</v>
      </c>
      <c r="F6" s="83"/>
      <c r="G6" s="83"/>
      <c r="H6" s="83"/>
      <c r="I6" s="83"/>
      <c r="J6" s="83"/>
      <c r="K6" s="83"/>
      <c r="L6" s="83"/>
      <c r="M6" s="83"/>
      <c r="N6" s="83"/>
      <c r="O6" s="83"/>
      <c r="P6" s="83">
        <v>400</v>
      </c>
    </row>
    <row r="7" spans="1:16">
      <c r="A7" s="95" t="s">
        <v>83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</row>
    <row r="8" spans="1:16">
      <c r="A8" s="63" t="s">
        <v>83</v>
      </c>
      <c r="B8" s="83"/>
      <c r="C8" s="83">
        <v>400</v>
      </c>
      <c r="D8" s="83"/>
      <c r="E8" s="83">
        <v>400</v>
      </c>
      <c r="F8" s="83"/>
      <c r="G8" s="83"/>
      <c r="H8" s="83"/>
      <c r="I8" s="83"/>
      <c r="J8" s="83"/>
      <c r="K8" s="83"/>
      <c r="L8" s="83"/>
      <c r="M8" s="83"/>
      <c r="N8" s="83"/>
      <c r="O8" s="83"/>
      <c r="P8" s="83">
        <v>400</v>
      </c>
    </row>
    <row r="9" spans="1:16">
      <c r="A9" s="49" t="s">
        <v>81</v>
      </c>
      <c r="B9" s="83"/>
      <c r="C9" s="83"/>
      <c r="D9" s="83"/>
      <c r="E9" s="83"/>
      <c r="F9" s="83"/>
      <c r="G9" s="83"/>
      <c r="H9" s="83"/>
      <c r="I9" s="83"/>
      <c r="J9" s="83"/>
      <c r="K9" s="83">
        <v>5</v>
      </c>
      <c r="L9" s="83"/>
      <c r="M9" s="83">
        <v>5</v>
      </c>
      <c r="N9" s="83"/>
      <c r="O9" s="83"/>
      <c r="P9" s="83">
        <v>5</v>
      </c>
    </row>
    <row r="10" spans="1:16">
      <c r="A10" s="95" t="s">
        <v>83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</row>
    <row r="11" spans="1:16">
      <c r="A11" s="63" t="s">
        <v>83</v>
      </c>
      <c r="B11" s="83"/>
      <c r="C11" s="83"/>
      <c r="D11" s="83"/>
      <c r="E11" s="83"/>
      <c r="F11" s="83"/>
      <c r="G11" s="83"/>
      <c r="H11" s="83"/>
      <c r="I11" s="83"/>
      <c r="J11" s="83"/>
      <c r="K11" s="83">
        <v>5</v>
      </c>
      <c r="L11" s="83"/>
      <c r="M11" s="83">
        <v>5</v>
      </c>
      <c r="N11" s="83"/>
      <c r="O11" s="83"/>
      <c r="P11" s="83">
        <v>5</v>
      </c>
    </row>
    <row r="12" spans="1:16">
      <c r="A12" s="84" t="s">
        <v>94</v>
      </c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</row>
    <row r="13" spans="1:16">
      <c r="A13" s="49" t="s">
        <v>82</v>
      </c>
      <c r="B13" s="83"/>
      <c r="C13" s="83"/>
      <c r="D13" s="83">
        <v>30</v>
      </c>
      <c r="E13" s="83">
        <v>30</v>
      </c>
      <c r="F13" s="83"/>
      <c r="G13" s="83"/>
      <c r="H13" s="83"/>
      <c r="I13" s="83"/>
      <c r="J13" s="83"/>
      <c r="K13" s="83">
        <v>45</v>
      </c>
      <c r="L13" s="83"/>
      <c r="M13" s="83">
        <v>45</v>
      </c>
      <c r="N13" s="83"/>
      <c r="O13" s="83"/>
      <c r="P13" s="83">
        <v>75</v>
      </c>
    </row>
    <row r="14" spans="1:16">
      <c r="A14" s="95" t="s">
        <v>92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</row>
    <row r="15" spans="1:16">
      <c r="A15" s="63" t="s">
        <v>80</v>
      </c>
      <c r="B15" s="83"/>
      <c r="C15" s="83"/>
      <c r="D15" s="83">
        <v>30</v>
      </c>
      <c r="E15" s="83">
        <v>30</v>
      </c>
      <c r="F15" s="83"/>
      <c r="G15" s="83"/>
      <c r="H15" s="83"/>
      <c r="I15" s="83"/>
      <c r="J15" s="83"/>
      <c r="K15" s="83">
        <v>45</v>
      </c>
      <c r="L15" s="83"/>
      <c r="M15" s="83">
        <v>45</v>
      </c>
      <c r="N15" s="83"/>
      <c r="O15" s="83"/>
      <c r="P15" s="83">
        <v>75</v>
      </c>
    </row>
    <row r="16" spans="1:16">
      <c r="A16" s="81" t="s">
        <v>78</v>
      </c>
      <c r="B16" s="83"/>
      <c r="C16" s="83">
        <v>10</v>
      </c>
      <c r="D16" s="83"/>
      <c r="E16" s="83">
        <v>10</v>
      </c>
      <c r="F16" s="83"/>
      <c r="G16" s="83">
        <v>78</v>
      </c>
      <c r="H16" s="83"/>
      <c r="I16" s="83">
        <v>78</v>
      </c>
      <c r="J16" s="83">
        <v>521</v>
      </c>
      <c r="K16" s="83">
        <v>45</v>
      </c>
      <c r="L16" s="83">
        <v>33</v>
      </c>
      <c r="M16" s="83">
        <v>599</v>
      </c>
      <c r="N16" s="83"/>
      <c r="O16" s="83"/>
      <c r="P16" s="83">
        <v>687</v>
      </c>
    </row>
    <row r="17" spans="1:16">
      <c r="A17" s="84" t="s">
        <v>92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</row>
    <row r="18" spans="1:16">
      <c r="A18" s="49" t="s">
        <v>79</v>
      </c>
      <c r="B18" s="83"/>
      <c r="C18" s="83"/>
      <c r="D18" s="83"/>
      <c r="E18" s="83"/>
      <c r="F18" s="83"/>
      <c r="G18" s="83"/>
      <c r="H18" s="83"/>
      <c r="I18" s="83"/>
      <c r="J18" s="83"/>
      <c r="K18" s="83">
        <v>4</v>
      </c>
      <c r="L18" s="83">
        <v>33</v>
      </c>
      <c r="M18" s="83">
        <v>37</v>
      </c>
      <c r="N18" s="83"/>
      <c r="O18" s="83"/>
      <c r="P18" s="83">
        <v>37</v>
      </c>
    </row>
    <row r="19" spans="1:16">
      <c r="A19" s="95" t="s">
        <v>92</v>
      </c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</row>
    <row r="20" spans="1:16">
      <c r="A20" s="63" t="s">
        <v>84</v>
      </c>
      <c r="B20" s="83"/>
      <c r="C20" s="83"/>
      <c r="D20" s="83"/>
      <c r="E20" s="83"/>
      <c r="F20" s="83"/>
      <c r="G20" s="83"/>
      <c r="H20" s="83"/>
      <c r="I20" s="83"/>
      <c r="J20" s="83"/>
      <c r="K20" s="83">
        <v>4</v>
      </c>
      <c r="L20" s="83"/>
      <c r="M20" s="83">
        <v>4</v>
      </c>
      <c r="N20" s="83"/>
      <c r="O20" s="83"/>
      <c r="P20" s="83">
        <v>4</v>
      </c>
    </row>
    <row r="21" spans="1:16">
      <c r="A21" s="95" t="s">
        <v>83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</row>
    <row r="22" spans="1:16">
      <c r="A22" s="63" t="s">
        <v>83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>
        <v>33</v>
      </c>
      <c r="M22" s="83">
        <v>33</v>
      </c>
      <c r="N22" s="83"/>
      <c r="O22" s="83"/>
      <c r="P22" s="83">
        <v>33</v>
      </c>
    </row>
    <row r="23" spans="1:16">
      <c r="A23" s="49" t="s">
        <v>81</v>
      </c>
      <c r="B23" s="83"/>
      <c r="C23" s="83">
        <v>10</v>
      </c>
      <c r="D23" s="83"/>
      <c r="E23" s="83">
        <v>10</v>
      </c>
      <c r="F23" s="83"/>
      <c r="G23" s="83"/>
      <c r="H23" s="83"/>
      <c r="I23" s="83"/>
      <c r="J23" s="83"/>
      <c r="K23" s="83">
        <v>41</v>
      </c>
      <c r="L23" s="83"/>
      <c r="M23" s="83">
        <v>41</v>
      </c>
      <c r="N23" s="83"/>
      <c r="O23" s="83"/>
      <c r="P23" s="83">
        <v>51</v>
      </c>
    </row>
    <row r="24" spans="1:16">
      <c r="A24" s="95" t="s">
        <v>92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</row>
    <row r="25" spans="1:16">
      <c r="A25" s="63" t="s">
        <v>80</v>
      </c>
      <c r="B25" s="83"/>
      <c r="C25" s="83">
        <v>10</v>
      </c>
      <c r="D25" s="83"/>
      <c r="E25" s="83">
        <v>10</v>
      </c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>
        <v>10</v>
      </c>
    </row>
    <row r="26" spans="1:16">
      <c r="A26" s="95" t="s">
        <v>83</v>
      </c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</row>
    <row r="27" spans="1:16">
      <c r="A27" s="63" t="s">
        <v>83</v>
      </c>
      <c r="B27" s="83"/>
      <c r="C27" s="83"/>
      <c r="D27" s="83"/>
      <c r="E27" s="83"/>
      <c r="F27" s="83"/>
      <c r="G27" s="83"/>
      <c r="H27" s="83"/>
      <c r="I27" s="83"/>
      <c r="J27" s="83"/>
      <c r="K27" s="83">
        <v>41</v>
      </c>
      <c r="L27" s="83"/>
      <c r="M27" s="83">
        <v>41</v>
      </c>
      <c r="N27" s="83"/>
      <c r="O27" s="83"/>
      <c r="P27" s="83">
        <v>41</v>
      </c>
    </row>
    <row r="28" spans="1:16">
      <c r="A28" s="84" t="s">
        <v>94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</row>
    <row r="29" spans="1:16">
      <c r="A29" s="49" t="s">
        <v>82</v>
      </c>
      <c r="B29" s="83"/>
      <c r="C29" s="83"/>
      <c r="D29" s="83"/>
      <c r="E29" s="83"/>
      <c r="F29" s="83"/>
      <c r="G29" s="83">
        <v>78</v>
      </c>
      <c r="H29" s="83"/>
      <c r="I29" s="83">
        <v>78</v>
      </c>
      <c r="J29" s="83">
        <v>521</v>
      </c>
      <c r="K29" s="83"/>
      <c r="L29" s="83"/>
      <c r="M29" s="83">
        <v>521</v>
      </c>
      <c r="N29" s="83"/>
      <c r="O29" s="83"/>
      <c r="P29" s="83">
        <v>599</v>
      </c>
    </row>
    <row r="30" spans="1:16">
      <c r="A30" s="95" t="s">
        <v>92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</row>
    <row r="31" spans="1:16">
      <c r="A31" s="63" t="s">
        <v>80</v>
      </c>
      <c r="B31" s="83"/>
      <c r="C31" s="83"/>
      <c r="D31" s="83"/>
      <c r="E31" s="83"/>
      <c r="F31" s="83"/>
      <c r="G31" s="83"/>
      <c r="H31" s="83"/>
      <c r="I31" s="83"/>
      <c r="J31" s="83">
        <v>521</v>
      </c>
      <c r="K31" s="83"/>
      <c r="L31" s="83"/>
      <c r="M31" s="83">
        <v>521</v>
      </c>
      <c r="N31" s="83"/>
      <c r="O31" s="83"/>
      <c r="P31" s="83">
        <v>521</v>
      </c>
    </row>
    <row r="32" spans="1:16">
      <c r="A32" s="63" t="s">
        <v>84</v>
      </c>
      <c r="B32" s="83"/>
      <c r="C32" s="83"/>
      <c r="D32" s="83"/>
      <c r="E32" s="83"/>
      <c r="F32" s="83"/>
      <c r="G32" s="83">
        <v>78</v>
      </c>
      <c r="H32" s="83"/>
      <c r="I32" s="83">
        <v>78</v>
      </c>
      <c r="J32" s="83"/>
      <c r="K32" s="83"/>
      <c r="L32" s="83"/>
      <c r="M32" s="83"/>
      <c r="N32" s="83"/>
      <c r="O32" s="83"/>
      <c r="P32" s="83">
        <v>78</v>
      </c>
    </row>
    <row r="33" spans="1:16">
      <c r="A33" s="81" t="s">
        <v>74</v>
      </c>
      <c r="B33" s="83">
        <v>12</v>
      </c>
      <c r="C33" s="83"/>
      <c r="D33" s="83">
        <v>25</v>
      </c>
      <c r="E33" s="83">
        <v>37</v>
      </c>
      <c r="F33" s="83">
        <v>42</v>
      </c>
      <c r="G33" s="83"/>
      <c r="H33" s="83"/>
      <c r="I33" s="83">
        <v>42</v>
      </c>
      <c r="J33" s="83">
        <v>88</v>
      </c>
      <c r="K33" s="83"/>
      <c r="L33" s="83"/>
      <c r="M33" s="83">
        <v>88</v>
      </c>
      <c r="N33" s="83"/>
      <c r="O33" s="83"/>
      <c r="P33" s="83">
        <v>167</v>
      </c>
    </row>
    <row r="34" spans="1:16">
      <c r="A34" s="84" t="s">
        <v>92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</row>
    <row r="35" spans="1:16">
      <c r="A35" s="49" t="s">
        <v>79</v>
      </c>
      <c r="B35" s="83">
        <v>12</v>
      </c>
      <c r="C35" s="83"/>
      <c r="D35" s="83"/>
      <c r="E35" s="83">
        <v>12</v>
      </c>
      <c r="F35" s="83">
        <v>42</v>
      </c>
      <c r="G35" s="83"/>
      <c r="H35" s="83"/>
      <c r="I35" s="83">
        <v>42</v>
      </c>
      <c r="J35" s="83">
        <v>14</v>
      </c>
      <c r="K35" s="83"/>
      <c r="L35" s="83"/>
      <c r="M35" s="83">
        <v>14</v>
      </c>
      <c r="N35" s="83"/>
      <c r="O35" s="83"/>
      <c r="P35" s="83">
        <v>68</v>
      </c>
    </row>
    <row r="36" spans="1:16">
      <c r="A36" s="95" t="s">
        <v>92</v>
      </c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</row>
    <row r="37" spans="1:16">
      <c r="A37" s="63" t="s">
        <v>80</v>
      </c>
      <c r="B37" s="83">
        <v>12</v>
      </c>
      <c r="C37" s="83"/>
      <c r="D37" s="83"/>
      <c r="E37" s="83">
        <v>12</v>
      </c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>
        <v>12</v>
      </c>
    </row>
    <row r="38" spans="1:16">
      <c r="A38" s="63" t="s">
        <v>84</v>
      </c>
      <c r="B38" s="83"/>
      <c r="C38" s="83"/>
      <c r="D38" s="83"/>
      <c r="E38" s="83"/>
      <c r="F38" s="83"/>
      <c r="G38" s="83"/>
      <c r="H38" s="83"/>
      <c r="I38" s="83"/>
      <c r="J38" s="83">
        <v>14</v>
      </c>
      <c r="K38" s="83"/>
      <c r="L38" s="83"/>
      <c r="M38" s="83">
        <v>14</v>
      </c>
      <c r="N38" s="83"/>
      <c r="O38" s="83"/>
      <c r="P38" s="83">
        <v>14</v>
      </c>
    </row>
    <row r="39" spans="1:16">
      <c r="A39" s="95" t="s">
        <v>83</v>
      </c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</row>
    <row r="40" spans="1:16">
      <c r="A40" s="63" t="s">
        <v>83</v>
      </c>
      <c r="B40" s="83"/>
      <c r="C40" s="83"/>
      <c r="D40" s="83"/>
      <c r="E40" s="83"/>
      <c r="F40" s="83">
        <v>42</v>
      </c>
      <c r="G40" s="83"/>
      <c r="H40" s="83"/>
      <c r="I40" s="83">
        <v>42</v>
      </c>
      <c r="J40" s="83"/>
      <c r="K40" s="83"/>
      <c r="L40" s="83"/>
      <c r="M40" s="83"/>
      <c r="N40" s="83"/>
      <c r="O40" s="83"/>
      <c r="P40" s="83">
        <v>42</v>
      </c>
    </row>
    <row r="41" spans="1:16">
      <c r="A41" s="49" t="s">
        <v>81</v>
      </c>
      <c r="B41" s="83"/>
      <c r="C41" s="83"/>
      <c r="D41" s="83"/>
      <c r="E41" s="83"/>
      <c r="F41" s="83"/>
      <c r="G41" s="83"/>
      <c r="H41" s="83"/>
      <c r="I41" s="83"/>
      <c r="J41" s="83">
        <v>74</v>
      </c>
      <c r="K41" s="83"/>
      <c r="L41" s="83"/>
      <c r="M41" s="83">
        <v>74</v>
      </c>
      <c r="N41" s="83"/>
      <c r="O41" s="83"/>
      <c r="P41" s="83">
        <v>74</v>
      </c>
    </row>
    <row r="42" spans="1:16">
      <c r="A42" s="95" t="s">
        <v>83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</row>
    <row r="43" spans="1:16">
      <c r="A43" s="63" t="s">
        <v>83</v>
      </c>
      <c r="B43" s="83"/>
      <c r="C43" s="83"/>
      <c r="D43" s="83"/>
      <c r="E43" s="83"/>
      <c r="F43" s="83"/>
      <c r="G43" s="83"/>
      <c r="H43" s="83"/>
      <c r="I43" s="83"/>
      <c r="J43" s="83">
        <v>74</v>
      </c>
      <c r="K43" s="83"/>
      <c r="L43" s="83"/>
      <c r="M43" s="83">
        <v>74</v>
      </c>
      <c r="N43" s="83"/>
      <c r="O43" s="83"/>
      <c r="P43" s="83">
        <v>74</v>
      </c>
    </row>
    <row r="44" spans="1:16">
      <c r="A44" s="84" t="s">
        <v>94</v>
      </c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</row>
    <row r="45" spans="1:16">
      <c r="A45" s="49" t="s">
        <v>82</v>
      </c>
      <c r="B45" s="83"/>
      <c r="C45" s="83"/>
      <c r="D45" s="83">
        <v>25</v>
      </c>
      <c r="E45" s="83">
        <v>25</v>
      </c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>
        <v>25</v>
      </c>
    </row>
    <row r="46" spans="1:16">
      <c r="A46" s="95" t="s">
        <v>92</v>
      </c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</row>
    <row r="47" spans="1:16">
      <c r="A47" s="63" t="s">
        <v>84</v>
      </c>
      <c r="B47" s="83"/>
      <c r="C47" s="83"/>
      <c r="D47" s="83">
        <v>25</v>
      </c>
      <c r="E47" s="83">
        <v>25</v>
      </c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>
        <v>25</v>
      </c>
    </row>
    <row r="48" spans="1:16">
      <c r="A48" s="81" t="s">
        <v>75</v>
      </c>
      <c r="B48" s="83">
        <v>36</v>
      </c>
      <c r="C48" s="83"/>
      <c r="D48" s="83"/>
      <c r="E48" s="83">
        <v>36</v>
      </c>
      <c r="F48" s="83">
        <v>14</v>
      </c>
      <c r="G48" s="83"/>
      <c r="H48" s="83">
        <v>88</v>
      </c>
      <c r="I48" s="83">
        <v>102</v>
      </c>
      <c r="J48" s="83"/>
      <c r="K48" s="83">
        <v>8</v>
      </c>
      <c r="L48" s="83">
        <v>14</v>
      </c>
      <c r="M48" s="83">
        <v>22</v>
      </c>
      <c r="N48" s="83"/>
      <c r="O48" s="83"/>
      <c r="P48" s="83">
        <v>160</v>
      </c>
    </row>
    <row r="49" spans="1:16">
      <c r="A49" s="84" t="s">
        <v>92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</row>
    <row r="50" spans="1:16">
      <c r="A50" s="49" t="s">
        <v>79</v>
      </c>
      <c r="B50" s="83"/>
      <c r="C50" s="83"/>
      <c r="D50" s="83"/>
      <c r="E50" s="83"/>
      <c r="F50" s="83"/>
      <c r="G50" s="83"/>
      <c r="H50" s="83">
        <v>56</v>
      </c>
      <c r="I50" s="83">
        <v>56</v>
      </c>
      <c r="J50" s="83"/>
      <c r="K50" s="83">
        <v>8</v>
      </c>
      <c r="L50" s="83"/>
      <c r="M50" s="83">
        <v>8</v>
      </c>
      <c r="N50" s="83"/>
      <c r="O50" s="83"/>
      <c r="P50" s="83">
        <v>64</v>
      </c>
    </row>
    <row r="51" spans="1:16">
      <c r="A51" s="95" t="s">
        <v>92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</row>
    <row r="52" spans="1:16">
      <c r="A52" s="63" t="s">
        <v>84</v>
      </c>
      <c r="B52" s="83"/>
      <c r="C52" s="83"/>
      <c r="D52" s="83"/>
      <c r="E52" s="83"/>
      <c r="F52" s="83"/>
      <c r="G52" s="83"/>
      <c r="H52" s="83">
        <v>56</v>
      </c>
      <c r="I52" s="83">
        <v>56</v>
      </c>
      <c r="J52" s="83"/>
      <c r="K52" s="83">
        <v>8</v>
      </c>
      <c r="L52" s="83"/>
      <c r="M52" s="83">
        <v>8</v>
      </c>
      <c r="N52" s="83"/>
      <c r="O52" s="83"/>
      <c r="P52" s="83">
        <v>64</v>
      </c>
    </row>
    <row r="53" spans="1:16">
      <c r="A53" s="49" t="s">
        <v>81</v>
      </c>
      <c r="B53" s="83">
        <v>36</v>
      </c>
      <c r="C53" s="83"/>
      <c r="D53" s="83"/>
      <c r="E53" s="83">
        <v>36</v>
      </c>
      <c r="F53" s="83">
        <v>6</v>
      </c>
      <c r="G53" s="83"/>
      <c r="H53" s="83">
        <v>32</v>
      </c>
      <c r="I53" s="83">
        <v>38</v>
      </c>
      <c r="J53" s="83"/>
      <c r="K53" s="83"/>
      <c r="L53" s="83"/>
      <c r="M53" s="83"/>
      <c r="N53" s="83"/>
      <c r="O53" s="83"/>
      <c r="P53" s="83">
        <v>74</v>
      </c>
    </row>
    <row r="54" spans="1:16">
      <c r="A54" s="95" t="s">
        <v>92</v>
      </c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</row>
    <row r="55" spans="1:16">
      <c r="A55" s="63" t="s">
        <v>80</v>
      </c>
      <c r="B55" s="83">
        <v>36</v>
      </c>
      <c r="C55" s="83"/>
      <c r="D55" s="83"/>
      <c r="E55" s="83">
        <v>36</v>
      </c>
      <c r="F55" s="83">
        <v>6</v>
      </c>
      <c r="G55" s="83"/>
      <c r="H55" s="83"/>
      <c r="I55" s="83">
        <v>6</v>
      </c>
      <c r="J55" s="83"/>
      <c r="K55" s="83"/>
      <c r="L55" s="83"/>
      <c r="M55" s="83"/>
      <c r="N55" s="83"/>
      <c r="O55" s="83"/>
      <c r="P55" s="83">
        <v>42</v>
      </c>
    </row>
    <row r="56" spans="1:16">
      <c r="A56" s="95" t="s">
        <v>83</v>
      </c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</row>
    <row r="57" spans="1:16">
      <c r="A57" s="63" t="s">
        <v>83</v>
      </c>
      <c r="B57" s="83"/>
      <c r="C57" s="83"/>
      <c r="D57" s="83"/>
      <c r="E57" s="83"/>
      <c r="F57" s="83"/>
      <c r="G57" s="83"/>
      <c r="H57" s="83">
        <v>32</v>
      </c>
      <c r="I57" s="83">
        <v>32</v>
      </c>
      <c r="J57" s="83"/>
      <c r="K57" s="83"/>
      <c r="L57" s="83"/>
      <c r="M57" s="83"/>
      <c r="N57" s="83"/>
      <c r="O57" s="83"/>
      <c r="P57" s="83">
        <v>32</v>
      </c>
    </row>
    <row r="58" spans="1:16">
      <c r="A58" s="84" t="s">
        <v>94</v>
      </c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</row>
    <row r="59" spans="1:16">
      <c r="A59" s="49" t="s">
        <v>82</v>
      </c>
      <c r="B59" s="83"/>
      <c r="C59" s="83"/>
      <c r="D59" s="83"/>
      <c r="E59" s="83"/>
      <c r="F59" s="83">
        <v>8</v>
      </c>
      <c r="G59" s="83"/>
      <c r="H59" s="83"/>
      <c r="I59" s="83">
        <v>8</v>
      </c>
      <c r="J59" s="83"/>
      <c r="K59" s="83"/>
      <c r="L59" s="83">
        <v>14</v>
      </c>
      <c r="M59" s="83">
        <v>14</v>
      </c>
      <c r="N59" s="83"/>
      <c r="O59" s="83"/>
      <c r="P59" s="83">
        <v>22</v>
      </c>
    </row>
    <row r="60" spans="1:16">
      <c r="A60" s="95" t="s">
        <v>92</v>
      </c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</row>
    <row r="61" spans="1:16">
      <c r="A61" s="63" t="s">
        <v>80</v>
      </c>
      <c r="B61" s="83"/>
      <c r="C61" s="83"/>
      <c r="D61" s="83"/>
      <c r="E61" s="83"/>
      <c r="F61" s="83">
        <v>8</v>
      </c>
      <c r="G61" s="83"/>
      <c r="H61" s="83"/>
      <c r="I61" s="83">
        <v>8</v>
      </c>
      <c r="J61" s="83"/>
      <c r="K61" s="83"/>
      <c r="L61" s="83"/>
      <c r="M61" s="83"/>
      <c r="N61" s="83"/>
      <c r="O61" s="83"/>
      <c r="P61" s="83">
        <v>8</v>
      </c>
    </row>
    <row r="62" spans="1:16">
      <c r="A62" s="63" t="s">
        <v>84</v>
      </c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>
        <v>14</v>
      </c>
      <c r="M62" s="83">
        <v>14</v>
      </c>
      <c r="N62" s="83"/>
      <c r="O62" s="83"/>
      <c r="P62" s="83">
        <v>14</v>
      </c>
    </row>
    <row r="63" spans="1:16">
      <c r="A63" s="81" t="s">
        <v>73</v>
      </c>
      <c r="B63" s="83">
        <v>254</v>
      </c>
      <c r="C63" s="83"/>
      <c r="D63" s="83"/>
      <c r="E63" s="83">
        <v>254</v>
      </c>
      <c r="F63" s="83"/>
      <c r="G63" s="83">
        <v>163</v>
      </c>
      <c r="H63" s="83">
        <v>75</v>
      </c>
      <c r="I63" s="83">
        <v>238</v>
      </c>
      <c r="J63" s="83">
        <v>68</v>
      </c>
      <c r="K63" s="83"/>
      <c r="L63" s="83">
        <v>12</v>
      </c>
      <c r="M63" s="83">
        <v>80</v>
      </c>
      <c r="N63" s="83"/>
      <c r="O63" s="83"/>
      <c r="P63" s="83">
        <v>572</v>
      </c>
    </row>
    <row r="64" spans="1:16">
      <c r="A64" s="84" t="s">
        <v>92</v>
      </c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</row>
    <row r="65" spans="1:16">
      <c r="A65" s="49" t="s">
        <v>79</v>
      </c>
      <c r="B65" s="83">
        <v>254</v>
      </c>
      <c r="C65" s="83"/>
      <c r="D65" s="83"/>
      <c r="E65" s="83">
        <v>254</v>
      </c>
      <c r="F65" s="83"/>
      <c r="G65" s="83">
        <v>4</v>
      </c>
      <c r="H65" s="83"/>
      <c r="I65" s="83">
        <v>4</v>
      </c>
      <c r="J65" s="83"/>
      <c r="K65" s="83"/>
      <c r="L65" s="83"/>
      <c r="M65" s="83"/>
      <c r="N65" s="83"/>
      <c r="O65" s="83"/>
      <c r="P65" s="83">
        <v>258</v>
      </c>
    </row>
    <row r="66" spans="1:16">
      <c r="A66" s="95" t="s">
        <v>92</v>
      </c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</row>
    <row r="67" spans="1:16">
      <c r="A67" s="63" t="s">
        <v>80</v>
      </c>
      <c r="B67" s="83">
        <v>254</v>
      </c>
      <c r="C67" s="83"/>
      <c r="D67" s="83"/>
      <c r="E67" s="83">
        <v>254</v>
      </c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>
        <v>254</v>
      </c>
    </row>
    <row r="68" spans="1:16">
      <c r="A68" s="95" t="s">
        <v>83</v>
      </c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</row>
    <row r="69" spans="1:16">
      <c r="A69" s="63" t="s">
        <v>83</v>
      </c>
      <c r="B69" s="83"/>
      <c r="C69" s="83"/>
      <c r="D69" s="83"/>
      <c r="E69" s="83"/>
      <c r="F69" s="83"/>
      <c r="G69" s="83">
        <v>4</v>
      </c>
      <c r="H69" s="83"/>
      <c r="I69" s="83">
        <v>4</v>
      </c>
      <c r="J69" s="83"/>
      <c r="K69" s="83"/>
      <c r="L69" s="83"/>
      <c r="M69" s="83"/>
      <c r="N69" s="83"/>
      <c r="O69" s="83"/>
      <c r="P69" s="83">
        <v>4</v>
      </c>
    </row>
    <row r="70" spans="1:16">
      <c r="A70" s="49" t="s">
        <v>81</v>
      </c>
      <c r="B70" s="83"/>
      <c r="C70" s="83"/>
      <c r="D70" s="83"/>
      <c r="E70" s="83"/>
      <c r="F70" s="83"/>
      <c r="G70" s="83">
        <v>159</v>
      </c>
      <c r="H70" s="83"/>
      <c r="I70" s="83">
        <v>159</v>
      </c>
      <c r="J70" s="83"/>
      <c r="K70" s="83"/>
      <c r="L70" s="83"/>
      <c r="M70" s="83"/>
      <c r="N70" s="83"/>
      <c r="O70" s="83"/>
      <c r="P70" s="83">
        <v>159</v>
      </c>
    </row>
    <row r="71" spans="1:16">
      <c r="A71" s="95" t="s">
        <v>92</v>
      </c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</row>
    <row r="72" spans="1:16">
      <c r="A72" s="63" t="s">
        <v>80</v>
      </c>
      <c r="B72" s="83"/>
      <c r="C72" s="83"/>
      <c r="D72" s="83"/>
      <c r="E72" s="83"/>
      <c r="F72" s="83"/>
      <c r="G72" s="83">
        <v>159</v>
      </c>
      <c r="H72" s="83"/>
      <c r="I72" s="83">
        <v>159</v>
      </c>
      <c r="J72" s="83"/>
      <c r="K72" s="83"/>
      <c r="L72" s="83"/>
      <c r="M72" s="83"/>
      <c r="N72" s="83"/>
      <c r="O72" s="83"/>
      <c r="P72" s="83">
        <v>159</v>
      </c>
    </row>
    <row r="73" spans="1:16">
      <c r="A73" s="84" t="s">
        <v>94</v>
      </c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</row>
    <row r="74" spans="1:16">
      <c r="A74" s="49" t="s">
        <v>82</v>
      </c>
      <c r="B74" s="83"/>
      <c r="C74" s="83"/>
      <c r="D74" s="83"/>
      <c r="E74" s="83"/>
      <c r="F74" s="83"/>
      <c r="G74" s="83"/>
      <c r="H74" s="83">
        <v>75</v>
      </c>
      <c r="I74" s="83">
        <v>75</v>
      </c>
      <c r="J74" s="83">
        <v>68</v>
      </c>
      <c r="K74" s="83"/>
      <c r="L74" s="83">
        <v>12</v>
      </c>
      <c r="M74" s="83">
        <v>80</v>
      </c>
      <c r="N74" s="83"/>
      <c r="O74" s="83"/>
      <c r="P74" s="83">
        <v>155</v>
      </c>
    </row>
    <row r="75" spans="1:16">
      <c r="A75" s="95" t="s">
        <v>92</v>
      </c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</row>
    <row r="76" spans="1:16">
      <c r="A76" s="63" t="s">
        <v>80</v>
      </c>
      <c r="B76" s="83"/>
      <c r="C76" s="83"/>
      <c r="D76" s="83"/>
      <c r="E76" s="83"/>
      <c r="F76" s="83"/>
      <c r="G76" s="83"/>
      <c r="H76" s="83">
        <v>75</v>
      </c>
      <c r="I76" s="83">
        <v>75</v>
      </c>
      <c r="J76" s="83">
        <v>68</v>
      </c>
      <c r="K76" s="83"/>
      <c r="L76" s="83">
        <v>12</v>
      </c>
      <c r="M76" s="83">
        <v>80</v>
      </c>
      <c r="N76" s="83"/>
      <c r="O76" s="83"/>
      <c r="P76" s="83">
        <v>155</v>
      </c>
    </row>
    <row r="77" spans="1:16">
      <c r="A77" s="81" t="s">
        <v>76</v>
      </c>
      <c r="B77" s="83"/>
      <c r="C77" s="83">
        <v>569</v>
      </c>
      <c r="D77" s="83"/>
      <c r="E77" s="83">
        <v>569</v>
      </c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>
        <v>569</v>
      </c>
    </row>
    <row r="78" spans="1:16">
      <c r="A78" s="84" t="s">
        <v>94</v>
      </c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</row>
    <row r="79" spans="1:16">
      <c r="A79" s="49" t="s">
        <v>82</v>
      </c>
      <c r="B79" s="83"/>
      <c r="C79" s="83">
        <v>569</v>
      </c>
      <c r="D79" s="83"/>
      <c r="E79" s="83">
        <v>569</v>
      </c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>
        <v>569</v>
      </c>
    </row>
    <row r="80" spans="1:16">
      <c r="A80" s="95" t="s">
        <v>92</v>
      </c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</row>
    <row r="81" spans="1:16">
      <c r="A81" s="63" t="s">
        <v>84</v>
      </c>
      <c r="B81" s="83"/>
      <c r="C81" s="83">
        <v>569</v>
      </c>
      <c r="D81" s="83"/>
      <c r="E81" s="83">
        <v>569</v>
      </c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>
        <v>569</v>
      </c>
    </row>
    <row r="82" spans="1:16">
      <c r="A82" s="81" t="s">
        <v>88</v>
      </c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>
        <v>22</v>
      </c>
      <c r="O82" s="83">
        <v>22</v>
      </c>
      <c r="P82" s="83">
        <v>22</v>
      </c>
    </row>
    <row r="83" spans="1:16">
      <c r="A83" s="84" t="s">
        <v>94</v>
      </c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</row>
    <row r="84" spans="1:16">
      <c r="A84" s="94" t="s">
        <v>93</v>
      </c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>
        <v>22</v>
      </c>
      <c r="O84" s="83">
        <v>22</v>
      </c>
      <c r="P84" s="83">
        <v>22</v>
      </c>
    </row>
    <row r="85" spans="1:16">
      <c r="A85" s="95" t="s">
        <v>92</v>
      </c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</row>
    <row r="86" spans="1:16">
      <c r="A86" s="96" t="s">
        <v>91</v>
      </c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>
        <v>22</v>
      </c>
      <c r="O86" s="83">
        <v>22</v>
      </c>
      <c r="P86" s="83">
        <v>22</v>
      </c>
    </row>
    <row r="87" spans="1:16">
      <c r="A87" s="81" t="s">
        <v>89</v>
      </c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>
        <v>24</v>
      </c>
      <c r="O87" s="83">
        <v>24</v>
      </c>
      <c r="P87" s="83">
        <v>24</v>
      </c>
    </row>
    <row r="88" spans="1:16">
      <c r="A88" s="84" t="s">
        <v>94</v>
      </c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</row>
    <row r="89" spans="1:16">
      <c r="A89" s="94" t="s">
        <v>93</v>
      </c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>
        <v>24</v>
      </c>
      <c r="O89" s="83">
        <v>24</v>
      </c>
      <c r="P89" s="83">
        <v>24</v>
      </c>
    </row>
    <row r="90" spans="1:16">
      <c r="A90" s="95" t="s">
        <v>92</v>
      </c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</row>
    <row r="91" spans="1:16">
      <c r="A91" s="96" t="s">
        <v>91</v>
      </c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>
        <v>24</v>
      </c>
      <c r="O91" s="83">
        <v>24</v>
      </c>
      <c r="P91" s="83">
        <v>24</v>
      </c>
    </row>
    <row r="92" spans="1:16">
      <c r="A92" s="57" t="s">
        <v>87</v>
      </c>
      <c r="B92" s="83">
        <v>302</v>
      </c>
      <c r="C92" s="83">
        <v>979</v>
      </c>
      <c r="D92" s="83">
        <v>55</v>
      </c>
      <c r="E92" s="83">
        <v>1336</v>
      </c>
      <c r="F92" s="83">
        <v>56</v>
      </c>
      <c r="G92" s="83">
        <v>241</v>
      </c>
      <c r="H92" s="83">
        <v>163</v>
      </c>
      <c r="I92" s="83">
        <v>460</v>
      </c>
      <c r="J92" s="83">
        <v>677</v>
      </c>
      <c r="K92" s="83">
        <v>103</v>
      </c>
      <c r="L92" s="83">
        <v>59</v>
      </c>
      <c r="M92" s="83">
        <v>839</v>
      </c>
      <c r="N92" s="83">
        <v>46</v>
      </c>
      <c r="O92" s="83">
        <v>46</v>
      </c>
      <c r="P92" s="83">
        <v>2681</v>
      </c>
    </row>
    <row r="93" spans="1:16">
      <c r="A93"/>
    </row>
    <row r="94" spans="1:16">
      <c r="A94"/>
    </row>
    <row r="95" spans="1:16">
      <c r="A9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5"/>
  <sheetViews>
    <sheetView zoomScale="70" zoomScaleNormal="70" workbookViewId="0">
      <selection activeCell="N24" sqref="N24"/>
    </sheetView>
  </sheetViews>
  <sheetFormatPr defaultRowHeight="15"/>
  <cols>
    <col min="1" max="1" width="23" customWidth="1"/>
    <col min="2" max="2" width="21.42578125" customWidth="1"/>
    <col min="3" max="3" width="8.7109375" bestFit="1" customWidth="1"/>
    <col min="4" max="4" width="12.85546875" bestFit="1" customWidth="1"/>
    <col min="5" max="5" width="12.42578125" customWidth="1"/>
    <col min="6" max="6" width="11.85546875" bestFit="1" customWidth="1"/>
    <col min="7" max="7" width="12.85546875" bestFit="1" customWidth="1"/>
    <col min="8" max="8" width="14.7109375" customWidth="1"/>
    <col min="9" max="9" width="10.85546875" customWidth="1"/>
    <col min="10" max="10" width="8.7109375" customWidth="1"/>
    <col min="11" max="11" width="13.85546875" bestFit="1" customWidth="1"/>
    <col min="12" max="12" width="10.140625" bestFit="1" customWidth="1"/>
    <col min="13" max="13" width="12.28515625" bestFit="1" customWidth="1"/>
    <col min="14" max="14" width="12.140625" customWidth="1"/>
    <col min="15" max="15" width="12.28515625" bestFit="1" customWidth="1"/>
    <col min="16" max="16" width="11.7109375" bestFit="1" customWidth="1"/>
    <col min="17" max="17" width="10.85546875" bestFit="1" customWidth="1"/>
    <col min="18" max="18" width="14.5703125" bestFit="1" customWidth="1"/>
    <col min="19" max="19" width="10.85546875" bestFit="1" customWidth="1"/>
    <col min="20" max="20" width="8.42578125" customWidth="1"/>
    <col min="21" max="21" width="13.7109375" bestFit="1" customWidth="1"/>
    <col min="22" max="22" width="27.42578125" bestFit="1" customWidth="1"/>
    <col min="23" max="23" width="24.140625" bestFit="1" customWidth="1"/>
  </cols>
  <sheetData>
    <row r="1" spans="1:14">
      <c r="A1" s="76" t="s">
        <v>85</v>
      </c>
      <c r="B1" s="76" t="s">
        <v>90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14">
      <c r="A2" s="82"/>
      <c r="B2" s="82" t="s">
        <v>92</v>
      </c>
      <c r="C2" s="82"/>
      <c r="D2" s="82"/>
      <c r="E2" s="82"/>
      <c r="F2" s="82"/>
      <c r="G2" s="82"/>
      <c r="H2" s="82"/>
      <c r="I2" s="82" t="s">
        <v>94</v>
      </c>
      <c r="J2" s="82"/>
      <c r="K2" s="82"/>
      <c r="L2" s="82"/>
      <c r="M2" s="82"/>
      <c r="N2" s="82" t="s">
        <v>87</v>
      </c>
    </row>
    <row r="3" spans="1:14">
      <c r="A3" s="82"/>
      <c r="B3" s="82" t="s">
        <v>79</v>
      </c>
      <c r="C3" s="82"/>
      <c r="D3" s="82"/>
      <c r="E3" s="82" t="s">
        <v>113</v>
      </c>
      <c r="F3" s="82" t="s">
        <v>81</v>
      </c>
      <c r="G3" s="82"/>
      <c r="H3" s="82" t="s">
        <v>114</v>
      </c>
      <c r="I3" s="82" t="s">
        <v>82</v>
      </c>
      <c r="J3" s="82"/>
      <c r="K3" s="82" t="s">
        <v>115</v>
      </c>
      <c r="L3" s="82" t="s">
        <v>93</v>
      </c>
      <c r="M3" s="82" t="s">
        <v>102</v>
      </c>
      <c r="N3" s="82"/>
    </row>
    <row r="4" spans="1:14">
      <c r="A4" s="82"/>
      <c r="B4" s="82" t="s">
        <v>92</v>
      </c>
      <c r="C4" s="82"/>
      <c r="D4" s="82" t="s">
        <v>83</v>
      </c>
      <c r="E4" s="82"/>
      <c r="F4" s="82" t="s">
        <v>92</v>
      </c>
      <c r="G4" s="82" t="s">
        <v>83</v>
      </c>
      <c r="H4" s="82"/>
      <c r="I4" s="82" t="s">
        <v>92</v>
      </c>
      <c r="J4" s="82"/>
      <c r="K4" s="82"/>
      <c r="L4" s="82" t="s">
        <v>92</v>
      </c>
      <c r="M4" s="82"/>
      <c r="N4" s="82"/>
    </row>
    <row r="5" spans="1:14">
      <c r="A5" s="76" t="s">
        <v>86</v>
      </c>
      <c r="B5" s="82" t="s">
        <v>80</v>
      </c>
      <c r="C5" s="82" t="s">
        <v>84</v>
      </c>
      <c r="D5" s="82" t="s">
        <v>83</v>
      </c>
      <c r="E5" s="82"/>
      <c r="F5" s="82" t="s">
        <v>80</v>
      </c>
      <c r="G5" s="82" t="s">
        <v>83</v>
      </c>
      <c r="H5" s="82"/>
      <c r="I5" s="82" t="s">
        <v>80</v>
      </c>
      <c r="J5" s="82" t="s">
        <v>84</v>
      </c>
      <c r="K5" s="82"/>
      <c r="L5" s="82" t="s">
        <v>91</v>
      </c>
      <c r="M5" s="82"/>
      <c r="N5" s="82"/>
    </row>
    <row r="6" spans="1:14">
      <c r="A6" s="81">
        <v>2012</v>
      </c>
      <c r="B6" s="83">
        <v>266</v>
      </c>
      <c r="C6" s="83"/>
      <c r="D6" s="83">
        <v>400</v>
      </c>
      <c r="E6" s="83">
        <v>666</v>
      </c>
      <c r="F6" s="83">
        <v>46</v>
      </c>
      <c r="G6" s="83"/>
      <c r="H6" s="83">
        <v>46</v>
      </c>
      <c r="I6" s="83">
        <v>30</v>
      </c>
      <c r="J6" s="83">
        <v>594</v>
      </c>
      <c r="K6" s="83">
        <v>624</v>
      </c>
      <c r="L6" s="83"/>
      <c r="M6" s="83"/>
      <c r="N6" s="83">
        <v>1336</v>
      </c>
    </row>
    <row r="7" spans="1:14">
      <c r="A7" s="58" t="s">
        <v>70</v>
      </c>
      <c r="B7" s="83">
        <v>266</v>
      </c>
      <c r="C7" s="83"/>
      <c r="D7" s="83"/>
      <c r="E7" s="83">
        <v>266</v>
      </c>
      <c r="F7" s="83">
        <v>36</v>
      </c>
      <c r="G7" s="83"/>
      <c r="H7" s="83">
        <v>36</v>
      </c>
      <c r="I7" s="83"/>
      <c r="J7" s="83"/>
      <c r="K7" s="83"/>
      <c r="L7" s="83"/>
      <c r="M7" s="83"/>
      <c r="N7" s="83">
        <v>302</v>
      </c>
    </row>
    <row r="8" spans="1:14">
      <c r="A8" s="49" t="s">
        <v>74</v>
      </c>
      <c r="B8" s="83">
        <v>12</v>
      </c>
      <c r="C8" s="83"/>
      <c r="D8" s="83"/>
      <c r="E8" s="83">
        <v>12</v>
      </c>
      <c r="F8" s="83"/>
      <c r="G8" s="83"/>
      <c r="H8" s="83"/>
      <c r="I8" s="83"/>
      <c r="J8" s="83"/>
      <c r="K8" s="83"/>
      <c r="L8" s="83"/>
      <c r="M8" s="83"/>
      <c r="N8" s="83">
        <v>12</v>
      </c>
    </row>
    <row r="9" spans="1:14">
      <c r="A9" s="49" t="s">
        <v>75</v>
      </c>
      <c r="B9" s="83"/>
      <c r="C9" s="83"/>
      <c r="D9" s="83"/>
      <c r="E9" s="83"/>
      <c r="F9" s="83">
        <v>36</v>
      </c>
      <c r="G9" s="83"/>
      <c r="H9" s="83">
        <v>36</v>
      </c>
      <c r="I9" s="83"/>
      <c r="J9" s="83"/>
      <c r="K9" s="83"/>
      <c r="L9" s="83"/>
      <c r="M9" s="83"/>
      <c r="N9" s="83">
        <v>36</v>
      </c>
    </row>
    <row r="10" spans="1:14">
      <c r="A10" s="49" t="s">
        <v>73</v>
      </c>
      <c r="B10" s="83">
        <v>254</v>
      </c>
      <c r="C10" s="83"/>
      <c r="D10" s="83"/>
      <c r="E10" s="83">
        <v>254</v>
      </c>
      <c r="F10" s="83"/>
      <c r="G10" s="83"/>
      <c r="H10" s="83"/>
      <c r="I10" s="83"/>
      <c r="J10" s="83"/>
      <c r="K10" s="83"/>
      <c r="L10" s="83"/>
      <c r="M10" s="83"/>
      <c r="N10" s="83">
        <v>254</v>
      </c>
    </row>
    <row r="11" spans="1:14">
      <c r="A11" s="58" t="s">
        <v>71</v>
      </c>
      <c r="B11" s="83"/>
      <c r="C11" s="83"/>
      <c r="D11" s="83">
        <v>400</v>
      </c>
      <c r="E11" s="83">
        <v>400</v>
      </c>
      <c r="F11" s="83">
        <v>10</v>
      </c>
      <c r="G11" s="83"/>
      <c r="H11" s="83">
        <v>10</v>
      </c>
      <c r="I11" s="83"/>
      <c r="J11" s="83">
        <v>569</v>
      </c>
      <c r="K11" s="83">
        <v>569</v>
      </c>
      <c r="L11" s="83"/>
      <c r="M11" s="83"/>
      <c r="N11" s="83">
        <v>979</v>
      </c>
    </row>
    <row r="12" spans="1:14">
      <c r="A12" s="49" t="s">
        <v>77</v>
      </c>
      <c r="B12" s="83"/>
      <c r="C12" s="83"/>
      <c r="D12" s="83">
        <v>400</v>
      </c>
      <c r="E12" s="83">
        <v>400</v>
      </c>
      <c r="F12" s="83"/>
      <c r="G12" s="83"/>
      <c r="H12" s="83"/>
      <c r="I12" s="83"/>
      <c r="J12" s="83"/>
      <c r="K12" s="83"/>
      <c r="L12" s="83"/>
      <c r="M12" s="83"/>
      <c r="N12" s="83">
        <v>400</v>
      </c>
    </row>
    <row r="13" spans="1:14">
      <c r="A13" s="49" t="s">
        <v>78</v>
      </c>
      <c r="B13" s="83"/>
      <c r="C13" s="83"/>
      <c r="D13" s="83"/>
      <c r="E13" s="83"/>
      <c r="F13" s="83">
        <v>10</v>
      </c>
      <c r="G13" s="83"/>
      <c r="H13" s="83">
        <v>10</v>
      </c>
      <c r="I13" s="83"/>
      <c r="J13" s="83"/>
      <c r="K13" s="83"/>
      <c r="L13" s="83"/>
      <c r="M13" s="83"/>
      <c r="N13" s="83">
        <v>10</v>
      </c>
    </row>
    <row r="14" spans="1:14">
      <c r="A14" s="49" t="s">
        <v>76</v>
      </c>
      <c r="B14" s="83"/>
      <c r="C14" s="83"/>
      <c r="D14" s="83"/>
      <c r="E14" s="83"/>
      <c r="F14" s="83"/>
      <c r="G14" s="83"/>
      <c r="H14" s="83"/>
      <c r="I14" s="83"/>
      <c r="J14" s="83">
        <v>569</v>
      </c>
      <c r="K14" s="83">
        <v>569</v>
      </c>
      <c r="L14" s="83"/>
      <c r="M14" s="83"/>
      <c r="N14" s="83">
        <v>569</v>
      </c>
    </row>
    <row r="15" spans="1:14">
      <c r="A15" s="58" t="s">
        <v>72</v>
      </c>
      <c r="B15" s="83"/>
      <c r="C15" s="83"/>
      <c r="D15" s="83"/>
      <c r="E15" s="83"/>
      <c r="F15" s="83"/>
      <c r="G15" s="83"/>
      <c r="H15" s="83"/>
      <c r="I15" s="83">
        <v>30</v>
      </c>
      <c r="J15" s="83">
        <v>25</v>
      </c>
      <c r="K15" s="83">
        <v>55</v>
      </c>
      <c r="L15" s="83"/>
      <c r="M15" s="83"/>
      <c r="N15" s="83">
        <v>55</v>
      </c>
    </row>
    <row r="16" spans="1:14">
      <c r="A16" s="49" t="s">
        <v>77</v>
      </c>
      <c r="B16" s="83"/>
      <c r="C16" s="83"/>
      <c r="D16" s="83"/>
      <c r="E16" s="83"/>
      <c r="F16" s="83"/>
      <c r="G16" s="83"/>
      <c r="H16" s="83"/>
      <c r="I16" s="83">
        <v>30</v>
      </c>
      <c r="J16" s="83"/>
      <c r="K16" s="83">
        <v>30</v>
      </c>
      <c r="L16" s="83"/>
      <c r="M16" s="83"/>
      <c r="N16" s="83">
        <v>30</v>
      </c>
    </row>
    <row r="17" spans="1:14">
      <c r="A17" s="49" t="s">
        <v>74</v>
      </c>
      <c r="B17" s="83"/>
      <c r="C17" s="83"/>
      <c r="D17" s="83"/>
      <c r="E17" s="83"/>
      <c r="F17" s="83"/>
      <c r="G17" s="83"/>
      <c r="H17" s="83"/>
      <c r="I17" s="83"/>
      <c r="J17" s="83">
        <v>25</v>
      </c>
      <c r="K17" s="83">
        <v>25</v>
      </c>
      <c r="L17" s="83"/>
      <c r="M17" s="83"/>
      <c r="N17" s="83">
        <v>25</v>
      </c>
    </row>
    <row r="18" spans="1:14">
      <c r="A18" s="81">
        <v>2013</v>
      </c>
      <c r="B18" s="83"/>
      <c r="C18" s="83">
        <v>56</v>
      </c>
      <c r="D18" s="83">
        <v>46</v>
      </c>
      <c r="E18" s="83">
        <v>102</v>
      </c>
      <c r="F18" s="83">
        <v>165</v>
      </c>
      <c r="G18" s="83">
        <v>32</v>
      </c>
      <c r="H18" s="83">
        <v>197</v>
      </c>
      <c r="I18" s="83">
        <v>83</v>
      </c>
      <c r="J18" s="83">
        <v>78</v>
      </c>
      <c r="K18" s="83">
        <v>161</v>
      </c>
      <c r="L18" s="83"/>
      <c r="M18" s="83"/>
      <c r="N18" s="83">
        <v>460</v>
      </c>
    </row>
    <row r="19" spans="1:14">
      <c r="A19" s="58" t="s">
        <v>70</v>
      </c>
      <c r="B19" s="83"/>
      <c r="C19" s="83"/>
      <c r="D19" s="83">
        <v>42</v>
      </c>
      <c r="E19" s="83">
        <v>42</v>
      </c>
      <c r="F19" s="83">
        <v>6</v>
      </c>
      <c r="G19" s="83"/>
      <c r="H19" s="83">
        <v>6</v>
      </c>
      <c r="I19" s="83">
        <v>8</v>
      </c>
      <c r="J19" s="83"/>
      <c r="K19" s="83">
        <v>8</v>
      </c>
      <c r="L19" s="83"/>
      <c r="M19" s="83"/>
      <c r="N19" s="83">
        <v>56</v>
      </c>
    </row>
    <row r="20" spans="1:14">
      <c r="A20" s="49" t="s">
        <v>74</v>
      </c>
      <c r="B20" s="83"/>
      <c r="C20" s="83"/>
      <c r="D20" s="83">
        <v>42</v>
      </c>
      <c r="E20" s="83">
        <v>42</v>
      </c>
      <c r="F20" s="83"/>
      <c r="G20" s="83"/>
      <c r="H20" s="83"/>
      <c r="I20" s="83"/>
      <c r="J20" s="83"/>
      <c r="K20" s="83"/>
      <c r="L20" s="83"/>
      <c r="M20" s="83"/>
      <c r="N20" s="83">
        <v>42</v>
      </c>
    </row>
    <row r="21" spans="1:14">
      <c r="A21" s="49" t="s">
        <v>75</v>
      </c>
      <c r="B21" s="83"/>
      <c r="C21" s="83"/>
      <c r="D21" s="83"/>
      <c r="E21" s="83"/>
      <c r="F21" s="83">
        <v>6</v>
      </c>
      <c r="G21" s="83"/>
      <c r="H21" s="83">
        <v>6</v>
      </c>
      <c r="I21" s="83">
        <v>8</v>
      </c>
      <c r="J21" s="83"/>
      <c r="K21" s="83">
        <v>8</v>
      </c>
      <c r="L21" s="83"/>
      <c r="M21" s="83"/>
      <c r="N21" s="83">
        <v>14</v>
      </c>
    </row>
    <row r="22" spans="1:14">
      <c r="A22" s="58" t="s">
        <v>71</v>
      </c>
      <c r="B22" s="83"/>
      <c r="C22" s="83"/>
      <c r="D22" s="83">
        <v>4</v>
      </c>
      <c r="E22" s="83">
        <v>4</v>
      </c>
      <c r="F22" s="83">
        <v>159</v>
      </c>
      <c r="G22" s="83"/>
      <c r="H22" s="83">
        <v>159</v>
      </c>
      <c r="I22" s="83"/>
      <c r="J22" s="83">
        <v>78</v>
      </c>
      <c r="K22" s="83">
        <v>78</v>
      </c>
      <c r="L22" s="83"/>
      <c r="M22" s="83"/>
      <c r="N22" s="83">
        <v>241</v>
      </c>
    </row>
    <row r="23" spans="1:14">
      <c r="A23" s="49" t="s">
        <v>78</v>
      </c>
      <c r="B23" s="83"/>
      <c r="C23" s="83"/>
      <c r="D23" s="83"/>
      <c r="E23" s="83"/>
      <c r="F23" s="83"/>
      <c r="G23" s="83"/>
      <c r="H23" s="83"/>
      <c r="I23" s="83"/>
      <c r="J23" s="83">
        <v>78</v>
      </c>
      <c r="K23" s="83">
        <v>78</v>
      </c>
      <c r="L23" s="83"/>
      <c r="M23" s="83"/>
      <c r="N23" s="83">
        <v>78</v>
      </c>
    </row>
    <row r="24" spans="1:14">
      <c r="A24" s="49" t="s">
        <v>73</v>
      </c>
      <c r="B24" s="83"/>
      <c r="C24" s="83"/>
      <c r="D24" s="83">
        <v>4</v>
      </c>
      <c r="E24" s="83">
        <v>4</v>
      </c>
      <c r="F24" s="83">
        <v>159</v>
      </c>
      <c r="G24" s="83"/>
      <c r="H24" s="83">
        <v>159</v>
      </c>
      <c r="I24" s="83"/>
      <c r="J24" s="83"/>
      <c r="K24" s="83"/>
      <c r="L24" s="83"/>
      <c r="M24" s="83"/>
      <c r="N24" s="83">
        <v>163</v>
      </c>
    </row>
    <row r="25" spans="1:14">
      <c r="A25" s="58" t="s">
        <v>72</v>
      </c>
      <c r="B25" s="83"/>
      <c r="C25" s="83">
        <v>56</v>
      </c>
      <c r="D25" s="83"/>
      <c r="E25" s="83">
        <v>56</v>
      </c>
      <c r="F25" s="83"/>
      <c r="G25" s="83">
        <v>32</v>
      </c>
      <c r="H25" s="83">
        <v>32</v>
      </c>
      <c r="I25" s="83">
        <v>75</v>
      </c>
      <c r="J25" s="83"/>
      <c r="K25" s="83">
        <v>75</v>
      </c>
      <c r="L25" s="83"/>
      <c r="M25" s="83"/>
      <c r="N25" s="83">
        <v>163</v>
      </c>
    </row>
    <row r="26" spans="1:14">
      <c r="A26" s="49" t="s">
        <v>75</v>
      </c>
      <c r="B26" s="83"/>
      <c r="C26" s="83">
        <v>56</v>
      </c>
      <c r="D26" s="83"/>
      <c r="E26" s="83">
        <v>56</v>
      </c>
      <c r="F26" s="83"/>
      <c r="G26" s="83">
        <v>32</v>
      </c>
      <c r="H26" s="83">
        <v>32</v>
      </c>
      <c r="I26" s="83"/>
      <c r="J26" s="83"/>
      <c r="K26" s="83"/>
      <c r="L26" s="83"/>
      <c r="M26" s="83"/>
      <c r="N26" s="83">
        <v>88</v>
      </c>
    </row>
    <row r="27" spans="1:14">
      <c r="A27" s="49" t="s">
        <v>73</v>
      </c>
      <c r="B27" s="83"/>
      <c r="C27" s="83"/>
      <c r="D27" s="83"/>
      <c r="E27" s="83"/>
      <c r="F27" s="83"/>
      <c r="G27" s="83"/>
      <c r="H27" s="83"/>
      <c r="I27" s="83">
        <v>75</v>
      </c>
      <c r="J27" s="83"/>
      <c r="K27" s="83">
        <v>75</v>
      </c>
      <c r="L27" s="83"/>
      <c r="M27" s="83"/>
      <c r="N27" s="83">
        <v>75</v>
      </c>
    </row>
    <row r="28" spans="1:14">
      <c r="A28" s="81">
        <v>2014</v>
      </c>
      <c r="B28" s="83"/>
      <c r="C28" s="83">
        <v>26</v>
      </c>
      <c r="D28" s="83">
        <v>33</v>
      </c>
      <c r="E28" s="83">
        <v>59</v>
      </c>
      <c r="F28" s="83"/>
      <c r="G28" s="83">
        <v>120</v>
      </c>
      <c r="H28" s="83">
        <v>120</v>
      </c>
      <c r="I28" s="83">
        <v>646</v>
      </c>
      <c r="J28" s="83">
        <v>14</v>
      </c>
      <c r="K28" s="83">
        <v>660</v>
      </c>
      <c r="L28" s="83"/>
      <c r="M28" s="83"/>
      <c r="N28" s="83">
        <v>839</v>
      </c>
    </row>
    <row r="29" spans="1:14">
      <c r="A29" s="58" t="s">
        <v>70</v>
      </c>
      <c r="B29" s="83"/>
      <c r="C29" s="83">
        <v>14</v>
      </c>
      <c r="D29" s="83"/>
      <c r="E29" s="83">
        <v>14</v>
      </c>
      <c r="F29" s="83"/>
      <c r="G29" s="83">
        <v>74</v>
      </c>
      <c r="H29" s="83">
        <v>74</v>
      </c>
      <c r="I29" s="83">
        <v>589</v>
      </c>
      <c r="J29" s="83"/>
      <c r="K29" s="83">
        <v>589</v>
      </c>
      <c r="L29" s="83"/>
      <c r="M29" s="83"/>
      <c r="N29" s="83">
        <v>677</v>
      </c>
    </row>
    <row r="30" spans="1:14">
      <c r="A30" s="49" t="s">
        <v>78</v>
      </c>
      <c r="B30" s="83"/>
      <c r="C30" s="83"/>
      <c r="D30" s="83"/>
      <c r="E30" s="83"/>
      <c r="F30" s="83"/>
      <c r="G30" s="83"/>
      <c r="H30" s="83"/>
      <c r="I30" s="83">
        <v>521</v>
      </c>
      <c r="J30" s="83"/>
      <c r="K30" s="83">
        <v>521</v>
      </c>
      <c r="L30" s="83"/>
      <c r="M30" s="83"/>
      <c r="N30" s="83">
        <v>521</v>
      </c>
    </row>
    <row r="31" spans="1:14">
      <c r="A31" s="49" t="s">
        <v>74</v>
      </c>
      <c r="B31" s="83"/>
      <c r="C31" s="83">
        <v>14</v>
      </c>
      <c r="D31" s="83"/>
      <c r="E31" s="83">
        <v>14</v>
      </c>
      <c r="F31" s="83"/>
      <c r="G31" s="83">
        <v>74</v>
      </c>
      <c r="H31" s="83">
        <v>74</v>
      </c>
      <c r="I31" s="83"/>
      <c r="J31" s="83"/>
      <c r="K31" s="83"/>
      <c r="L31" s="83"/>
      <c r="M31" s="83"/>
      <c r="N31" s="83">
        <v>88</v>
      </c>
    </row>
    <row r="32" spans="1:14">
      <c r="A32" s="49" t="s">
        <v>73</v>
      </c>
      <c r="B32" s="83"/>
      <c r="C32" s="83"/>
      <c r="D32" s="83"/>
      <c r="E32" s="83"/>
      <c r="F32" s="83"/>
      <c r="G32" s="83"/>
      <c r="H32" s="83"/>
      <c r="I32" s="83">
        <v>68</v>
      </c>
      <c r="J32" s="83"/>
      <c r="K32" s="83">
        <v>68</v>
      </c>
      <c r="L32" s="83"/>
      <c r="M32" s="83"/>
      <c r="N32" s="83">
        <v>68</v>
      </c>
    </row>
    <row r="33" spans="1:14">
      <c r="A33" s="58" t="s">
        <v>71</v>
      </c>
      <c r="B33" s="83"/>
      <c r="C33" s="83">
        <v>12</v>
      </c>
      <c r="D33" s="83"/>
      <c r="E33" s="83">
        <v>12</v>
      </c>
      <c r="F33" s="83"/>
      <c r="G33" s="83">
        <v>46</v>
      </c>
      <c r="H33" s="83">
        <v>46</v>
      </c>
      <c r="I33" s="83">
        <v>45</v>
      </c>
      <c r="J33" s="83"/>
      <c r="K33" s="83">
        <v>45</v>
      </c>
      <c r="L33" s="83"/>
      <c r="M33" s="83"/>
      <c r="N33" s="83">
        <v>103</v>
      </c>
    </row>
    <row r="34" spans="1:14">
      <c r="A34" s="49" t="s">
        <v>77</v>
      </c>
      <c r="B34" s="83"/>
      <c r="C34" s="83"/>
      <c r="D34" s="83"/>
      <c r="E34" s="83"/>
      <c r="F34" s="83"/>
      <c r="G34" s="83">
        <v>5</v>
      </c>
      <c r="H34" s="83">
        <v>5</v>
      </c>
      <c r="I34" s="83">
        <v>45</v>
      </c>
      <c r="J34" s="83"/>
      <c r="K34" s="83">
        <v>45</v>
      </c>
      <c r="L34" s="83"/>
      <c r="M34" s="83"/>
      <c r="N34" s="83">
        <v>50</v>
      </c>
    </row>
    <row r="35" spans="1:14">
      <c r="A35" s="49" t="s">
        <v>78</v>
      </c>
      <c r="B35" s="83"/>
      <c r="C35" s="83">
        <v>4</v>
      </c>
      <c r="D35" s="83"/>
      <c r="E35" s="83">
        <v>4</v>
      </c>
      <c r="F35" s="83"/>
      <c r="G35" s="83">
        <v>41</v>
      </c>
      <c r="H35" s="83">
        <v>41</v>
      </c>
      <c r="I35" s="83"/>
      <c r="J35" s="83"/>
      <c r="K35" s="83"/>
      <c r="L35" s="83"/>
      <c r="M35" s="83"/>
      <c r="N35" s="83">
        <v>45</v>
      </c>
    </row>
    <row r="36" spans="1:14">
      <c r="A36" s="49" t="s">
        <v>75</v>
      </c>
      <c r="B36" s="83"/>
      <c r="C36" s="83">
        <v>8</v>
      </c>
      <c r="D36" s="83"/>
      <c r="E36" s="83">
        <v>8</v>
      </c>
      <c r="F36" s="83"/>
      <c r="G36" s="83"/>
      <c r="H36" s="83"/>
      <c r="I36" s="83"/>
      <c r="J36" s="83"/>
      <c r="K36" s="83"/>
      <c r="L36" s="83"/>
      <c r="M36" s="83"/>
      <c r="N36" s="83">
        <v>8</v>
      </c>
    </row>
    <row r="37" spans="1:14">
      <c r="A37" s="58" t="s">
        <v>72</v>
      </c>
      <c r="B37" s="83"/>
      <c r="C37" s="83"/>
      <c r="D37" s="83">
        <v>33</v>
      </c>
      <c r="E37" s="83">
        <v>33</v>
      </c>
      <c r="F37" s="83"/>
      <c r="G37" s="83"/>
      <c r="H37" s="83"/>
      <c r="I37" s="83">
        <v>12</v>
      </c>
      <c r="J37" s="83">
        <v>14</v>
      </c>
      <c r="K37" s="83">
        <v>26</v>
      </c>
      <c r="L37" s="83"/>
      <c r="M37" s="83"/>
      <c r="N37" s="83">
        <v>59</v>
      </c>
    </row>
    <row r="38" spans="1:14">
      <c r="A38" s="49" t="s">
        <v>78</v>
      </c>
      <c r="B38" s="83"/>
      <c r="C38" s="83"/>
      <c r="D38" s="83">
        <v>33</v>
      </c>
      <c r="E38" s="83">
        <v>33</v>
      </c>
      <c r="F38" s="83"/>
      <c r="G38" s="83"/>
      <c r="H38" s="83"/>
      <c r="I38" s="83"/>
      <c r="J38" s="83"/>
      <c r="K38" s="83"/>
      <c r="L38" s="83"/>
      <c r="M38" s="83"/>
      <c r="N38" s="83">
        <v>33</v>
      </c>
    </row>
    <row r="39" spans="1:14">
      <c r="A39" s="49" t="s">
        <v>75</v>
      </c>
      <c r="B39" s="83"/>
      <c r="C39" s="83"/>
      <c r="D39" s="83"/>
      <c r="E39" s="83"/>
      <c r="F39" s="83"/>
      <c r="G39" s="83"/>
      <c r="H39" s="83"/>
      <c r="I39" s="83"/>
      <c r="J39" s="83">
        <v>14</v>
      </c>
      <c r="K39" s="83">
        <v>14</v>
      </c>
      <c r="L39" s="83"/>
      <c r="M39" s="83"/>
      <c r="N39" s="83">
        <v>14</v>
      </c>
    </row>
    <row r="40" spans="1:14">
      <c r="A40" s="49" t="s">
        <v>73</v>
      </c>
      <c r="B40" s="83"/>
      <c r="C40" s="83"/>
      <c r="D40" s="83"/>
      <c r="E40" s="83"/>
      <c r="F40" s="83"/>
      <c r="G40" s="83"/>
      <c r="H40" s="83"/>
      <c r="I40" s="83">
        <v>12</v>
      </c>
      <c r="J40" s="83"/>
      <c r="K40" s="83">
        <v>12</v>
      </c>
      <c r="L40" s="83"/>
      <c r="M40" s="83"/>
      <c r="N40" s="83">
        <v>12</v>
      </c>
    </row>
    <row r="41" spans="1:14">
      <c r="A41" s="81">
        <v>2011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>
        <v>46</v>
      </c>
      <c r="M41" s="83">
        <v>46</v>
      </c>
      <c r="N41" s="83">
        <v>46</v>
      </c>
    </row>
    <row r="42" spans="1:14">
      <c r="A42" s="84" t="s">
        <v>95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>
        <v>46</v>
      </c>
      <c r="M42" s="83">
        <v>46</v>
      </c>
      <c r="N42" s="83">
        <v>46</v>
      </c>
    </row>
    <row r="43" spans="1:14">
      <c r="A43" s="94" t="s">
        <v>88</v>
      </c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>
        <v>22</v>
      </c>
      <c r="M43" s="83">
        <v>22</v>
      </c>
      <c r="N43" s="83">
        <v>22</v>
      </c>
    </row>
    <row r="44" spans="1:14">
      <c r="A44" s="94" t="s">
        <v>89</v>
      </c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>
        <v>24</v>
      </c>
      <c r="M44" s="83">
        <v>24</v>
      </c>
      <c r="N44" s="83">
        <v>24</v>
      </c>
    </row>
    <row r="45" spans="1:14">
      <c r="A45" s="81" t="s">
        <v>87</v>
      </c>
      <c r="B45" s="83">
        <v>266</v>
      </c>
      <c r="C45" s="83">
        <v>82</v>
      </c>
      <c r="D45" s="83">
        <v>479</v>
      </c>
      <c r="E45" s="83">
        <v>827</v>
      </c>
      <c r="F45" s="83">
        <v>211</v>
      </c>
      <c r="G45" s="83">
        <v>152</v>
      </c>
      <c r="H45" s="83">
        <v>363</v>
      </c>
      <c r="I45" s="83">
        <v>759</v>
      </c>
      <c r="J45" s="83">
        <v>686</v>
      </c>
      <c r="K45" s="83">
        <v>1445</v>
      </c>
      <c r="L45" s="83">
        <v>46</v>
      </c>
      <c r="M45" s="83">
        <v>46</v>
      </c>
      <c r="N45" s="83">
        <v>2681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54"/>
  <sheetViews>
    <sheetView zoomScale="70" zoomScaleNormal="70" workbookViewId="0">
      <selection activeCell="B22" sqref="B22"/>
    </sheetView>
  </sheetViews>
  <sheetFormatPr defaultRowHeight="15"/>
  <cols>
    <col min="1" max="1" width="24.7109375" bestFit="1" customWidth="1"/>
    <col min="2" max="2" width="21.42578125" customWidth="1"/>
    <col min="3" max="3" width="8.28515625" customWidth="1"/>
    <col min="4" max="4" width="7.5703125" customWidth="1"/>
    <col min="5" max="5" width="14.28515625" customWidth="1"/>
    <col min="6" max="6" width="10.28515625" bestFit="1" customWidth="1"/>
    <col min="7" max="7" width="8.28515625" bestFit="1" customWidth="1"/>
    <col min="8" max="8" width="7.5703125" bestFit="1" customWidth="1"/>
    <col min="9" max="9" width="13.28515625" bestFit="1" customWidth="1"/>
    <col min="10" max="10" width="9.85546875" bestFit="1" customWidth="1"/>
    <col min="11" max="11" width="11.140625" bestFit="1" customWidth="1"/>
    <col min="12" max="12" width="12.85546875" bestFit="1" customWidth="1"/>
    <col min="13" max="13" width="8.28515625" bestFit="1" customWidth="1"/>
    <col min="14" max="14" width="7.5703125" bestFit="1" customWidth="1"/>
    <col min="15" max="15" width="15.85546875" bestFit="1" customWidth="1"/>
    <col min="16" max="16" width="12.140625" customWidth="1"/>
    <col min="17" max="17" width="33.28515625" bestFit="1" customWidth="1"/>
    <col min="18" max="18" width="19.42578125" bestFit="1" customWidth="1"/>
    <col min="19" max="19" width="8.28515625" customWidth="1"/>
    <col min="20" max="20" width="7.5703125" customWidth="1"/>
    <col min="21" max="21" width="22.7109375" bestFit="1" customWidth="1"/>
    <col min="22" max="22" width="8.28515625" customWidth="1"/>
    <col min="23" max="23" width="7.5703125" customWidth="1"/>
    <col min="24" max="24" width="27.5703125" bestFit="1" customWidth="1"/>
    <col min="25" max="25" width="30.85546875" bestFit="1" customWidth="1"/>
    <col min="26" max="26" width="24.140625" bestFit="1" customWidth="1"/>
    <col min="27" max="27" width="27.42578125" bestFit="1" customWidth="1"/>
  </cols>
  <sheetData>
    <row r="1" spans="1:16">
      <c r="A1" s="76" t="s">
        <v>85</v>
      </c>
      <c r="B1" s="76" t="s">
        <v>90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</row>
    <row r="2" spans="1:16">
      <c r="A2" s="82"/>
      <c r="B2" s="82" t="s">
        <v>92</v>
      </c>
      <c r="C2" s="82"/>
      <c r="D2" s="82"/>
      <c r="E2" s="82"/>
      <c r="F2" s="82"/>
      <c r="G2" s="82"/>
      <c r="H2" s="82"/>
      <c r="I2" s="82"/>
      <c r="J2" s="82"/>
      <c r="K2" s="82"/>
      <c r="L2" s="82" t="s">
        <v>83</v>
      </c>
      <c r="M2" s="82"/>
      <c r="N2" s="82"/>
      <c r="O2" s="82"/>
      <c r="P2" s="82" t="s">
        <v>87</v>
      </c>
    </row>
    <row r="3" spans="1:16">
      <c r="A3" s="82"/>
      <c r="B3" s="82" t="s">
        <v>80</v>
      </c>
      <c r="C3" s="82"/>
      <c r="D3" s="82"/>
      <c r="E3" s="82" t="s">
        <v>116</v>
      </c>
      <c r="F3" s="82" t="s">
        <v>84</v>
      </c>
      <c r="G3" s="82"/>
      <c r="H3" s="82"/>
      <c r="I3" s="82" t="s">
        <v>118</v>
      </c>
      <c r="J3" s="82" t="s">
        <v>91</v>
      </c>
      <c r="K3" s="82" t="s">
        <v>103</v>
      </c>
      <c r="L3" s="82" t="s">
        <v>83</v>
      </c>
      <c r="M3" s="82"/>
      <c r="N3" s="82"/>
      <c r="O3" s="82" t="s">
        <v>117</v>
      </c>
      <c r="P3" s="82"/>
    </row>
    <row r="4" spans="1:16">
      <c r="A4" s="76" t="s">
        <v>86</v>
      </c>
      <c r="B4" s="82" t="s">
        <v>70</v>
      </c>
      <c r="C4" s="82" t="s">
        <v>71</v>
      </c>
      <c r="D4" s="82" t="s">
        <v>72</v>
      </c>
      <c r="E4" s="82"/>
      <c r="F4" s="82" t="s">
        <v>70</v>
      </c>
      <c r="G4" s="82" t="s">
        <v>71</v>
      </c>
      <c r="H4" s="82" t="s">
        <v>72</v>
      </c>
      <c r="I4" s="82"/>
      <c r="J4" s="82" t="s">
        <v>95</v>
      </c>
      <c r="K4" s="82"/>
      <c r="L4" s="82" t="s">
        <v>70</v>
      </c>
      <c r="M4" s="82" t="s">
        <v>71</v>
      </c>
      <c r="N4" s="82" t="s">
        <v>72</v>
      </c>
      <c r="O4" s="82"/>
      <c r="P4" s="82"/>
    </row>
    <row r="5" spans="1:16">
      <c r="A5" s="81">
        <v>2012</v>
      </c>
      <c r="B5" s="83">
        <v>302</v>
      </c>
      <c r="C5" s="83">
        <v>10</v>
      </c>
      <c r="D5" s="83">
        <v>30</v>
      </c>
      <c r="E5" s="83">
        <v>342</v>
      </c>
      <c r="F5" s="83"/>
      <c r="G5" s="83">
        <v>569</v>
      </c>
      <c r="H5" s="83">
        <v>25</v>
      </c>
      <c r="I5" s="83">
        <v>594</v>
      </c>
      <c r="J5" s="83"/>
      <c r="K5" s="83"/>
      <c r="L5" s="83"/>
      <c r="M5" s="83">
        <v>400</v>
      </c>
      <c r="N5" s="83"/>
      <c r="O5" s="83">
        <v>400</v>
      </c>
      <c r="P5" s="83">
        <v>1336</v>
      </c>
    </row>
    <row r="6" spans="1:16">
      <c r="A6" s="84" t="s">
        <v>92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</row>
    <row r="7" spans="1:16">
      <c r="A7" s="49" t="s">
        <v>79</v>
      </c>
      <c r="B7" s="83">
        <v>266</v>
      </c>
      <c r="C7" s="83"/>
      <c r="D7" s="83"/>
      <c r="E7" s="83">
        <v>266</v>
      </c>
      <c r="F7" s="83"/>
      <c r="G7" s="83"/>
      <c r="H7" s="83"/>
      <c r="I7" s="83"/>
      <c r="J7" s="83"/>
      <c r="K7" s="83"/>
      <c r="L7" s="83"/>
      <c r="M7" s="83">
        <v>400</v>
      </c>
      <c r="N7" s="83"/>
      <c r="O7" s="83">
        <v>400</v>
      </c>
      <c r="P7" s="83">
        <v>666</v>
      </c>
    </row>
    <row r="8" spans="1:16">
      <c r="A8" s="62" t="s">
        <v>77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>
        <v>400</v>
      </c>
      <c r="N8" s="83"/>
      <c r="O8" s="83">
        <v>400</v>
      </c>
      <c r="P8" s="83">
        <v>400</v>
      </c>
    </row>
    <row r="9" spans="1:16">
      <c r="A9" s="62" t="s">
        <v>74</v>
      </c>
      <c r="B9" s="83">
        <v>12</v>
      </c>
      <c r="C9" s="83"/>
      <c r="D9" s="83"/>
      <c r="E9" s="83">
        <v>12</v>
      </c>
      <c r="F9" s="83"/>
      <c r="G9" s="83"/>
      <c r="H9" s="83"/>
      <c r="I9" s="83"/>
      <c r="J9" s="83"/>
      <c r="K9" s="83"/>
      <c r="L9" s="83"/>
      <c r="M9" s="83"/>
      <c r="N9" s="83"/>
      <c r="O9" s="83"/>
      <c r="P9" s="83">
        <v>12</v>
      </c>
    </row>
    <row r="10" spans="1:16">
      <c r="A10" s="62" t="s">
        <v>73</v>
      </c>
      <c r="B10" s="83">
        <v>254</v>
      </c>
      <c r="C10" s="83"/>
      <c r="D10" s="83"/>
      <c r="E10" s="83">
        <v>254</v>
      </c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>
        <v>254</v>
      </c>
    </row>
    <row r="11" spans="1:16">
      <c r="A11" s="49" t="s">
        <v>81</v>
      </c>
      <c r="B11" s="83">
        <v>36</v>
      </c>
      <c r="C11" s="83">
        <v>10</v>
      </c>
      <c r="D11" s="83"/>
      <c r="E11" s="83">
        <v>46</v>
      </c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>
        <v>46</v>
      </c>
    </row>
    <row r="12" spans="1:16">
      <c r="A12" s="62" t="s">
        <v>78</v>
      </c>
      <c r="B12" s="83"/>
      <c r="C12" s="83">
        <v>10</v>
      </c>
      <c r="D12" s="83"/>
      <c r="E12" s="83">
        <v>10</v>
      </c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>
        <v>10</v>
      </c>
    </row>
    <row r="13" spans="1:16">
      <c r="A13" s="62" t="s">
        <v>75</v>
      </c>
      <c r="B13" s="83">
        <v>36</v>
      </c>
      <c r="C13" s="83"/>
      <c r="D13" s="83"/>
      <c r="E13" s="83">
        <v>36</v>
      </c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>
        <v>36</v>
      </c>
    </row>
    <row r="14" spans="1:16">
      <c r="A14" s="84" t="s">
        <v>94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</row>
    <row r="15" spans="1:16">
      <c r="A15" s="49" t="s">
        <v>82</v>
      </c>
      <c r="B15" s="83"/>
      <c r="C15" s="83"/>
      <c r="D15" s="83">
        <v>30</v>
      </c>
      <c r="E15" s="83">
        <v>30</v>
      </c>
      <c r="F15" s="83"/>
      <c r="G15" s="83">
        <v>569</v>
      </c>
      <c r="H15" s="83">
        <v>25</v>
      </c>
      <c r="I15" s="83">
        <v>594</v>
      </c>
      <c r="J15" s="83"/>
      <c r="K15" s="83"/>
      <c r="L15" s="83"/>
      <c r="M15" s="83"/>
      <c r="N15" s="83"/>
      <c r="O15" s="83"/>
      <c r="P15" s="83">
        <v>624</v>
      </c>
    </row>
    <row r="16" spans="1:16">
      <c r="A16" s="62" t="s">
        <v>77</v>
      </c>
      <c r="B16" s="83"/>
      <c r="C16" s="83"/>
      <c r="D16" s="83">
        <v>30</v>
      </c>
      <c r="E16" s="83">
        <v>30</v>
      </c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>
        <v>30</v>
      </c>
    </row>
    <row r="17" spans="1:16">
      <c r="A17" s="62" t="s">
        <v>74</v>
      </c>
      <c r="B17" s="83"/>
      <c r="C17" s="83"/>
      <c r="D17" s="83"/>
      <c r="E17" s="83"/>
      <c r="F17" s="83"/>
      <c r="G17" s="83"/>
      <c r="H17" s="83">
        <v>25</v>
      </c>
      <c r="I17" s="83">
        <v>25</v>
      </c>
      <c r="J17" s="83"/>
      <c r="K17" s="83"/>
      <c r="L17" s="83"/>
      <c r="M17" s="83"/>
      <c r="N17" s="83"/>
      <c r="O17" s="83"/>
      <c r="P17" s="83">
        <v>25</v>
      </c>
    </row>
    <row r="18" spans="1:16">
      <c r="A18" s="62" t="s">
        <v>76</v>
      </c>
      <c r="B18" s="83"/>
      <c r="C18" s="83"/>
      <c r="D18" s="83"/>
      <c r="E18" s="83"/>
      <c r="F18" s="83"/>
      <c r="G18" s="83">
        <v>569</v>
      </c>
      <c r="H18" s="83"/>
      <c r="I18" s="83">
        <v>569</v>
      </c>
      <c r="J18" s="83"/>
      <c r="K18" s="83"/>
      <c r="L18" s="83"/>
      <c r="M18" s="83"/>
      <c r="N18" s="83"/>
      <c r="O18" s="83"/>
      <c r="P18" s="83">
        <v>569</v>
      </c>
    </row>
    <row r="19" spans="1:16">
      <c r="A19" s="81">
        <v>2013</v>
      </c>
      <c r="B19" s="83">
        <v>14</v>
      </c>
      <c r="C19" s="83">
        <v>159</v>
      </c>
      <c r="D19" s="83">
        <v>75</v>
      </c>
      <c r="E19" s="83">
        <v>248</v>
      </c>
      <c r="F19" s="83"/>
      <c r="G19" s="83">
        <v>78</v>
      </c>
      <c r="H19" s="83">
        <v>56</v>
      </c>
      <c r="I19" s="83">
        <v>134</v>
      </c>
      <c r="J19" s="83"/>
      <c r="K19" s="83"/>
      <c r="L19" s="83">
        <v>42</v>
      </c>
      <c r="M19" s="83">
        <v>4</v>
      </c>
      <c r="N19" s="83">
        <v>32</v>
      </c>
      <c r="O19" s="83">
        <v>78</v>
      </c>
      <c r="P19" s="83">
        <v>460</v>
      </c>
    </row>
    <row r="20" spans="1:16">
      <c r="A20" s="84" t="s">
        <v>92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</row>
    <row r="21" spans="1:16">
      <c r="A21" s="49" t="s">
        <v>79</v>
      </c>
      <c r="B21" s="83"/>
      <c r="C21" s="83"/>
      <c r="D21" s="83"/>
      <c r="E21" s="83"/>
      <c r="F21" s="83"/>
      <c r="G21" s="83"/>
      <c r="H21" s="83">
        <v>56</v>
      </c>
      <c r="I21" s="83">
        <v>56</v>
      </c>
      <c r="J21" s="83"/>
      <c r="K21" s="83"/>
      <c r="L21" s="83">
        <v>42</v>
      </c>
      <c r="M21" s="83">
        <v>4</v>
      </c>
      <c r="N21" s="83"/>
      <c r="O21" s="83">
        <v>46</v>
      </c>
      <c r="P21" s="83">
        <v>102</v>
      </c>
    </row>
    <row r="22" spans="1:16">
      <c r="A22" s="62" t="s">
        <v>74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>
        <v>42</v>
      </c>
      <c r="M22" s="83"/>
      <c r="N22" s="83"/>
      <c r="O22" s="83">
        <v>42</v>
      </c>
      <c r="P22" s="83">
        <v>42</v>
      </c>
    </row>
    <row r="23" spans="1:16">
      <c r="A23" s="62" t="s">
        <v>75</v>
      </c>
      <c r="B23" s="83"/>
      <c r="C23" s="83"/>
      <c r="D23" s="83"/>
      <c r="E23" s="83"/>
      <c r="F23" s="83"/>
      <c r="G23" s="83"/>
      <c r="H23" s="83">
        <v>56</v>
      </c>
      <c r="I23" s="83">
        <v>56</v>
      </c>
      <c r="J23" s="83"/>
      <c r="K23" s="83"/>
      <c r="L23" s="83"/>
      <c r="M23" s="83"/>
      <c r="N23" s="83"/>
      <c r="O23" s="83"/>
      <c r="P23" s="83">
        <v>56</v>
      </c>
    </row>
    <row r="24" spans="1:16">
      <c r="A24" s="62" t="s">
        <v>73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>
        <v>4</v>
      </c>
      <c r="N24" s="83"/>
      <c r="O24" s="83">
        <v>4</v>
      </c>
      <c r="P24" s="83">
        <v>4</v>
      </c>
    </row>
    <row r="25" spans="1:16">
      <c r="A25" s="49" t="s">
        <v>81</v>
      </c>
      <c r="B25" s="83">
        <v>6</v>
      </c>
      <c r="C25" s="83">
        <v>159</v>
      </c>
      <c r="D25" s="83"/>
      <c r="E25" s="83">
        <v>165</v>
      </c>
      <c r="F25" s="83"/>
      <c r="G25" s="83"/>
      <c r="H25" s="83"/>
      <c r="I25" s="83"/>
      <c r="J25" s="83"/>
      <c r="K25" s="83"/>
      <c r="L25" s="83"/>
      <c r="M25" s="83"/>
      <c r="N25" s="83">
        <v>32</v>
      </c>
      <c r="O25" s="83">
        <v>32</v>
      </c>
      <c r="P25" s="83">
        <v>197</v>
      </c>
    </row>
    <row r="26" spans="1:16">
      <c r="A26" s="62" t="s">
        <v>75</v>
      </c>
      <c r="B26" s="83">
        <v>6</v>
      </c>
      <c r="C26" s="83"/>
      <c r="D26" s="83"/>
      <c r="E26" s="83">
        <v>6</v>
      </c>
      <c r="F26" s="83"/>
      <c r="G26" s="83"/>
      <c r="H26" s="83"/>
      <c r="I26" s="83"/>
      <c r="J26" s="83"/>
      <c r="K26" s="83"/>
      <c r="L26" s="83"/>
      <c r="M26" s="83"/>
      <c r="N26" s="83">
        <v>32</v>
      </c>
      <c r="O26" s="83">
        <v>32</v>
      </c>
      <c r="P26" s="83">
        <v>38</v>
      </c>
    </row>
    <row r="27" spans="1:16">
      <c r="A27" s="62" t="s">
        <v>73</v>
      </c>
      <c r="B27" s="83"/>
      <c r="C27" s="83">
        <v>159</v>
      </c>
      <c r="D27" s="83"/>
      <c r="E27" s="83">
        <v>159</v>
      </c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>
        <v>159</v>
      </c>
    </row>
    <row r="28" spans="1:16">
      <c r="A28" s="84" t="s">
        <v>94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</row>
    <row r="29" spans="1:16">
      <c r="A29" s="49" t="s">
        <v>82</v>
      </c>
      <c r="B29" s="83">
        <v>8</v>
      </c>
      <c r="C29" s="83"/>
      <c r="D29" s="83">
        <v>75</v>
      </c>
      <c r="E29" s="83">
        <v>83</v>
      </c>
      <c r="F29" s="83"/>
      <c r="G29" s="83">
        <v>78</v>
      </c>
      <c r="H29" s="83"/>
      <c r="I29" s="83">
        <v>78</v>
      </c>
      <c r="J29" s="83"/>
      <c r="K29" s="83"/>
      <c r="L29" s="83"/>
      <c r="M29" s="83"/>
      <c r="N29" s="83"/>
      <c r="O29" s="83"/>
      <c r="P29" s="83">
        <v>161</v>
      </c>
    </row>
    <row r="30" spans="1:16">
      <c r="A30" s="62" t="s">
        <v>78</v>
      </c>
      <c r="B30" s="83"/>
      <c r="C30" s="83"/>
      <c r="D30" s="83"/>
      <c r="E30" s="83"/>
      <c r="F30" s="83"/>
      <c r="G30" s="83">
        <v>78</v>
      </c>
      <c r="H30" s="83"/>
      <c r="I30" s="83">
        <v>78</v>
      </c>
      <c r="J30" s="83"/>
      <c r="K30" s="83"/>
      <c r="L30" s="83"/>
      <c r="M30" s="83"/>
      <c r="N30" s="83"/>
      <c r="O30" s="83"/>
      <c r="P30" s="83">
        <v>78</v>
      </c>
    </row>
    <row r="31" spans="1:16">
      <c r="A31" s="62" t="s">
        <v>75</v>
      </c>
      <c r="B31" s="83">
        <v>8</v>
      </c>
      <c r="C31" s="83"/>
      <c r="D31" s="83"/>
      <c r="E31" s="83">
        <v>8</v>
      </c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>
        <v>8</v>
      </c>
    </row>
    <row r="32" spans="1:16">
      <c r="A32" s="62" t="s">
        <v>73</v>
      </c>
      <c r="B32" s="83"/>
      <c r="C32" s="83"/>
      <c r="D32" s="83">
        <v>75</v>
      </c>
      <c r="E32" s="83">
        <v>75</v>
      </c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>
        <v>75</v>
      </c>
    </row>
    <row r="33" spans="1:16">
      <c r="A33" s="81">
        <v>2014</v>
      </c>
      <c r="B33" s="83">
        <v>589</v>
      </c>
      <c r="C33" s="83">
        <v>45</v>
      </c>
      <c r="D33" s="83">
        <v>12</v>
      </c>
      <c r="E33" s="83">
        <v>646</v>
      </c>
      <c r="F33" s="83">
        <v>14</v>
      </c>
      <c r="G33" s="83">
        <v>12</v>
      </c>
      <c r="H33" s="83">
        <v>14</v>
      </c>
      <c r="I33" s="83">
        <v>40</v>
      </c>
      <c r="J33" s="83"/>
      <c r="K33" s="83"/>
      <c r="L33" s="83">
        <v>74</v>
      </c>
      <c r="M33" s="83">
        <v>46</v>
      </c>
      <c r="N33" s="83">
        <v>33</v>
      </c>
      <c r="O33" s="83">
        <v>153</v>
      </c>
      <c r="P33" s="83">
        <v>839</v>
      </c>
    </row>
    <row r="34" spans="1:16">
      <c r="A34" s="84" t="s">
        <v>92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</row>
    <row r="35" spans="1:16">
      <c r="A35" s="49" t="s">
        <v>79</v>
      </c>
      <c r="B35" s="83"/>
      <c r="C35" s="83"/>
      <c r="D35" s="83"/>
      <c r="E35" s="83"/>
      <c r="F35" s="83">
        <v>14</v>
      </c>
      <c r="G35" s="83">
        <v>12</v>
      </c>
      <c r="H35" s="83"/>
      <c r="I35" s="83">
        <v>26</v>
      </c>
      <c r="J35" s="83"/>
      <c r="K35" s="83"/>
      <c r="L35" s="83"/>
      <c r="M35" s="83"/>
      <c r="N35" s="83">
        <v>33</v>
      </c>
      <c r="O35" s="83">
        <v>33</v>
      </c>
      <c r="P35" s="83">
        <v>59</v>
      </c>
    </row>
    <row r="36" spans="1:16">
      <c r="A36" s="62" t="s">
        <v>78</v>
      </c>
      <c r="B36" s="83"/>
      <c r="C36" s="83"/>
      <c r="D36" s="83"/>
      <c r="E36" s="83"/>
      <c r="F36" s="83"/>
      <c r="G36" s="83">
        <v>4</v>
      </c>
      <c r="H36" s="83"/>
      <c r="I36" s="83">
        <v>4</v>
      </c>
      <c r="J36" s="83"/>
      <c r="K36" s="83"/>
      <c r="L36" s="83"/>
      <c r="M36" s="83"/>
      <c r="N36" s="83">
        <v>33</v>
      </c>
      <c r="O36" s="83">
        <v>33</v>
      </c>
      <c r="P36" s="83">
        <v>37</v>
      </c>
    </row>
    <row r="37" spans="1:16">
      <c r="A37" s="62" t="s">
        <v>74</v>
      </c>
      <c r="B37" s="83"/>
      <c r="C37" s="83"/>
      <c r="D37" s="83"/>
      <c r="E37" s="83"/>
      <c r="F37" s="83">
        <v>14</v>
      </c>
      <c r="G37" s="83"/>
      <c r="H37" s="83"/>
      <c r="I37" s="83">
        <v>14</v>
      </c>
      <c r="J37" s="83"/>
      <c r="K37" s="83"/>
      <c r="L37" s="83"/>
      <c r="M37" s="83"/>
      <c r="N37" s="83"/>
      <c r="O37" s="83"/>
      <c r="P37" s="83">
        <v>14</v>
      </c>
    </row>
    <row r="38" spans="1:16">
      <c r="A38" s="62" t="s">
        <v>75</v>
      </c>
      <c r="B38" s="83"/>
      <c r="C38" s="83"/>
      <c r="D38" s="83"/>
      <c r="E38" s="83"/>
      <c r="F38" s="83"/>
      <c r="G38" s="83">
        <v>8</v>
      </c>
      <c r="H38" s="83"/>
      <c r="I38" s="83">
        <v>8</v>
      </c>
      <c r="J38" s="83"/>
      <c r="K38" s="83"/>
      <c r="L38" s="83"/>
      <c r="M38" s="83"/>
      <c r="N38" s="83"/>
      <c r="O38" s="83"/>
      <c r="P38" s="83">
        <v>8</v>
      </c>
    </row>
    <row r="39" spans="1:16">
      <c r="A39" s="49" t="s">
        <v>81</v>
      </c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>
        <v>74</v>
      </c>
      <c r="M39" s="83">
        <v>46</v>
      </c>
      <c r="N39" s="83"/>
      <c r="O39" s="83">
        <v>120</v>
      </c>
      <c r="P39" s="83">
        <v>120</v>
      </c>
    </row>
    <row r="40" spans="1:16">
      <c r="A40" s="62" t="s">
        <v>77</v>
      </c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>
        <v>5</v>
      </c>
      <c r="N40" s="83"/>
      <c r="O40" s="83">
        <v>5</v>
      </c>
      <c r="P40" s="83">
        <v>5</v>
      </c>
    </row>
    <row r="41" spans="1:16">
      <c r="A41" s="62" t="s">
        <v>78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>
        <v>41</v>
      </c>
      <c r="N41" s="83"/>
      <c r="O41" s="83">
        <v>41</v>
      </c>
      <c r="P41" s="83">
        <v>41</v>
      </c>
    </row>
    <row r="42" spans="1:16">
      <c r="A42" s="62" t="s">
        <v>74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>
        <v>74</v>
      </c>
      <c r="M42" s="83"/>
      <c r="N42" s="83"/>
      <c r="O42" s="83">
        <v>74</v>
      </c>
      <c r="P42" s="83">
        <v>74</v>
      </c>
    </row>
    <row r="43" spans="1:16">
      <c r="A43" s="84" t="s">
        <v>94</v>
      </c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</row>
    <row r="44" spans="1:16">
      <c r="A44" s="49" t="s">
        <v>82</v>
      </c>
      <c r="B44" s="83">
        <v>589</v>
      </c>
      <c r="C44" s="83">
        <v>45</v>
      </c>
      <c r="D44" s="83">
        <v>12</v>
      </c>
      <c r="E44" s="83">
        <v>646</v>
      </c>
      <c r="F44" s="83"/>
      <c r="G44" s="83"/>
      <c r="H44" s="83">
        <v>14</v>
      </c>
      <c r="I44" s="83">
        <v>14</v>
      </c>
      <c r="J44" s="83"/>
      <c r="K44" s="83"/>
      <c r="L44" s="83"/>
      <c r="M44" s="83"/>
      <c r="N44" s="83"/>
      <c r="O44" s="83"/>
      <c r="P44" s="83">
        <v>660</v>
      </c>
    </row>
    <row r="45" spans="1:16">
      <c r="A45" s="62" t="s">
        <v>77</v>
      </c>
      <c r="B45" s="83"/>
      <c r="C45" s="83">
        <v>45</v>
      </c>
      <c r="D45" s="83"/>
      <c r="E45" s="83">
        <v>45</v>
      </c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>
        <v>45</v>
      </c>
    </row>
    <row r="46" spans="1:16">
      <c r="A46" s="62" t="s">
        <v>78</v>
      </c>
      <c r="B46" s="83">
        <v>521</v>
      </c>
      <c r="C46" s="83"/>
      <c r="D46" s="83"/>
      <c r="E46" s="83">
        <v>521</v>
      </c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>
        <v>521</v>
      </c>
    </row>
    <row r="47" spans="1:16">
      <c r="A47" s="62" t="s">
        <v>75</v>
      </c>
      <c r="B47" s="83"/>
      <c r="C47" s="83"/>
      <c r="D47" s="83"/>
      <c r="E47" s="83"/>
      <c r="F47" s="83"/>
      <c r="G47" s="83"/>
      <c r="H47" s="83">
        <v>14</v>
      </c>
      <c r="I47" s="83">
        <v>14</v>
      </c>
      <c r="J47" s="83"/>
      <c r="K47" s="83"/>
      <c r="L47" s="83"/>
      <c r="M47" s="83"/>
      <c r="N47" s="83"/>
      <c r="O47" s="83"/>
      <c r="P47" s="83">
        <v>14</v>
      </c>
    </row>
    <row r="48" spans="1:16">
      <c r="A48" s="62" t="s">
        <v>73</v>
      </c>
      <c r="B48" s="83">
        <v>68</v>
      </c>
      <c r="C48" s="83"/>
      <c r="D48" s="83">
        <v>12</v>
      </c>
      <c r="E48" s="83">
        <v>80</v>
      </c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>
        <v>80</v>
      </c>
    </row>
    <row r="49" spans="1:16">
      <c r="A49" s="81">
        <v>2011</v>
      </c>
      <c r="B49" s="83"/>
      <c r="C49" s="83"/>
      <c r="D49" s="83"/>
      <c r="E49" s="83"/>
      <c r="F49" s="83"/>
      <c r="G49" s="83"/>
      <c r="H49" s="83"/>
      <c r="I49" s="83"/>
      <c r="J49" s="83">
        <v>46</v>
      </c>
      <c r="K49" s="83">
        <v>46</v>
      </c>
      <c r="L49" s="83"/>
      <c r="M49" s="83"/>
      <c r="N49" s="83"/>
      <c r="O49" s="83"/>
      <c r="P49" s="83">
        <v>46</v>
      </c>
    </row>
    <row r="50" spans="1:16">
      <c r="A50" s="84" t="s">
        <v>94</v>
      </c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</row>
    <row r="51" spans="1:16">
      <c r="A51" s="94" t="s">
        <v>93</v>
      </c>
      <c r="B51" s="83"/>
      <c r="C51" s="83"/>
      <c r="D51" s="83"/>
      <c r="E51" s="83"/>
      <c r="F51" s="83"/>
      <c r="G51" s="83"/>
      <c r="H51" s="83"/>
      <c r="I51" s="83"/>
      <c r="J51" s="83">
        <v>46</v>
      </c>
      <c r="K51" s="83">
        <v>46</v>
      </c>
      <c r="L51" s="83"/>
      <c r="M51" s="83"/>
      <c r="N51" s="83"/>
      <c r="O51" s="83"/>
      <c r="P51" s="83">
        <v>46</v>
      </c>
    </row>
    <row r="52" spans="1:16">
      <c r="A52" s="95" t="s">
        <v>88</v>
      </c>
      <c r="B52" s="83"/>
      <c r="C52" s="83"/>
      <c r="D52" s="83"/>
      <c r="E52" s="83"/>
      <c r="F52" s="83"/>
      <c r="G52" s="83"/>
      <c r="H52" s="83"/>
      <c r="I52" s="83"/>
      <c r="J52" s="83">
        <v>22</v>
      </c>
      <c r="K52" s="83">
        <v>22</v>
      </c>
      <c r="L52" s="83"/>
      <c r="M52" s="83"/>
      <c r="N52" s="83"/>
      <c r="O52" s="83"/>
      <c r="P52" s="83">
        <v>22</v>
      </c>
    </row>
    <row r="53" spans="1:16">
      <c r="A53" s="95" t="s">
        <v>89</v>
      </c>
      <c r="B53" s="83"/>
      <c r="C53" s="83"/>
      <c r="D53" s="83"/>
      <c r="E53" s="83"/>
      <c r="F53" s="83"/>
      <c r="G53" s="83"/>
      <c r="H53" s="83"/>
      <c r="I53" s="83"/>
      <c r="J53" s="83">
        <v>24</v>
      </c>
      <c r="K53" s="83">
        <v>24</v>
      </c>
      <c r="L53" s="83"/>
      <c r="M53" s="83"/>
      <c r="N53" s="83"/>
      <c r="O53" s="83"/>
      <c r="P53" s="83">
        <v>24</v>
      </c>
    </row>
    <row r="54" spans="1:16">
      <c r="A54" s="81" t="s">
        <v>87</v>
      </c>
      <c r="B54" s="83">
        <v>905</v>
      </c>
      <c r="C54" s="83">
        <v>214</v>
      </c>
      <c r="D54" s="83">
        <v>117</v>
      </c>
      <c r="E54" s="83">
        <v>1236</v>
      </c>
      <c r="F54" s="83">
        <v>14</v>
      </c>
      <c r="G54" s="83">
        <v>659</v>
      </c>
      <c r="H54" s="83">
        <v>95</v>
      </c>
      <c r="I54" s="83">
        <v>768</v>
      </c>
      <c r="J54" s="83">
        <v>46</v>
      </c>
      <c r="K54" s="83">
        <v>46</v>
      </c>
      <c r="L54" s="83">
        <v>116</v>
      </c>
      <c r="M54" s="83">
        <v>450</v>
      </c>
      <c r="N54" s="83">
        <v>65</v>
      </c>
      <c r="O54" s="83">
        <v>631</v>
      </c>
      <c r="P54" s="83">
        <v>2681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28"/>
  <sheetViews>
    <sheetView zoomScale="70" zoomScaleNormal="70" workbookViewId="0">
      <selection activeCell="A22" sqref="A22"/>
    </sheetView>
  </sheetViews>
  <sheetFormatPr defaultRowHeight="15"/>
  <cols>
    <col min="1" max="1" width="23" customWidth="1"/>
    <col min="2" max="2" width="21.42578125" customWidth="1"/>
    <col min="3" max="3" width="5.42578125" customWidth="1"/>
    <col min="4" max="4" width="18" customWidth="1"/>
    <col min="5" max="5" width="19.5703125" customWidth="1"/>
    <col min="6" max="7" width="5.42578125" customWidth="1"/>
    <col min="8" max="8" width="22.5703125" customWidth="1"/>
    <col min="9" max="9" width="12.85546875" customWidth="1"/>
    <col min="10" max="11" width="5.42578125" customWidth="1"/>
    <col min="12" max="12" width="15.85546875" customWidth="1"/>
    <col min="13" max="13" width="13.7109375" bestFit="1" customWidth="1"/>
    <col min="14" max="15" width="5.42578125" customWidth="1"/>
    <col min="16" max="16" width="16.7109375" bestFit="1" customWidth="1"/>
    <col min="17" max="17" width="13.5703125" bestFit="1" customWidth="1"/>
    <col min="18" max="19" width="5.42578125" customWidth="1"/>
    <col min="20" max="20" width="16.5703125" bestFit="1" customWidth="1"/>
    <col min="21" max="21" width="13.7109375" customWidth="1"/>
    <col min="22" max="22" width="16.5703125" customWidth="1"/>
    <col min="23" max="23" width="13.85546875" customWidth="1"/>
    <col min="24" max="24" width="16.7109375" customWidth="1"/>
    <col min="25" max="25" width="14" customWidth="1"/>
    <col min="26" max="26" width="16.85546875" customWidth="1"/>
    <col min="27" max="27" width="12.140625" bestFit="1" customWidth="1"/>
  </cols>
  <sheetData>
    <row r="1" spans="1:27">
      <c r="A1" s="76" t="s">
        <v>85</v>
      </c>
      <c r="B1" s="76" t="s">
        <v>90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</row>
    <row r="2" spans="1:27">
      <c r="A2" s="82"/>
      <c r="B2" s="82" t="s">
        <v>77</v>
      </c>
      <c r="C2" s="82"/>
      <c r="D2" s="82" t="s">
        <v>106</v>
      </c>
      <c r="E2" s="82" t="s">
        <v>78</v>
      </c>
      <c r="F2" s="82"/>
      <c r="G2" s="82"/>
      <c r="H2" s="82" t="s">
        <v>107</v>
      </c>
      <c r="I2" s="82" t="s">
        <v>74</v>
      </c>
      <c r="J2" s="82"/>
      <c r="K2" s="82"/>
      <c r="L2" s="82" t="s">
        <v>108</v>
      </c>
      <c r="M2" s="82" t="s">
        <v>75</v>
      </c>
      <c r="N2" s="82"/>
      <c r="O2" s="82"/>
      <c r="P2" s="82" t="s">
        <v>109</v>
      </c>
      <c r="Q2" s="82" t="s">
        <v>73</v>
      </c>
      <c r="R2" s="82"/>
      <c r="S2" s="82"/>
      <c r="T2" s="82" t="s">
        <v>110</v>
      </c>
      <c r="U2" s="82" t="s">
        <v>76</v>
      </c>
      <c r="V2" s="82" t="s">
        <v>111</v>
      </c>
      <c r="W2" s="82" t="s">
        <v>88</v>
      </c>
      <c r="X2" s="82" t="s">
        <v>96</v>
      </c>
      <c r="Y2" s="82" t="s">
        <v>89</v>
      </c>
      <c r="Z2" s="82" t="s">
        <v>97</v>
      </c>
      <c r="AA2" s="82" t="s">
        <v>87</v>
      </c>
    </row>
    <row r="3" spans="1:27">
      <c r="A3" s="76" t="s">
        <v>67</v>
      </c>
      <c r="B3" s="82">
        <v>2012</v>
      </c>
      <c r="C3" s="82">
        <v>2014</v>
      </c>
      <c r="D3" s="82"/>
      <c r="E3" s="82">
        <v>2012</v>
      </c>
      <c r="F3" s="82">
        <v>2013</v>
      </c>
      <c r="G3" s="82">
        <v>2014</v>
      </c>
      <c r="H3" s="82"/>
      <c r="I3" s="82">
        <v>2012</v>
      </c>
      <c r="J3" s="82">
        <v>2013</v>
      </c>
      <c r="K3" s="82">
        <v>2014</v>
      </c>
      <c r="L3" s="82"/>
      <c r="M3" s="82">
        <v>2012</v>
      </c>
      <c r="N3" s="82">
        <v>2013</v>
      </c>
      <c r="O3" s="82">
        <v>2014</v>
      </c>
      <c r="P3" s="82"/>
      <c r="Q3" s="82">
        <v>2012</v>
      </c>
      <c r="R3" s="82">
        <v>2013</v>
      </c>
      <c r="S3" s="82">
        <v>2014</v>
      </c>
      <c r="T3" s="82"/>
      <c r="U3" s="82">
        <v>2012</v>
      </c>
      <c r="V3" s="82"/>
      <c r="W3" s="82">
        <v>2011</v>
      </c>
      <c r="X3" s="82"/>
      <c r="Y3" s="82">
        <v>2011</v>
      </c>
      <c r="Z3" s="82"/>
      <c r="AA3" s="82"/>
    </row>
    <row r="4" spans="1:27">
      <c r="A4" s="81" t="s">
        <v>92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</row>
    <row r="5" spans="1:27">
      <c r="A5" s="84" t="s">
        <v>79</v>
      </c>
      <c r="B5" s="83">
        <v>400</v>
      </c>
      <c r="C5" s="83"/>
      <c r="D5" s="83">
        <v>400</v>
      </c>
      <c r="E5" s="83"/>
      <c r="F5" s="83"/>
      <c r="G5" s="83">
        <v>37</v>
      </c>
      <c r="H5" s="83">
        <v>37</v>
      </c>
      <c r="I5" s="83">
        <v>12</v>
      </c>
      <c r="J5" s="83">
        <v>42</v>
      </c>
      <c r="K5" s="83">
        <v>14</v>
      </c>
      <c r="L5" s="83">
        <v>68</v>
      </c>
      <c r="M5" s="83"/>
      <c r="N5" s="83">
        <v>56</v>
      </c>
      <c r="O5" s="83">
        <v>8</v>
      </c>
      <c r="P5" s="83">
        <v>64</v>
      </c>
      <c r="Q5" s="83">
        <v>254</v>
      </c>
      <c r="R5" s="83">
        <v>4</v>
      </c>
      <c r="S5" s="83"/>
      <c r="T5" s="83">
        <v>258</v>
      </c>
      <c r="U5" s="83"/>
      <c r="V5" s="83"/>
      <c r="W5" s="83"/>
      <c r="X5" s="83"/>
      <c r="Y5" s="83"/>
      <c r="Z5" s="83"/>
      <c r="AA5" s="83">
        <v>827</v>
      </c>
    </row>
    <row r="6" spans="1:27">
      <c r="A6" s="94" t="s">
        <v>92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</row>
    <row r="7" spans="1:27">
      <c r="A7" s="62" t="s">
        <v>80</v>
      </c>
      <c r="B7" s="83"/>
      <c r="C7" s="83"/>
      <c r="D7" s="83"/>
      <c r="E7" s="83"/>
      <c r="F7" s="83"/>
      <c r="G7" s="83"/>
      <c r="H7" s="83"/>
      <c r="I7" s="83">
        <v>12</v>
      </c>
      <c r="J7" s="83"/>
      <c r="K7" s="83"/>
      <c r="L7" s="83">
        <v>12</v>
      </c>
      <c r="M7" s="83"/>
      <c r="N7" s="83"/>
      <c r="O7" s="83"/>
      <c r="P7" s="83"/>
      <c r="Q7" s="83">
        <v>254</v>
      </c>
      <c r="R7" s="83"/>
      <c r="S7" s="83"/>
      <c r="T7" s="83">
        <v>254</v>
      </c>
      <c r="U7" s="83"/>
      <c r="V7" s="83"/>
      <c r="W7" s="83"/>
      <c r="X7" s="83"/>
      <c r="Y7" s="83"/>
      <c r="Z7" s="83"/>
      <c r="AA7" s="83">
        <v>266</v>
      </c>
    </row>
    <row r="8" spans="1:27">
      <c r="A8" s="62" t="s">
        <v>84</v>
      </c>
      <c r="B8" s="83"/>
      <c r="C8" s="83"/>
      <c r="D8" s="83"/>
      <c r="E8" s="83"/>
      <c r="F8" s="83"/>
      <c r="G8" s="83">
        <v>4</v>
      </c>
      <c r="H8" s="83">
        <v>4</v>
      </c>
      <c r="I8" s="83"/>
      <c r="J8" s="83"/>
      <c r="K8" s="83">
        <v>14</v>
      </c>
      <c r="L8" s="83">
        <v>14</v>
      </c>
      <c r="M8" s="83"/>
      <c r="N8" s="83">
        <v>56</v>
      </c>
      <c r="O8" s="83">
        <v>8</v>
      </c>
      <c r="P8" s="83">
        <v>64</v>
      </c>
      <c r="Q8" s="83"/>
      <c r="R8" s="83"/>
      <c r="S8" s="83"/>
      <c r="T8" s="83"/>
      <c r="U8" s="83"/>
      <c r="V8" s="83"/>
      <c r="W8" s="83"/>
      <c r="X8" s="83"/>
      <c r="Y8" s="83"/>
      <c r="Z8" s="83"/>
      <c r="AA8" s="83">
        <v>82</v>
      </c>
    </row>
    <row r="9" spans="1:27">
      <c r="A9" s="94" t="s">
        <v>83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</row>
    <row r="10" spans="1:27">
      <c r="A10" s="62" t="s">
        <v>83</v>
      </c>
      <c r="B10" s="83">
        <v>400</v>
      </c>
      <c r="C10" s="83"/>
      <c r="D10" s="83">
        <v>400</v>
      </c>
      <c r="E10" s="83"/>
      <c r="F10" s="83"/>
      <c r="G10" s="83">
        <v>33</v>
      </c>
      <c r="H10" s="83">
        <v>33</v>
      </c>
      <c r="I10" s="83"/>
      <c r="J10" s="83">
        <v>42</v>
      </c>
      <c r="K10" s="83"/>
      <c r="L10" s="83">
        <v>42</v>
      </c>
      <c r="M10" s="83"/>
      <c r="N10" s="83"/>
      <c r="O10" s="83"/>
      <c r="P10" s="83"/>
      <c r="Q10" s="83"/>
      <c r="R10" s="83">
        <v>4</v>
      </c>
      <c r="S10" s="83"/>
      <c r="T10" s="83">
        <v>4</v>
      </c>
      <c r="U10" s="83"/>
      <c r="V10" s="83"/>
      <c r="W10" s="83"/>
      <c r="X10" s="83"/>
      <c r="Y10" s="83"/>
      <c r="Z10" s="83"/>
      <c r="AA10" s="83">
        <v>479</v>
      </c>
    </row>
    <row r="11" spans="1:27">
      <c r="A11" s="84" t="s">
        <v>81</v>
      </c>
      <c r="B11" s="83"/>
      <c r="C11" s="83">
        <v>5</v>
      </c>
      <c r="D11" s="83">
        <v>5</v>
      </c>
      <c r="E11" s="83">
        <v>10</v>
      </c>
      <c r="F11" s="83"/>
      <c r="G11" s="83">
        <v>41</v>
      </c>
      <c r="H11" s="83">
        <v>51</v>
      </c>
      <c r="I11" s="83"/>
      <c r="J11" s="83"/>
      <c r="K11" s="83">
        <v>74</v>
      </c>
      <c r="L11" s="83">
        <v>74</v>
      </c>
      <c r="M11" s="83">
        <v>36</v>
      </c>
      <c r="N11" s="83">
        <v>38</v>
      </c>
      <c r="O11" s="83"/>
      <c r="P11" s="83">
        <v>74</v>
      </c>
      <c r="Q11" s="83"/>
      <c r="R11" s="83">
        <v>159</v>
      </c>
      <c r="S11" s="83"/>
      <c r="T11" s="83">
        <v>159</v>
      </c>
      <c r="U11" s="83"/>
      <c r="V11" s="83"/>
      <c r="W11" s="83"/>
      <c r="X11" s="83"/>
      <c r="Y11" s="83"/>
      <c r="Z11" s="83"/>
      <c r="AA11" s="83">
        <v>363</v>
      </c>
    </row>
    <row r="12" spans="1:27">
      <c r="A12" s="94" t="s">
        <v>92</v>
      </c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</row>
    <row r="13" spans="1:27">
      <c r="A13" s="62" t="s">
        <v>80</v>
      </c>
      <c r="B13" s="83"/>
      <c r="C13" s="83"/>
      <c r="D13" s="83"/>
      <c r="E13" s="83">
        <v>10</v>
      </c>
      <c r="F13" s="83"/>
      <c r="G13" s="83"/>
      <c r="H13" s="83">
        <v>10</v>
      </c>
      <c r="I13" s="83"/>
      <c r="J13" s="83"/>
      <c r="K13" s="83"/>
      <c r="L13" s="83"/>
      <c r="M13" s="83">
        <v>36</v>
      </c>
      <c r="N13" s="83">
        <v>6</v>
      </c>
      <c r="O13" s="83"/>
      <c r="P13" s="83">
        <v>42</v>
      </c>
      <c r="Q13" s="83"/>
      <c r="R13" s="83">
        <v>159</v>
      </c>
      <c r="S13" s="83"/>
      <c r="T13" s="83">
        <v>159</v>
      </c>
      <c r="U13" s="83"/>
      <c r="V13" s="83"/>
      <c r="W13" s="83"/>
      <c r="X13" s="83"/>
      <c r="Y13" s="83"/>
      <c r="Z13" s="83"/>
      <c r="AA13" s="83">
        <v>211</v>
      </c>
    </row>
    <row r="14" spans="1:27">
      <c r="A14" s="94" t="s">
        <v>83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</row>
    <row r="15" spans="1:27">
      <c r="A15" s="62" t="s">
        <v>83</v>
      </c>
      <c r="B15" s="83"/>
      <c r="C15" s="83">
        <v>5</v>
      </c>
      <c r="D15" s="83">
        <v>5</v>
      </c>
      <c r="E15" s="83"/>
      <c r="F15" s="83"/>
      <c r="G15" s="83">
        <v>41</v>
      </c>
      <c r="H15" s="83">
        <v>41</v>
      </c>
      <c r="I15" s="83"/>
      <c r="J15" s="83"/>
      <c r="K15" s="83">
        <v>74</v>
      </c>
      <c r="L15" s="83">
        <v>74</v>
      </c>
      <c r="M15" s="83"/>
      <c r="N15" s="83">
        <v>32</v>
      </c>
      <c r="O15" s="83"/>
      <c r="P15" s="83">
        <v>32</v>
      </c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>
        <v>152</v>
      </c>
    </row>
    <row r="16" spans="1:27">
      <c r="A16" s="81" t="s">
        <v>94</v>
      </c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</row>
    <row r="17" spans="1:27">
      <c r="A17" s="84" t="s">
        <v>82</v>
      </c>
      <c r="B17" s="83">
        <v>30</v>
      </c>
      <c r="C17" s="83">
        <v>45</v>
      </c>
      <c r="D17" s="83">
        <v>75</v>
      </c>
      <c r="E17" s="83"/>
      <c r="F17" s="83">
        <v>78</v>
      </c>
      <c r="G17" s="83">
        <v>521</v>
      </c>
      <c r="H17" s="83">
        <v>599</v>
      </c>
      <c r="I17" s="83">
        <v>25</v>
      </c>
      <c r="J17" s="83"/>
      <c r="K17" s="83"/>
      <c r="L17" s="83">
        <v>25</v>
      </c>
      <c r="M17" s="83"/>
      <c r="N17" s="83">
        <v>8</v>
      </c>
      <c r="O17" s="83">
        <v>14</v>
      </c>
      <c r="P17" s="83">
        <v>22</v>
      </c>
      <c r="Q17" s="83"/>
      <c r="R17" s="83">
        <v>75</v>
      </c>
      <c r="S17" s="83">
        <v>80</v>
      </c>
      <c r="T17" s="83">
        <v>155</v>
      </c>
      <c r="U17" s="83">
        <v>569</v>
      </c>
      <c r="V17" s="83">
        <v>569</v>
      </c>
      <c r="W17" s="83"/>
      <c r="X17" s="83"/>
      <c r="Y17" s="83"/>
      <c r="Z17" s="83"/>
      <c r="AA17" s="83">
        <v>1445</v>
      </c>
    </row>
    <row r="18" spans="1:27">
      <c r="A18" s="94" t="s">
        <v>92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</row>
    <row r="19" spans="1:27">
      <c r="A19" s="76" t="s">
        <v>127</v>
      </c>
      <c r="B19" s="76" t="s">
        <v>119</v>
      </c>
      <c r="C19" s="82"/>
      <c r="D19" s="82"/>
      <c r="E19" s="82"/>
      <c r="F19" s="82"/>
      <c r="G19" s="82"/>
      <c r="H19" s="82"/>
      <c r="I19" s="82"/>
      <c r="J19" s="82"/>
    </row>
    <row r="20" spans="1:27">
      <c r="A20" s="82"/>
      <c r="B20" s="82" t="s">
        <v>92</v>
      </c>
      <c r="C20" s="82"/>
      <c r="D20" s="82"/>
      <c r="E20" s="82" t="s">
        <v>83</v>
      </c>
      <c r="F20" s="82"/>
      <c r="G20" s="82"/>
      <c r="H20" s="82"/>
      <c r="I20" s="82"/>
      <c r="J20" s="82" t="s">
        <v>87</v>
      </c>
    </row>
    <row r="21" spans="1:27">
      <c r="A21" s="76" t="s">
        <v>67</v>
      </c>
      <c r="B21" s="82" t="s">
        <v>80</v>
      </c>
      <c r="C21" s="82" t="s">
        <v>91</v>
      </c>
      <c r="D21" s="82" t="s">
        <v>84</v>
      </c>
      <c r="E21" s="82" t="s">
        <v>83</v>
      </c>
      <c r="F21" s="82" t="s">
        <v>122</v>
      </c>
      <c r="G21" s="82" t="s">
        <v>123</v>
      </c>
      <c r="H21" s="82" t="s">
        <v>104</v>
      </c>
      <c r="I21" s="82" t="s">
        <v>124</v>
      </c>
      <c r="J21" s="82"/>
    </row>
    <row r="22" spans="1:27">
      <c r="A22" s="81" t="s">
        <v>92</v>
      </c>
      <c r="B22" s="83"/>
      <c r="C22" s="83"/>
      <c r="D22" s="83"/>
      <c r="E22" s="83"/>
      <c r="F22" s="83"/>
      <c r="G22" s="83"/>
      <c r="H22" s="83"/>
      <c r="I22" s="83"/>
      <c r="J22" s="83"/>
    </row>
    <row r="23" spans="1:27">
      <c r="A23" s="84" t="s">
        <v>79</v>
      </c>
      <c r="B23" s="83">
        <v>254</v>
      </c>
      <c r="C23" s="83"/>
      <c r="D23" s="83">
        <v>56</v>
      </c>
      <c r="E23" s="83">
        <v>400</v>
      </c>
      <c r="F23" s="83">
        <v>254</v>
      </c>
      <c r="G23" s="83">
        <v>400</v>
      </c>
      <c r="H23" s="83"/>
      <c r="I23" s="83">
        <v>56</v>
      </c>
      <c r="J23" s="83">
        <v>400</v>
      </c>
    </row>
    <row r="24" spans="1:27">
      <c r="A24" s="84" t="s">
        <v>81</v>
      </c>
      <c r="B24" s="83">
        <v>159</v>
      </c>
      <c r="C24" s="83"/>
      <c r="D24" s="83"/>
      <c r="E24" s="83">
        <v>74</v>
      </c>
      <c r="F24" s="83">
        <v>159</v>
      </c>
      <c r="G24" s="83">
        <v>74</v>
      </c>
      <c r="H24" s="83"/>
      <c r="I24" s="83"/>
      <c r="J24" s="83">
        <v>159</v>
      </c>
    </row>
    <row r="25" spans="1:27">
      <c r="A25" s="81" t="s">
        <v>94</v>
      </c>
      <c r="B25" s="83"/>
      <c r="C25" s="83"/>
      <c r="D25" s="83"/>
      <c r="E25" s="83"/>
      <c r="F25" s="83"/>
      <c r="G25" s="83"/>
      <c r="H25" s="83"/>
      <c r="I25" s="83"/>
      <c r="J25" s="83"/>
    </row>
    <row r="26" spans="1:27">
      <c r="A26" s="84" t="s">
        <v>93</v>
      </c>
      <c r="B26" s="83"/>
      <c r="C26" s="83">
        <v>16</v>
      </c>
      <c r="D26" s="83"/>
      <c r="E26" s="83"/>
      <c r="F26" s="83"/>
      <c r="G26" s="83"/>
      <c r="H26" s="83">
        <v>16</v>
      </c>
      <c r="I26" s="83"/>
      <c r="J26" s="83">
        <v>16</v>
      </c>
    </row>
    <row r="27" spans="1:27">
      <c r="A27" s="84" t="s">
        <v>82</v>
      </c>
      <c r="B27" s="83">
        <v>521</v>
      </c>
      <c r="C27" s="83"/>
      <c r="D27" s="83">
        <v>569</v>
      </c>
      <c r="E27" s="83"/>
      <c r="F27" s="83">
        <v>521</v>
      </c>
      <c r="G27" s="83"/>
      <c r="H27" s="83"/>
      <c r="I27" s="83">
        <v>569</v>
      </c>
      <c r="J27" s="83">
        <v>569</v>
      </c>
    </row>
    <row r="28" spans="1:27">
      <c r="A28" s="81" t="s">
        <v>87</v>
      </c>
      <c r="B28" s="83">
        <v>521</v>
      </c>
      <c r="C28" s="83">
        <v>16</v>
      </c>
      <c r="D28" s="83">
        <v>569</v>
      </c>
      <c r="E28" s="83">
        <v>400</v>
      </c>
      <c r="F28" s="83">
        <v>521</v>
      </c>
      <c r="G28" s="83">
        <v>400</v>
      </c>
      <c r="H28" s="83">
        <v>16</v>
      </c>
      <c r="I28" s="83">
        <v>569</v>
      </c>
      <c r="J28" s="83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B27" sqref="B27"/>
    </sheetView>
  </sheetViews>
  <sheetFormatPr defaultRowHeight="15"/>
  <cols>
    <col min="1" max="1" width="22.7109375" customWidth="1"/>
    <col min="2" max="2" width="20.85546875" customWidth="1"/>
    <col min="3" max="3" width="6.28515625" customWidth="1"/>
    <col min="4" max="4" width="8.42578125" customWidth="1"/>
    <col min="5" max="5" width="12.7109375" customWidth="1"/>
    <col min="6" max="6" width="11.85546875" bestFit="1" customWidth="1"/>
  </cols>
  <sheetData>
    <row r="1" spans="1:6">
      <c r="A1" s="34" t="s">
        <v>85</v>
      </c>
      <c r="B1" s="34" t="s">
        <v>105</v>
      </c>
    </row>
    <row r="2" spans="1:6">
      <c r="A2" s="34" t="s">
        <v>86</v>
      </c>
      <c r="B2" s="37">
        <v>2012</v>
      </c>
      <c r="C2" s="37" t="s">
        <v>87</v>
      </c>
    </row>
    <row r="3" spans="1:6">
      <c r="A3" s="38" t="s">
        <v>92</v>
      </c>
      <c r="B3" s="33"/>
      <c r="C3" s="33"/>
    </row>
    <row r="4" spans="1:6">
      <c r="A4" s="35" t="s">
        <v>79</v>
      </c>
      <c r="B4" s="33">
        <v>666</v>
      </c>
      <c r="C4" s="33">
        <v>666</v>
      </c>
    </row>
    <row r="5" spans="1:6">
      <c r="A5" s="36" t="s">
        <v>92</v>
      </c>
      <c r="B5" s="33"/>
      <c r="C5" s="33"/>
    </row>
    <row r="6" spans="1:6">
      <c r="A6" s="39" t="s">
        <v>80</v>
      </c>
      <c r="B6" s="33">
        <v>266</v>
      </c>
      <c r="C6" s="33">
        <v>266</v>
      </c>
    </row>
    <row r="7" spans="1:6">
      <c r="A7" s="36" t="s">
        <v>83</v>
      </c>
      <c r="B7" s="33"/>
      <c r="C7" s="33"/>
    </row>
    <row r="8" spans="1:6">
      <c r="A8" s="39" t="s">
        <v>83</v>
      </c>
      <c r="B8" s="33">
        <v>400</v>
      </c>
      <c r="C8" s="33">
        <v>400</v>
      </c>
    </row>
    <row r="9" spans="1:6">
      <c r="A9" s="38" t="s">
        <v>87</v>
      </c>
      <c r="B9" s="33">
        <v>666</v>
      </c>
      <c r="C9" s="33">
        <v>666</v>
      </c>
    </row>
    <row r="12" spans="1:6">
      <c r="A12" s="34" t="s">
        <v>85</v>
      </c>
      <c r="B12" s="34" t="s">
        <v>90</v>
      </c>
    </row>
    <row r="13" spans="1:6">
      <c r="B13" s="37" t="s">
        <v>125</v>
      </c>
      <c r="E13" s="37" t="s">
        <v>83</v>
      </c>
      <c r="F13" s="37" t="s">
        <v>87</v>
      </c>
    </row>
    <row r="14" spans="1:6">
      <c r="A14" s="34" t="s">
        <v>86</v>
      </c>
      <c r="B14" s="37" t="s">
        <v>80</v>
      </c>
      <c r="C14" s="37" t="s">
        <v>91</v>
      </c>
      <c r="D14" s="37" t="s">
        <v>84</v>
      </c>
      <c r="E14" s="37" t="s">
        <v>83</v>
      </c>
    </row>
    <row r="15" spans="1:6">
      <c r="A15" s="38" t="s">
        <v>120</v>
      </c>
      <c r="B15" s="33"/>
      <c r="C15" s="33"/>
      <c r="D15" s="33"/>
      <c r="E15" s="33"/>
      <c r="F15" s="33"/>
    </row>
    <row r="16" spans="1:6">
      <c r="A16" s="35" t="s">
        <v>79</v>
      </c>
      <c r="B16" s="33">
        <v>266</v>
      </c>
      <c r="C16" s="33"/>
      <c r="D16" s="33">
        <v>82</v>
      </c>
      <c r="E16" s="33">
        <v>479</v>
      </c>
      <c r="F16" s="33">
        <v>827</v>
      </c>
    </row>
    <row r="17" spans="1:6">
      <c r="A17" s="35" t="s">
        <v>81</v>
      </c>
      <c r="B17" s="33">
        <v>211</v>
      </c>
      <c r="C17" s="33"/>
      <c r="D17" s="33"/>
      <c r="E17" s="33">
        <v>152</v>
      </c>
      <c r="F17" s="33">
        <v>363</v>
      </c>
    </row>
    <row r="18" spans="1:6">
      <c r="A18" s="38" t="s">
        <v>121</v>
      </c>
      <c r="B18" s="33"/>
      <c r="C18" s="33"/>
      <c r="D18" s="33"/>
      <c r="E18" s="33"/>
      <c r="F18" s="33"/>
    </row>
    <row r="19" spans="1:6">
      <c r="A19" s="35" t="s">
        <v>93</v>
      </c>
      <c r="B19" s="33"/>
      <c r="C19" s="33">
        <v>46</v>
      </c>
      <c r="D19" s="33"/>
      <c r="E19" s="33"/>
      <c r="F19" s="33">
        <v>46</v>
      </c>
    </row>
    <row r="20" spans="1:6">
      <c r="A20" s="35" t="s">
        <v>82</v>
      </c>
      <c r="B20" s="33">
        <v>759</v>
      </c>
      <c r="C20" s="33"/>
      <c r="D20" s="33">
        <v>686</v>
      </c>
      <c r="E20" s="33"/>
      <c r="F20" s="33">
        <v>1445</v>
      </c>
    </row>
    <row r="21" spans="1:6">
      <c r="A21" s="38" t="s">
        <v>87</v>
      </c>
      <c r="B21" s="33">
        <v>1236</v>
      </c>
      <c r="C21" s="33">
        <v>46</v>
      </c>
      <c r="D21" s="33">
        <v>768</v>
      </c>
      <c r="E21" s="33">
        <v>631</v>
      </c>
      <c r="F21" s="33">
        <v>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Зарплата</vt:lpstr>
      <vt:lpstr>Ведомость</vt:lpstr>
      <vt:lpstr>График</vt:lpstr>
      <vt:lpstr>СЛАУ</vt:lpstr>
      <vt:lpstr>Лист1</vt:lpstr>
      <vt:lpstr>Лист2</vt:lpstr>
      <vt:lpstr>Свод 1</vt:lpstr>
      <vt:lpstr>2,3,4,5</vt:lpstr>
      <vt:lpstr>Свод 6 район</vt:lpstr>
      <vt:lpstr>Свод 6 Год</vt:lpstr>
      <vt:lpstr>Свод 6 закупщик</vt:lpstr>
      <vt:lpstr>Свод 6 Продукция</vt:lpstr>
      <vt:lpstr>Свод 7,10</vt:lpstr>
      <vt:lpstr>Свод 11,12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Kozlov</dc:creator>
  <cp:lastModifiedBy>student</cp:lastModifiedBy>
  <dcterms:created xsi:type="dcterms:W3CDTF">2015-12-20T09:28:06Z</dcterms:created>
  <dcterms:modified xsi:type="dcterms:W3CDTF">2015-12-22T11:46:04Z</dcterms:modified>
</cp:coreProperties>
</file>