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E25" s="1"/>
  <c r="E26" s="1"/>
  <c r="E4"/>
  <c r="E3"/>
  <c r="D17" l="1"/>
  <c r="D19" s="1"/>
  <c r="D20" s="1"/>
  <c r="D5" l="1"/>
  <c r="E5" s="1"/>
  <c r="E6" s="1"/>
  <c r="E7" s="1"/>
  <c r="E9" l="1"/>
  <c r="D9" s="1"/>
  <c r="E8"/>
</calcChain>
</file>

<file path=xl/sharedStrings.xml><?xml version="1.0" encoding="utf-8"?>
<sst xmlns="http://schemas.openxmlformats.org/spreadsheetml/2006/main" count="29" uniqueCount="24">
  <si>
    <t>日期</t>
    <phoneticPr fontId="1" type="noConversion"/>
  </si>
  <si>
    <t>交易</t>
    <phoneticPr fontId="1" type="noConversion"/>
  </si>
  <si>
    <t>金额</t>
    <phoneticPr fontId="1" type="noConversion"/>
  </si>
  <si>
    <t>折溢价</t>
    <phoneticPr fontId="1" type="noConversion"/>
  </si>
  <si>
    <t>剩余折溢价</t>
    <phoneticPr fontId="1" type="noConversion"/>
  </si>
  <si>
    <t>买入</t>
    <phoneticPr fontId="1" type="noConversion"/>
  </si>
  <si>
    <t>卖出</t>
    <phoneticPr fontId="1" type="noConversion"/>
  </si>
  <si>
    <t>摊销值</t>
    <phoneticPr fontId="1" type="noConversion"/>
  </si>
  <si>
    <t>系统</t>
    <phoneticPr fontId="1" type="noConversion"/>
  </si>
  <si>
    <t>公允</t>
    <phoneticPr fontId="1" type="noConversion"/>
  </si>
  <si>
    <t>市场价</t>
    <phoneticPr fontId="1" type="noConversion"/>
  </si>
  <si>
    <t>摊销净价</t>
    <phoneticPr fontId="1" type="noConversion"/>
  </si>
  <si>
    <t>1204+1209-1205</t>
    <phoneticPr fontId="1" type="noConversion"/>
  </si>
  <si>
    <t>剩余公允</t>
    <phoneticPr fontId="1" type="noConversion"/>
  </si>
  <si>
    <t>公允值</t>
    <phoneticPr fontId="1" type="noConversion"/>
  </si>
  <si>
    <t>剩余总公允</t>
    <phoneticPr fontId="1" type="noConversion"/>
  </si>
  <si>
    <t>结转公允</t>
    <phoneticPr fontId="1" type="noConversion"/>
  </si>
  <si>
    <t>可供出售</t>
    <phoneticPr fontId="1" type="noConversion"/>
  </si>
  <si>
    <t>系统为42.79</t>
    <phoneticPr fontId="1" type="noConversion"/>
  </si>
  <si>
    <t>系统为6.28</t>
    <phoneticPr fontId="1" type="noConversion"/>
  </si>
  <si>
    <t>12.2-12.4</t>
    <phoneticPr fontId="1" type="noConversion"/>
  </si>
  <si>
    <t>12.6-12.8</t>
    <phoneticPr fontId="1" type="noConversion"/>
  </si>
  <si>
    <t>12.10-12.30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</si>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</sst>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0</xdr:row>
      <xdr:rowOff>104775</xdr:rowOff>
    </xdr:from>
    <xdr:to>
      <xdr:col>21</xdr:col>
      <xdr:colOff>647700</xdr:colOff>
      <xdr:row>18</xdr:row>
      <xdr:rowOff>190500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3625" y="104775"/>
          <a:ext cx="9658350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22</xdr:col>
      <xdr:colOff>238125</xdr:colOff>
      <xdr:row>38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3600450"/>
          <a:ext cx="9839325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22</xdr:col>
      <xdr:colOff>676275</xdr:colOff>
      <xdr:row>62</xdr:row>
      <xdr:rowOff>85725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6858000"/>
          <a:ext cx="10277475" cy="3857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E24" workbookViewId="0">
      <selection activeCell="E24" sqref="E24"/>
    </sheetView>
  </sheetViews>
  <sheetFormatPr defaultRowHeight="13.5"/>
  <cols>
    <col min="1" max="1" width="12.5" bestFit="1" customWidth="1"/>
    <col min="2" max="2" width="13.375" bestFit="1" customWidth="1"/>
    <col min="5" max="5" width="11" bestFit="1" customWidth="1"/>
  </cols>
  <sheetData>
    <row r="1" spans="1:6">
      <c r="A1" t="s">
        <v>17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</row>
    <row r="3" spans="1:6">
      <c r="A3">
        <v>12.1</v>
      </c>
      <c r="B3" t="s">
        <v>5</v>
      </c>
      <c r="C3">
        <v>120000</v>
      </c>
      <c r="D3">
        <v>124</v>
      </c>
      <c r="E3">
        <f>124-1.79</f>
        <v>122.21</v>
      </c>
      <c r="F3">
        <v>-1.79</v>
      </c>
    </row>
    <row r="4" spans="1:6">
      <c r="A4" t="s">
        <v>20</v>
      </c>
      <c r="E4">
        <f>E3-1.79*3</f>
        <v>116.83999999999999</v>
      </c>
    </row>
    <row r="5" spans="1:6">
      <c r="A5">
        <v>12.5</v>
      </c>
      <c r="B5" t="s">
        <v>6</v>
      </c>
      <c r="C5">
        <v>40000</v>
      </c>
      <c r="D5">
        <f>(124-1.79*4)*4/12</f>
        <v>38.946666666666665</v>
      </c>
      <c r="E5">
        <f>E4-D5-1.19</f>
        <v>76.703333333333319</v>
      </c>
      <c r="F5">
        <v>-1.19</v>
      </c>
    </row>
    <row r="6" spans="1:6">
      <c r="A6" t="s">
        <v>21</v>
      </c>
      <c r="E6">
        <f>E5-1.19*3</f>
        <v>73.133333333333326</v>
      </c>
    </row>
    <row r="7" spans="1:6">
      <c r="A7">
        <v>12.9</v>
      </c>
      <c r="B7" t="s">
        <v>5</v>
      </c>
      <c r="C7">
        <v>30000</v>
      </c>
      <c r="D7">
        <v>24</v>
      </c>
      <c r="E7">
        <f>E6-24-0.8</f>
        <v>48.333333333333329</v>
      </c>
      <c r="F7">
        <v>-0.79</v>
      </c>
    </row>
    <row r="8" spans="1:6">
      <c r="A8" t="s">
        <v>22</v>
      </c>
      <c r="E8">
        <f>E7-21*0.8</f>
        <v>31.533333333333328</v>
      </c>
    </row>
    <row r="9" spans="1:6">
      <c r="A9">
        <v>12.31</v>
      </c>
      <c r="B9" t="s">
        <v>6</v>
      </c>
      <c r="C9">
        <v>20000</v>
      </c>
      <c r="D9" s="1">
        <f>E9*2/11</f>
        <v>5.7333333333333325</v>
      </c>
      <c r="E9">
        <f>E7-0.8*21</f>
        <v>31.533333333333328</v>
      </c>
    </row>
    <row r="10" spans="1:6">
      <c r="C10" s="3" t="s">
        <v>8</v>
      </c>
      <c r="D10">
        <v>5.72</v>
      </c>
    </row>
    <row r="15" spans="1:6">
      <c r="A15" t="s">
        <v>9</v>
      </c>
      <c r="B15">
        <v>1204</v>
      </c>
      <c r="C15" t="s">
        <v>10</v>
      </c>
      <c r="D15">
        <v>100.06</v>
      </c>
      <c r="E15" t="s">
        <v>15</v>
      </c>
      <c r="F15">
        <v>-44.85</v>
      </c>
    </row>
    <row r="16" spans="1:6">
      <c r="B16">
        <v>1209</v>
      </c>
      <c r="C16" t="s">
        <v>11</v>
      </c>
      <c r="D16">
        <v>100.043935125673</v>
      </c>
    </row>
    <row r="17" spans="2:6">
      <c r="B17">
        <v>1209</v>
      </c>
      <c r="C17" t="s">
        <v>14</v>
      </c>
      <c r="D17">
        <f>(D15-D16)*30000/100</f>
        <v>4.8194622981000634</v>
      </c>
      <c r="F17" s="3" t="s">
        <v>18</v>
      </c>
    </row>
    <row r="18" spans="2:6">
      <c r="B18">
        <v>1205</v>
      </c>
      <c r="C18" t="s">
        <v>16</v>
      </c>
      <c r="D18">
        <v>14.95</v>
      </c>
    </row>
    <row r="19" spans="2:6" ht="27">
      <c r="B19" s="2" t="s">
        <v>12</v>
      </c>
      <c r="C19" t="s">
        <v>13</v>
      </c>
      <c r="D19">
        <f>F15+D17-(-14.95)</f>
        <v>-25.080537701899939</v>
      </c>
    </row>
    <row r="20" spans="2:6">
      <c r="B20">
        <v>1231</v>
      </c>
      <c r="C20" t="s">
        <v>14</v>
      </c>
      <c r="D20">
        <f>2/11*D19</f>
        <v>-4.5600977639818074</v>
      </c>
      <c r="F20" s="3" t="s">
        <v>19</v>
      </c>
    </row>
    <row r="21" spans="2:6">
      <c r="E21" t="s">
        <v>15</v>
      </c>
    </row>
    <row r="22" spans="2:6">
      <c r="B22">
        <v>1204</v>
      </c>
      <c r="C22" t="s">
        <v>10</v>
      </c>
      <c r="D22">
        <v>100.06</v>
      </c>
      <c r="E22">
        <v>-44.85</v>
      </c>
    </row>
    <row r="23" spans="2:6">
      <c r="B23">
        <v>1205</v>
      </c>
      <c r="E23">
        <f>44.85-14.95-1.19</f>
        <v>28.71</v>
      </c>
    </row>
    <row r="24" spans="2:6">
      <c r="B24">
        <v>1206</v>
      </c>
      <c r="E24" t="s">
        <v>23</v>
      </c>
    </row>
    <row r="25" spans="2:6">
      <c r="B25">
        <v>1207</v>
      </c>
      <c r="E25" t="e">
        <f>E24-1.19</f>
        <v>#VALUE!</v>
      </c>
    </row>
    <row r="26" spans="2:6">
      <c r="B26">
        <v>1208</v>
      </c>
      <c r="E26" t="e">
        <f>E25-1.19</f>
        <v>#VALUE!</v>
      </c>
    </row>
    <row r="27" spans="2:6">
      <c r="B27">
        <v>1209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2017-12-27T10:24:59Z</dcterms:modified>
</cp:coreProperties>
</file>