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bela consumo" sheetId="1" r:id="rId1"/>
    <sheet name="tabela graf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K60" i="2" l="1"/>
  <c r="K22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K10" i="2"/>
  <c r="K11" i="2"/>
  <c r="K12" i="2"/>
  <c r="K13" i="2"/>
  <c r="K14" i="2"/>
  <c r="K15" i="2"/>
  <c r="K16" i="2"/>
  <c r="K17" i="2"/>
  <c r="K18" i="2"/>
  <c r="K19" i="2"/>
  <c r="K20" i="2"/>
  <c r="K21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1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L9" i="2"/>
  <c r="K9" i="2"/>
  <c r="J9" i="2"/>
  <c r="I9" i="2"/>
  <c r="H9" i="2"/>
  <c r="H10" i="2"/>
  <c r="H11" i="2"/>
  <c r="H12" i="2"/>
  <c r="H13" i="2"/>
  <c r="H14" i="2"/>
  <c r="H15" i="2"/>
  <c r="H16" i="2"/>
  <c r="H17" i="2"/>
  <c r="G10" i="2"/>
  <c r="G11" i="2"/>
  <c r="G12" i="2"/>
  <c r="G13" i="2"/>
  <c r="G14" i="2"/>
  <c r="G15" i="2"/>
  <c r="G16" i="2"/>
  <c r="G17" i="2"/>
  <c r="G9" i="2"/>
  <c r="C29" i="2"/>
  <c r="C25" i="2"/>
  <c r="C21" i="2"/>
  <c r="C17" i="2"/>
  <c r="C13" i="2"/>
  <c r="C9" i="2" l="1"/>
  <c r="G11" i="1" l="1"/>
  <c r="G9" i="1"/>
  <c r="G23" i="1" l="1"/>
  <c r="G22" i="1"/>
  <c r="G21" i="1"/>
  <c r="H21" i="1" s="1"/>
  <c r="G19" i="1"/>
  <c r="G18" i="1"/>
  <c r="G17" i="1"/>
  <c r="G31" i="1"/>
  <c r="G30" i="1"/>
  <c r="G29" i="1"/>
  <c r="G27" i="1"/>
  <c r="G26" i="1"/>
  <c r="G25" i="1"/>
  <c r="G15" i="1"/>
  <c r="G14" i="1"/>
  <c r="G13" i="1"/>
  <c r="G10" i="1"/>
  <c r="D5" i="1"/>
  <c r="J9" i="1" l="1"/>
  <c r="I9" i="1"/>
  <c r="I13" i="1"/>
  <c r="J13" i="1" s="1"/>
  <c r="I17" i="1"/>
  <c r="J17" i="1" s="1"/>
  <c r="I21" i="1"/>
  <c r="J21" i="1" s="1"/>
  <c r="K21" i="1" s="1"/>
  <c r="H17" i="1"/>
  <c r="H29" i="1"/>
  <c r="I29" i="1"/>
  <c r="H13" i="1"/>
  <c r="H9" i="1"/>
  <c r="K9" i="1" s="1"/>
  <c r="H25" i="1"/>
  <c r="I25" i="1" s="1"/>
  <c r="K13" i="1" l="1"/>
  <c r="J25" i="1"/>
  <c r="K25" i="1" s="1"/>
  <c r="J29" i="1"/>
  <c r="K29" i="1" s="1"/>
  <c r="K17" i="1"/>
</calcChain>
</file>

<file path=xl/sharedStrings.xml><?xml version="1.0" encoding="utf-8"?>
<sst xmlns="http://schemas.openxmlformats.org/spreadsheetml/2006/main" count="70" uniqueCount="37">
  <si>
    <t>Teste(nº)</t>
  </si>
  <si>
    <t>Modo de funcionamento</t>
  </si>
  <si>
    <t>Operação</t>
  </si>
  <si>
    <t>Valor X</t>
  </si>
  <si>
    <t>Deep Sleep</t>
  </si>
  <si>
    <t>Valor Y</t>
  </si>
  <si>
    <t>-</t>
  </si>
  <si>
    <t>Valor W</t>
  </si>
  <si>
    <t>Tempo de operação em segundos</t>
  </si>
  <si>
    <t>Duração total do circuito</t>
  </si>
  <si>
    <t>Em horas</t>
  </si>
  <si>
    <t>Em dias</t>
  </si>
  <si>
    <t>Transmit 802.11b POUT = + 20.5dBm</t>
  </si>
  <si>
    <t>Especificações do teste:</t>
  </si>
  <si>
    <t>bateria</t>
  </si>
  <si>
    <t>mAh</t>
  </si>
  <si>
    <t>mAsec</t>
  </si>
  <si>
    <t>Número de ciclos realizáveis</t>
  </si>
  <si>
    <t>valor</t>
  </si>
  <si>
    <t>unidade</t>
  </si>
  <si>
    <t>Transmit 802.11n POUT = + 20.5dBm</t>
  </si>
  <si>
    <t>Light Sleep – CPU ativa</t>
  </si>
  <si>
    <t>Consumo (mA)</t>
  </si>
  <si>
    <t>Consumo (mAsec)</t>
  </si>
  <si>
    <t>100% uso do CPU</t>
  </si>
  <si>
    <t>Equação utilizada para calcular as horas: =(360000/((0,133*F9)+G10+(75,233*F11)))/(3600/(F9+F10+F11))</t>
  </si>
  <si>
    <t>somatório consumo por ciclo</t>
  </si>
  <si>
    <t>Horas percorridas</t>
  </si>
  <si>
    <t>Valor de bateria</t>
  </si>
  <si>
    <t>teste 1</t>
  </si>
  <si>
    <t>teste 2</t>
  </si>
  <si>
    <t>teste 3</t>
  </si>
  <si>
    <t>teste 4</t>
  </si>
  <si>
    <t>teste 5</t>
  </si>
  <si>
    <t xml:space="preserve">bateria: </t>
  </si>
  <si>
    <t>teste 6</t>
  </si>
  <si>
    <t xml:space="preserve"> Teste(nº)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</si>
</sst>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linear consumo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 grafico'!$G$7:$G$8</c:f>
              <c:strCache>
                <c:ptCount val="2"/>
                <c:pt idx="0">
                  <c:v>Valor de bateria</c:v>
                </c:pt>
                <c:pt idx="1">
                  <c:v>teste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'tabela grafico'!$G$9:$G$61</c:f>
              <c:numCache>
                <c:formatCode>General</c:formatCode>
                <c:ptCount val="53"/>
                <c:pt idx="0">
                  <c:v>360000</c:v>
                </c:pt>
                <c:pt idx="1">
                  <c:v>310152</c:v>
                </c:pt>
                <c:pt idx="2">
                  <c:v>260304</c:v>
                </c:pt>
                <c:pt idx="3">
                  <c:v>210456</c:v>
                </c:pt>
                <c:pt idx="4">
                  <c:v>160608</c:v>
                </c:pt>
                <c:pt idx="5">
                  <c:v>110760</c:v>
                </c:pt>
                <c:pt idx="6">
                  <c:v>60912</c:v>
                </c:pt>
                <c:pt idx="7">
                  <c:v>11064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D-45FB-9A52-4FBB60F0FF5C}"/>
            </c:ext>
          </c:extLst>
        </c:ser>
        <c:ser>
          <c:idx val="1"/>
          <c:order val="1"/>
          <c:tx>
            <c:strRef>
              <c:f>'tabela grafico'!$H$7:$H$8</c:f>
              <c:strCache>
                <c:ptCount val="2"/>
                <c:pt idx="0">
                  <c:v>Valor de bateria</c:v>
                </c:pt>
                <c:pt idx="1">
                  <c:v>teste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'tabela grafico'!$H$9:$H$61</c:f>
              <c:numCache>
                <c:formatCode>General</c:formatCode>
                <c:ptCount val="53"/>
                <c:pt idx="0">
                  <c:v>360000</c:v>
                </c:pt>
                <c:pt idx="1">
                  <c:v>312432</c:v>
                </c:pt>
                <c:pt idx="2">
                  <c:v>264864</c:v>
                </c:pt>
                <c:pt idx="3">
                  <c:v>217296</c:v>
                </c:pt>
                <c:pt idx="4">
                  <c:v>169728</c:v>
                </c:pt>
                <c:pt idx="5">
                  <c:v>122160</c:v>
                </c:pt>
                <c:pt idx="6">
                  <c:v>74592</c:v>
                </c:pt>
                <c:pt idx="7">
                  <c:v>27024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D-45FB-9A52-4FBB60F0FF5C}"/>
            </c:ext>
          </c:extLst>
        </c:ser>
        <c:ser>
          <c:idx val="2"/>
          <c:order val="2"/>
          <c:tx>
            <c:strRef>
              <c:f>'tabela grafico'!$I$7:$I$8</c:f>
              <c:strCache>
                <c:ptCount val="2"/>
                <c:pt idx="0">
                  <c:v>Valor de bateria</c:v>
                </c:pt>
                <c:pt idx="1">
                  <c:v>teste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'tabela grafico'!$I$9:$I$61</c:f>
              <c:numCache>
                <c:formatCode>General</c:formatCode>
                <c:ptCount val="53"/>
                <c:pt idx="0">
                  <c:v>360000</c:v>
                </c:pt>
                <c:pt idx="1">
                  <c:v>343294</c:v>
                </c:pt>
                <c:pt idx="2">
                  <c:v>326588</c:v>
                </c:pt>
                <c:pt idx="3">
                  <c:v>309882</c:v>
                </c:pt>
                <c:pt idx="4">
                  <c:v>293176</c:v>
                </c:pt>
                <c:pt idx="5">
                  <c:v>276470</c:v>
                </c:pt>
                <c:pt idx="6">
                  <c:v>259764</c:v>
                </c:pt>
                <c:pt idx="7">
                  <c:v>243058</c:v>
                </c:pt>
                <c:pt idx="8">
                  <c:v>226352</c:v>
                </c:pt>
                <c:pt idx="9">
                  <c:v>209646</c:v>
                </c:pt>
                <c:pt idx="10">
                  <c:v>192940</c:v>
                </c:pt>
                <c:pt idx="11">
                  <c:v>176233.99999999997</c:v>
                </c:pt>
                <c:pt idx="12">
                  <c:v>159527.99999999997</c:v>
                </c:pt>
                <c:pt idx="13">
                  <c:v>142821.99999999997</c:v>
                </c:pt>
                <c:pt idx="14">
                  <c:v>126115.99999999997</c:v>
                </c:pt>
                <c:pt idx="15">
                  <c:v>109409.99999999997</c:v>
                </c:pt>
                <c:pt idx="16">
                  <c:v>92704</c:v>
                </c:pt>
                <c:pt idx="17">
                  <c:v>75998</c:v>
                </c:pt>
                <c:pt idx="18">
                  <c:v>59292</c:v>
                </c:pt>
                <c:pt idx="19">
                  <c:v>42586</c:v>
                </c:pt>
                <c:pt idx="20">
                  <c:v>25880</c:v>
                </c:pt>
                <c:pt idx="21">
                  <c:v>9174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D-45FB-9A52-4FBB60F0FF5C}"/>
            </c:ext>
          </c:extLst>
        </c:ser>
        <c:ser>
          <c:idx val="3"/>
          <c:order val="3"/>
          <c:tx>
            <c:strRef>
              <c:f>'tabela grafico'!$J$7:$J$8</c:f>
              <c:strCache>
                <c:ptCount val="2"/>
                <c:pt idx="0">
                  <c:v>Valor de bateria</c:v>
                </c:pt>
                <c:pt idx="1">
                  <c:v>teste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'tabela grafico'!$J$9:$J$61</c:f>
              <c:numCache>
                <c:formatCode>General</c:formatCode>
                <c:ptCount val="53"/>
                <c:pt idx="0">
                  <c:v>360000</c:v>
                </c:pt>
                <c:pt idx="1">
                  <c:v>348246.97</c:v>
                </c:pt>
                <c:pt idx="2">
                  <c:v>336493.94</c:v>
                </c:pt>
                <c:pt idx="3">
                  <c:v>324740.90999999997</c:v>
                </c:pt>
                <c:pt idx="4">
                  <c:v>312987.88</c:v>
                </c:pt>
                <c:pt idx="5">
                  <c:v>301234.84999999998</c:v>
                </c:pt>
                <c:pt idx="6">
                  <c:v>289481.82</c:v>
                </c:pt>
                <c:pt idx="7">
                  <c:v>277728.78999999998</c:v>
                </c:pt>
                <c:pt idx="8">
                  <c:v>265975.76</c:v>
                </c:pt>
                <c:pt idx="9">
                  <c:v>254222.72999999998</c:v>
                </c:pt>
                <c:pt idx="10">
                  <c:v>242469.69999999998</c:v>
                </c:pt>
                <c:pt idx="11">
                  <c:v>230716.66999999998</c:v>
                </c:pt>
                <c:pt idx="12">
                  <c:v>218963.63999999998</c:v>
                </c:pt>
                <c:pt idx="13">
                  <c:v>207210.61</c:v>
                </c:pt>
                <c:pt idx="14">
                  <c:v>195457.58</c:v>
                </c:pt>
                <c:pt idx="15">
                  <c:v>183704.55</c:v>
                </c:pt>
                <c:pt idx="16">
                  <c:v>171951.52</c:v>
                </c:pt>
                <c:pt idx="17">
                  <c:v>160198.49</c:v>
                </c:pt>
                <c:pt idx="18">
                  <c:v>148445.46</c:v>
                </c:pt>
                <c:pt idx="19">
                  <c:v>136692.43</c:v>
                </c:pt>
                <c:pt idx="20">
                  <c:v>124939.39999999997</c:v>
                </c:pt>
                <c:pt idx="21">
                  <c:v>113186.36999999997</c:v>
                </c:pt>
                <c:pt idx="22">
                  <c:v>101433.33999999997</c:v>
                </c:pt>
                <c:pt idx="23">
                  <c:v>89680.31</c:v>
                </c:pt>
                <c:pt idx="24">
                  <c:v>77927.27999999997</c:v>
                </c:pt>
                <c:pt idx="25">
                  <c:v>66174.25</c:v>
                </c:pt>
                <c:pt idx="26">
                  <c:v>54421.219999999972</c:v>
                </c:pt>
                <c:pt idx="27">
                  <c:v>42668.189999999944</c:v>
                </c:pt>
                <c:pt idx="28">
                  <c:v>30915.159999999974</c:v>
                </c:pt>
                <c:pt idx="29">
                  <c:v>19162.129999999946</c:v>
                </c:pt>
                <c:pt idx="30">
                  <c:v>7409.0999999999767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D-45FB-9A52-4FBB60F0FF5C}"/>
            </c:ext>
          </c:extLst>
        </c:ser>
        <c:ser>
          <c:idx val="4"/>
          <c:order val="4"/>
          <c:tx>
            <c:strRef>
              <c:f>'tabela grafico'!$K$7:$K$8</c:f>
              <c:strCache>
                <c:ptCount val="2"/>
                <c:pt idx="0">
                  <c:v>Valor de bateria</c:v>
                </c:pt>
                <c:pt idx="1">
                  <c:v>teste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'tabela grafico'!$K$9:$K$61</c:f>
              <c:numCache>
                <c:formatCode>General</c:formatCode>
                <c:ptCount val="53"/>
                <c:pt idx="0">
                  <c:v>360000</c:v>
                </c:pt>
                <c:pt idx="1">
                  <c:v>353034.97</c:v>
                </c:pt>
                <c:pt idx="2">
                  <c:v>346069.94</c:v>
                </c:pt>
                <c:pt idx="3">
                  <c:v>339104.91</c:v>
                </c:pt>
                <c:pt idx="4">
                  <c:v>332139.88</c:v>
                </c:pt>
                <c:pt idx="5">
                  <c:v>325174.84999999998</c:v>
                </c:pt>
                <c:pt idx="6">
                  <c:v>318209.82</c:v>
                </c:pt>
                <c:pt idx="7">
                  <c:v>311244.78999999998</c:v>
                </c:pt>
                <c:pt idx="8">
                  <c:v>304279.76</c:v>
                </c:pt>
                <c:pt idx="9">
                  <c:v>297314.73</c:v>
                </c:pt>
                <c:pt idx="10">
                  <c:v>290349.7</c:v>
                </c:pt>
                <c:pt idx="11">
                  <c:v>283384.67</c:v>
                </c:pt>
                <c:pt idx="12">
                  <c:v>276419.64</c:v>
                </c:pt>
                <c:pt idx="13">
                  <c:v>269454.61</c:v>
                </c:pt>
                <c:pt idx="14">
                  <c:v>262489.57999999996</c:v>
                </c:pt>
                <c:pt idx="15">
                  <c:v>255524.55</c:v>
                </c:pt>
                <c:pt idx="16">
                  <c:v>248559.52</c:v>
                </c:pt>
                <c:pt idx="17">
                  <c:v>241594.49</c:v>
                </c:pt>
                <c:pt idx="18">
                  <c:v>234629.46</c:v>
                </c:pt>
                <c:pt idx="19">
                  <c:v>227664.43</c:v>
                </c:pt>
                <c:pt idx="20">
                  <c:v>220699.4</c:v>
                </c:pt>
                <c:pt idx="21">
                  <c:v>213734.37</c:v>
                </c:pt>
                <c:pt idx="22">
                  <c:v>206769.34</c:v>
                </c:pt>
                <c:pt idx="23">
                  <c:v>199804.31</c:v>
                </c:pt>
                <c:pt idx="24">
                  <c:v>192839.28</c:v>
                </c:pt>
                <c:pt idx="25">
                  <c:v>185874.25</c:v>
                </c:pt>
                <c:pt idx="26">
                  <c:v>178909.22</c:v>
                </c:pt>
                <c:pt idx="27">
                  <c:v>171944.19</c:v>
                </c:pt>
                <c:pt idx="28">
                  <c:v>164979.15999999997</c:v>
                </c:pt>
                <c:pt idx="29">
                  <c:v>158014.12999999998</c:v>
                </c:pt>
                <c:pt idx="30">
                  <c:v>151049.09999999998</c:v>
                </c:pt>
                <c:pt idx="31">
                  <c:v>144084.06999999998</c:v>
                </c:pt>
                <c:pt idx="32">
                  <c:v>137119.03999999998</c:v>
                </c:pt>
                <c:pt idx="33">
                  <c:v>130154.00999999998</c:v>
                </c:pt>
                <c:pt idx="34">
                  <c:v>123188.97999999998</c:v>
                </c:pt>
                <c:pt idx="35">
                  <c:v>116223.94999999998</c:v>
                </c:pt>
                <c:pt idx="36">
                  <c:v>109258.91999999998</c:v>
                </c:pt>
                <c:pt idx="37">
                  <c:v>102293.88999999998</c:v>
                </c:pt>
                <c:pt idx="38">
                  <c:v>95328.859999999986</c:v>
                </c:pt>
                <c:pt idx="39">
                  <c:v>88363.829999999958</c:v>
                </c:pt>
                <c:pt idx="40">
                  <c:v>81398.799999999988</c:v>
                </c:pt>
                <c:pt idx="41">
                  <c:v>74433.76999999996</c:v>
                </c:pt>
                <c:pt idx="42">
                  <c:v>67468.739999999991</c:v>
                </c:pt>
                <c:pt idx="43">
                  <c:v>60503.709999999963</c:v>
                </c:pt>
                <c:pt idx="44">
                  <c:v>53538.679999999993</c:v>
                </c:pt>
                <c:pt idx="45">
                  <c:v>46573.649999999965</c:v>
                </c:pt>
                <c:pt idx="46">
                  <c:v>39608.619999999995</c:v>
                </c:pt>
                <c:pt idx="47">
                  <c:v>32643.589999999967</c:v>
                </c:pt>
                <c:pt idx="48">
                  <c:v>25678.559999999998</c:v>
                </c:pt>
                <c:pt idx="49">
                  <c:v>18713.52999999997</c:v>
                </c:pt>
                <c:pt idx="50">
                  <c:v>11748.5</c:v>
                </c:pt>
                <c:pt idx="51">
                  <c:v>4783.4699999999721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D-45FB-9A52-4FBB60F0FF5C}"/>
            </c:ext>
          </c:extLst>
        </c:ser>
        <c:ser>
          <c:idx val="5"/>
          <c:order val="5"/>
          <c:tx>
            <c:strRef>
              <c:f>'tabela grafico'!$L$7:$L$8</c:f>
              <c:strCache>
                <c:ptCount val="2"/>
                <c:pt idx="0">
                  <c:v>Valor de bateria</c:v>
                </c:pt>
                <c:pt idx="1">
                  <c:v>teste 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'tabela grafico'!$L$9:$L$61</c:f>
              <c:numCache>
                <c:formatCode>General</c:formatCode>
                <c:ptCount val="53"/>
                <c:pt idx="0">
                  <c:v>360000</c:v>
                </c:pt>
                <c:pt idx="1">
                  <c:v>347589.97</c:v>
                </c:pt>
                <c:pt idx="2">
                  <c:v>335179.94</c:v>
                </c:pt>
                <c:pt idx="3">
                  <c:v>322769.90999999997</c:v>
                </c:pt>
                <c:pt idx="4">
                  <c:v>310359.88</c:v>
                </c:pt>
                <c:pt idx="5">
                  <c:v>297949.84999999998</c:v>
                </c:pt>
                <c:pt idx="6">
                  <c:v>285539.82</c:v>
                </c:pt>
                <c:pt idx="7">
                  <c:v>273129.78999999998</c:v>
                </c:pt>
                <c:pt idx="8">
                  <c:v>260719.75999999998</c:v>
                </c:pt>
                <c:pt idx="9">
                  <c:v>248309.72999999998</c:v>
                </c:pt>
                <c:pt idx="10">
                  <c:v>235899.69999999998</c:v>
                </c:pt>
                <c:pt idx="11">
                  <c:v>223489.66999999998</c:v>
                </c:pt>
                <c:pt idx="12">
                  <c:v>211079.63999999998</c:v>
                </c:pt>
                <c:pt idx="13">
                  <c:v>198669.61</c:v>
                </c:pt>
                <c:pt idx="14">
                  <c:v>186259.58</c:v>
                </c:pt>
                <c:pt idx="15">
                  <c:v>173849.55</c:v>
                </c:pt>
                <c:pt idx="16">
                  <c:v>161439.51999999996</c:v>
                </c:pt>
                <c:pt idx="17">
                  <c:v>149029.48999999996</c:v>
                </c:pt>
                <c:pt idx="18">
                  <c:v>136619.45999999996</c:v>
                </c:pt>
                <c:pt idx="19">
                  <c:v>124209.42999999996</c:v>
                </c:pt>
                <c:pt idx="20">
                  <c:v>111799.39999999997</c:v>
                </c:pt>
                <c:pt idx="21">
                  <c:v>99389.369999999966</c:v>
                </c:pt>
                <c:pt idx="22">
                  <c:v>86979.339999999967</c:v>
                </c:pt>
                <c:pt idx="23">
                  <c:v>74569.309999999939</c:v>
                </c:pt>
                <c:pt idx="24">
                  <c:v>62159.27999999997</c:v>
                </c:pt>
                <c:pt idx="25">
                  <c:v>49749.249999999942</c:v>
                </c:pt>
                <c:pt idx="26">
                  <c:v>37339.219999999972</c:v>
                </c:pt>
                <c:pt idx="27">
                  <c:v>24929.189999999944</c:v>
                </c:pt>
                <c:pt idx="28">
                  <c:v>12519.159999999974</c:v>
                </c:pt>
                <c:pt idx="29">
                  <c:v>109.12999999994645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D-45FB-9A52-4FBB60F0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55040"/>
        <c:axId val="1326557120"/>
      </c:lineChart>
      <c:catAx>
        <c:axId val="13265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Dezena</a:t>
                </a:r>
                <a:r>
                  <a:rPr lang="pt-BR" baseline="0"/>
                  <a:t> de h</a:t>
                </a:r>
                <a:r>
                  <a:rPr lang="pt-BR"/>
                  <a:t>ora</a:t>
                </a:r>
                <a:r>
                  <a:rPr lang="pt-BR" baseline="0"/>
                  <a:t> percorrida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57120"/>
        <c:crosses val="autoZero"/>
        <c:auto val="1"/>
        <c:lblAlgn val="ctr"/>
        <c:lblOffset val="100"/>
        <c:tickMarkSkip val="5"/>
        <c:noMultiLvlLbl val="0"/>
      </c:catAx>
      <c:valAx>
        <c:axId val="13265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da bateria (mAh)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2</xdr:row>
      <xdr:rowOff>152400</xdr:rowOff>
    </xdr:from>
    <xdr:to>
      <xdr:col>22</xdr:col>
      <xdr:colOff>180975</xdr:colOff>
      <xdr:row>25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opLeftCell="A7" zoomScaleNormal="100" workbookViewId="0">
      <selection activeCell="F5" sqref="F5"/>
    </sheetView>
  </sheetViews>
  <sheetFormatPr defaultRowHeight="11.25" x14ac:dyDescent="0.2"/>
  <cols>
    <col min="1" max="1" width="2.85546875" style="3" customWidth="1"/>
    <col min="2" max="2" width="7.140625" style="3" bestFit="1" customWidth="1"/>
    <col min="3" max="3" width="10" style="3" customWidth="1"/>
    <col min="4" max="4" width="24.7109375" style="3" customWidth="1"/>
    <col min="5" max="5" width="8.42578125" style="3" customWidth="1"/>
    <col min="6" max="9" width="10.7109375" style="3" customWidth="1"/>
    <col min="10" max="10" width="9.140625" style="3"/>
    <col min="11" max="11" width="10" style="3" bestFit="1" customWidth="1"/>
    <col min="12" max="16384" width="9.140625" style="3"/>
  </cols>
  <sheetData>
    <row r="1" spans="2:11" ht="15" customHeight="1" x14ac:dyDescent="0.2"/>
    <row r="2" spans="2:11" ht="12" thickBot="1" x14ac:dyDescent="0.25"/>
    <row r="3" spans="2:11" ht="15.75" customHeight="1" thickBot="1" x14ac:dyDescent="0.25">
      <c r="B3" s="31" t="s">
        <v>13</v>
      </c>
      <c r="C3" s="31"/>
      <c r="D3" s="7" t="s">
        <v>18</v>
      </c>
      <c r="E3" s="7" t="s">
        <v>19</v>
      </c>
      <c r="G3" s="38" t="s">
        <v>25</v>
      </c>
      <c r="H3" s="38"/>
      <c r="I3" s="38"/>
      <c r="J3" s="38"/>
      <c r="K3" s="38"/>
    </row>
    <row r="4" spans="2:11" ht="12" thickBot="1" x14ac:dyDescent="0.25">
      <c r="B4" s="7"/>
      <c r="C4" s="7" t="s">
        <v>14</v>
      </c>
      <c r="D4" s="7">
        <v>100</v>
      </c>
      <c r="E4" s="7" t="s">
        <v>15</v>
      </c>
      <c r="G4" s="38"/>
      <c r="H4" s="38"/>
      <c r="I4" s="38"/>
      <c r="J4" s="38"/>
      <c r="K4" s="38"/>
    </row>
    <row r="5" spans="2:11" ht="12" thickBot="1" x14ac:dyDescent="0.25">
      <c r="B5" s="7"/>
      <c r="C5" s="7" t="s">
        <v>14</v>
      </c>
      <c r="D5" s="7">
        <f>D4*3600</f>
        <v>360000</v>
      </c>
      <c r="E5" s="7" t="s">
        <v>16</v>
      </c>
    </row>
    <row r="6" spans="2:11" ht="12" thickBot="1" x14ac:dyDescent="0.25"/>
    <row r="7" spans="2:11" ht="18" customHeight="1" thickBot="1" x14ac:dyDescent="0.25">
      <c r="B7" s="30" t="s">
        <v>0</v>
      </c>
      <c r="C7" s="30" t="s">
        <v>1</v>
      </c>
      <c r="D7" s="30" t="s">
        <v>2</v>
      </c>
      <c r="E7" s="30" t="s">
        <v>22</v>
      </c>
      <c r="F7" s="30" t="s">
        <v>8</v>
      </c>
      <c r="G7" s="30" t="s">
        <v>23</v>
      </c>
      <c r="H7" s="30" t="s">
        <v>26</v>
      </c>
      <c r="I7" s="30" t="s">
        <v>17</v>
      </c>
      <c r="J7" s="30" t="s">
        <v>9</v>
      </c>
      <c r="K7" s="30"/>
    </row>
    <row r="8" spans="2:11" ht="15.75" customHeight="1" thickBot="1" x14ac:dyDescent="0.25">
      <c r="B8" s="30"/>
      <c r="C8" s="30"/>
      <c r="D8" s="30"/>
      <c r="E8" s="30"/>
      <c r="F8" s="30"/>
      <c r="G8" s="30"/>
      <c r="H8" s="30"/>
      <c r="I8" s="30"/>
      <c r="J8" s="2" t="s">
        <v>10</v>
      </c>
      <c r="K8" s="2" t="s">
        <v>11</v>
      </c>
    </row>
    <row r="9" spans="2:11" ht="12" thickBot="1" x14ac:dyDescent="0.25">
      <c r="B9" s="30">
        <v>1</v>
      </c>
      <c r="C9" s="2" t="s">
        <v>3</v>
      </c>
      <c r="D9" s="8" t="s">
        <v>4</v>
      </c>
      <c r="E9" s="9">
        <v>0.13300000000000001</v>
      </c>
      <c r="F9" s="10">
        <v>3540</v>
      </c>
      <c r="G9" s="10">
        <f>0.133*F9</f>
        <v>470.82000000000005</v>
      </c>
      <c r="H9" s="32">
        <f>G9+G10+G11</f>
        <v>4984.8</v>
      </c>
      <c r="I9" s="33">
        <f>360000/(G9+G10+G11)</f>
        <v>72.219547424169477</v>
      </c>
      <c r="J9" s="33">
        <f>(360000/((0.133*F9)+G10+(75.233*F11)))/(3600/(F9+F10+F11))</f>
        <v>72.219547424169477</v>
      </c>
      <c r="K9" s="34">
        <f>J9/24</f>
        <v>3.0091478093403947</v>
      </c>
    </row>
    <row r="10" spans="2:11" ht="15.75" customHeight="1" thickBot="1" x14ac:dyDescent="0.25">
      <c r="B10" s="30"/>
      <c r="C10" s="2" t="s">
        <v>5</v>
      </c>
      <c r="D10" s="8" t="s">
        <v>6</v>
      </c>
      <c r="E10" s="11">
        <v>0</v>
      </c>
      <c r="F10" s="10">
        <v>0</v>
      </c>
      <c r="G10" s="10">
        <f>E10*F10</f>
        <v>0</v>
      </c>
      <c r="H10" s="32"/>
      <c r="I10" s="33"/>
      <c r="J10" s="33"/>
      <c r="K10" s="34"/>
    </row>
    <row r="11" spans="2:11" ht="15" customHeight="1" thickBot="1" x14ac:dyDescent="0.25">
      <c r="B11" s="30"/>
      <c r="C11" s="2" t="s">
        <v>7</v>
      </c>
      <c r="D11" s="8" t="s">
        <v>12</v>
      </c>
      <c r="E11" s="11">
        <v>75.233000000000004</v>
      </c>
      <c r="F11" s="10">
        <v>60</v>
      </c>
      <c r="G11" s="10">
        <f>75.233*F11</f>
        <v>4513.9800000000005</v>
      </c>
      <c r="H11" s="32"/>
      <c r="I11" s="33"/>
      <c r="J11" s="33"/>
      <c r="K11" s="34"/>
    </row>
    <row r="12" spans="2:11" ht="15" customHeight="1" thickBot="1" x14ac:dyDescent="0.25">
      <c r="B12" s="2"/>
      <c r="C12" s="2"/>
      <c r="D12" s="8"/>
      <c r="E12" s="11"/>
      <c r="F12" s="10"/>
      <c r="G12" s="10"/>
      <c r="H12" s="10"/>
      <c r="I12" s="5"/>
      <c r="J12" s="5"/>
      <c r="K12" s="4"/>
    </row>
    <row r="13" spans="2:11" ht="12" thickBot="1" x14ac:dyDescent="0.25">
      <c r="B13" s="35">
        <v>2</v>
      </c>
      <c r="C13" s="2" t="s">
        <v>3</v>
      </c>
      <c r="D13" s="8" t="s">
        <v>4</v>
      </c>
      <c r="E13" s="9">
        <v>0.13300000000000001</v>
      </c>
      <c r="F13" s="10">
        <v>3540</v>
      </c>
      <c r="G13" s="10">
        <f>E13*F13</f>
        <v>470.82000000000005</v>
      </c>
      <c r="H13" s="32">
        <f>G13+G14+G15</f>
        <v>4756.8</v>
      </c>
      <c r="I13" s="33">
        <f>D$5/H13</f>
        <v>75.681130171543899</v>
      </c>
      <c r="J13" s="33">
        <f>I13/(3600/(F13+F14+F15))</f>
        <v>75.681130171543899</v>
      </c>
      <c r="K13" s="34">
        <f>J13/24</f>
        <v>3.1533804238143293</v>
      </c>
    </row>
    <row r="14" spans="2:11" ht="15.75" customHeight="1" thickBot="1" x14ac:dyDescent="0.25">
      <c r="B14" s="36"/>
      <c r="C14" s="2" t="s">
        <v>5</v>
      </c>
      <c r="D14" s="8" t="s">
        <v>6</v>
      </c>
      <c r="E14" s="11">
        <v>0</v>
      </c>
      <c r="F14" s="10">
        <v>0</v>
      </c>
      <c r="G14" s="10">
        <f>E14*F14</f>
        <v>0</v>
      </c>
      <c r="H14" s="32"/>
      <c r="I14" s="33"/>
      <c r="J14" s="33"/>
      <c r="K14" s="34"/>
    </row>
    <row r="15" spans="2:11" ht="15.75" customHeight="1" thickBot="1" x14ac:dyDescent="0.25">
      <c r="B15" s="37"/>
      <c r="C15" s="2" t="s">
        <v>7</v>
      </c>
      <c r="D15" s="8" t="s">
        <v>20</v>
      </c>
      <c r="E15" s="11">
        <v>71.433000000000007</v>
      </c>
      <c r="F15" s="10">
        <v>60</v>
      </c>
      <c r="G15" s="10">
        <f t="shared" ref="G15" si="0">E15*F15</f>
        <v>4285.9800000000005</v>
      </c>
      <c r="H15" s="32"/>
      <c r="I15" s="33"/>
      <c r="J15" s="33"/>
      <c r="K15" s="34"/>
    </row>
    <row r="16" spans="2:11" ht="15.75" customHeight="1" thickBot="1" x14ac:dyDescent="0.25">
      <c r="B16" s="1"/>
      <c r="C16" s="2"/>
      <c r="D16" s="8"/>
      <c r="E16" s="11"/>
      <c r="F16" s="10"/>
      <c r="G16" s="10"/>
      <c r="H16" s="10"/>
      <c r="I16" s="5"/>
      <c r="J16" s="5"/>
      <c r="K16" s="4"/>
    </row>
    <row r="17" spans="2:11" ht="15.75" customHeight="1" thickBot="1" x14ac:dyDescent="0.25">
      <c r="B17" s="35">
        <v>3</v>
      </c>
      <c r="C17" s="2" t="s">
        <v>3</v>
      </c>
      <c r="D17" s="8" t="s">
        <v>4</v>
      </c>
      <c r="E17" s="9">
        <v>0.13300000000000001</v>
      </c>
      <c r="F17" s="10">
        <v>7190</v>
      </c>
      <c r="G17" s="10">
        <f>E17*F17</f>
        <v>956.2700000000001</v>
      </c>
      <c r="H17" s="32">
        <f>G17+G18+G19</f>
        <v>1670.6000000000001</v>
      </c>
      <c r="I17" s="33">
        <f>D$5/H17</f>
        <v>215.49144020112533</v>
      </c>
      <c r="J17" s="33">
        <f>I17/(3600/(F17+F18+F19))</f>
        <v>430.98288040225066</v>
      </c>
      <c r="K17" s="34">
        <f>J17/24</f>
        <v>17.957620016760444</v>
      </c>
    </row>
    <row r="18" spans="2:11" ht="15.75" customHeight="1" thickBot="1" x14ac:dyDescent="0.25">
      <c r="B18" s="36"/>
      <c r="C18" s="2" t="s">
        <v>5</v>
      </c>
      <c r="D18" s="8" t="s">
        <v>6</v>
      </c>
      <c r="E18" s="11">
        <v>0</v>
      </c>
      <c r="F18" s="10">
        <v>0</v>
      </c>
      <c r="G18" s="10">
        <f>E18*F18</f>
        <v>0</v>
      </c>
      <c r="H18" s="32"/>
      <c r="I18" s="33"/>
      <c r="J18" s="33"/>
      <c r="K18" s="34"/>
    </row>
    <row r="19" spans="2:11" ht="15.75" customHeight="1" thickBot="1" x14ac:dyDescent="0.25">
      <c r="B19" s="37"/>
      <c r="C19" s="2" t="s">
        <v>7</v>
      </c>
      <c r="D19" s="8" t="s">
        <v>20</v>
      </c>
      <c r="E19" s="11">
        <v>71.433000000000007</v>
      </c>
      <c r="F19" s="10">
        <v>10</v>
      </c>
      <c r="G19" s="10">
        <f t="shared" ref="G19" si="1">E19*F19</f>
        <v>714.33</v>
      </c>
      <c r="H19" s="32"/>
      <c r="I19" s="33"/>
      <c r="J19" s="33"/>
      <c r="K19" s="34"/>
    </row>
    <row r="20" spans="2:11" ht="15.75" customHeight="1" thickBot="1" x14ac:dyDescent="0.25">
      <c r="B20" s="1"/>
      <c r="C20" s="2"/>
      <c r="D20" s="8"/>
      <c r="E20" s="11"/>
      <c r="F20" s="10"/>
      <c r="G20" s="10"/>
      <c r="H20" s="10"/>
      <c r="I20" s="5"/>
      <c r="J20" s="5"/>
      <c r="K20" s="4"/>
    </row>
    <row r="21" spans="2:11" ht="15.75" customHeight="1" thickBot="1" x14ac:dyDescent="0.25">
      <c r="B21" s="35">
        <v>4</v>
      </c>
      <c r="C21" s="2" t="s">
        <v>3</v>
      </c>
      <c r="D21" s="8" t="s">
        <v>4</v>
      </c>
      <c r="E21" s="9">
        <v>0.13300000000000001</v>
      </c>
      <c r="F21" s="10">
        <v>7190</v>
      </c>
      <c r="G21" s="10">
        <f>E21*F21</f>
        <v>956.2700000000001</v>
      </c>
      <c r="H21" s="32">
        <f>G21+G22+G23</f>
        <v>1175.3030000000001</v>
      </c>
      <c r="I21" s="33">
        <f>D$5/H21</f>
        <v>306.30399139626121</v>
      </c>
      <c r="J21" s="33">
        <f>I21/(3600/(F21+F22+F23))</f>
        <v>612.60798279252242</v>
      </c>
      <c r="K21" s="34">
        <f>J21/24</f>
        <v>25.525332616355101</v>
      </c>
    </row>
    <row r="22" spans="2:11" ht="15.75" customHeight="1" thickBot="1" x14ac:dyDescent="0.25">
      <c r="B22" s="36"/>
      <c r="C22" s="2" t="s">
        <v>5</v>
      </c>
      <c r="D22" s="8" t="s">
        <v>21</v>
      </c>
      <c r="E22" s="11">
        <v>16.399999999999999</v>
      </c>
      <c r="F22" s="10">
        <v>9</v>
      </c>
      <c r="G22" s="10">
        <f>E22*F22</f>
        <v>147.6</v>
      </c>
      <c r="H22" s="32"/>
      <c r="I22" s="33"/>
      <c r="J22" s="33"/>
      <c r="K22" s="34"/>
    </row>
    <row r="23" spans="2:11" ht="15.75" customHeight="1" thickBot="1" x14ac:dyDescent="0.25">
      <c r="B23" s="37"/>
      <c r="C23" s="2" t="s">
        <v>7</v>
      </c>
      <c r="D23" s="8" t="s">
        <v>20</v>
      </c>
      <c r="E23" s="11">
        <v>71.433000000000007</v>
      </c>
      <c r="F23" s="10">
        <v>1</v>
      </c>
      <c r="G23" s="10">
        <f t="shared" ref="G23" si="2">E23*F23</f>
        <v>71.433000000000007</v>
      </c>
      <c r="H23" s="32"/>
      <c r="I23" s="33"/>
      <c r="J23" s="33"/>
      <c r="K23" s="34"/>
    </row>
    <row r="24" spans="2:11" ht="12" thickBot="1" x14ac:dyDescent="0.25">
      <c r="B24" s="2"/>
      <c r="C24" s="8"/>
      <c r="D24" s="8"/>
      <c r="E24" s="11"/>
      <c r="F24" s="11"/>
      <c r="G24" s="11"/>
      <c r="H24" s="11"/>
      <c r="I24" s="12"/>
      <c r="J24" s="5"/>
      <c r="K24" s="4"/>
    </row>
    <row r="25" spans="2:11" ht="12" thickBot="1" x14ac:dyDescent="0.25">
      <c r="B25" s="35">
        <v>5</v>
      </c>
      <c r="C25" s="2" t="s">
        <v>3</v>
      </c>
      <c r="D25" s="8" t="s">
        <v>4</v>
      </c>
      <c r="E25" s="9">
        <v>0.13300000000000001</v>
      </c>
      <c r="F25" s="10">
        <v>3590</v>
      </c>
      <c r="G25" s="10">
        <f>E25*F25</f>
        <v>477.47</v>
      </c>
      <c r="H25" s="32">
        <f>G25+G26+G27</f>
        <v>696.50300000000004</v>
      </c>
      <c r="I25" s="33">
        <f>D$5/H25</f>
        <v>516.86783832948311</v>
      </c>
      <c r="J25" s="33">
        <f>I25/(3600/(F25+F26+F27))</f>
        <v>516.86783832948311</v>
      </c>
      <c r="K25" s="34">
        <f>J25/24</f>
        <v>21.536159930395129</v>
      </c>
    </row>
    <row r="26" spans="2:11" ht="12" thickBot="1" x14ac:dyDescent="0.25">
      <c r="B26" s="36"/>
      <c r="C26" s="2" t="s">
        <v>5</v>
      </c>
      <c r="D26" s="8" t="s">
        <v>21</v>
      </c>
      <c r="E26" s="11">
        <v>16.399999999999999</v>
      </c>
      <c r="F26" s="10">
        <v>9</v>
      </c>
      <c r="G26" s="10">
        <f>E26*F26</f>
        <v>147.6</v>
      </c>
      <c r="H26" s="32"/>
      <c r="I26" s="33"/>
      <c r="J26" s="33"/>
      <c r="K26" s="34"/>
    </row>
    <row r="27" spans="2:11" ht="23.25" thickBot="1" x14ac:dyDescent="0.25">
      <c r="B27" s="37"/>
      <c r="C27" s="2" t="s">
        <v>7</v>
      </c>
      <c r="D27" s="8" t="s">
        <v>20</v>
      </c>
      <c r="E27" s="11">
        <v>71.433000000000007</v>
      </c>
      <c r="F27" s="10">
        <v>1</v>
      </c>
      <c r="G27" s="10">
        <f t="shared" ref="G27" si="3">E27*F27</f>
        <v>71.433000000000007</v>
      </c>
      <c r="H27" s="32"/>
      <c r="I27" s="33"/>
      <c r="J27" s="33"/>
      <c r="K27" s="34"/>
    </row>
    <row r="28" spans="2:11" ht="12" thickBot="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2:11" ht="12" thickBot="1" x14ac:dyDescent="0.25">
      <c r="B29" s="35">
        <v>6</v>
      </c>
      <c r="C29" s="2" t="s">
        <v>3</v>
      </c>
      <c r="D29" s="8" t="s">
        <v>4</v>
      </c>
      <c r="E29" s="9">
        <v>0.13300000000000001</v>
      </c>
      <c r="F29" s="10">
        <v>3590</v>
      </c>
      <c r="G29" s="10">
        <f>E29*F29</f>
        <v>477.47</v>
      </c>
      <c r="H29" s="32">
        <f>G29+G30+G31</f>
        <v>1241.0030000000002</v>
      </c>
      <c r="I29" s="33">
        <f>D$5/H29</f>
        <v>290.08793693488246</v>
      </c>
      <c r="J29" s="33">
        <f>I29/(3600/(F29+F30+F31))</f>
        <v>290.08793693488246</v>
      </c>
      <c r="K29" s="34">
        <f>J29/24</f>
        <v>12.086997372286769</v>
      </c>
    </row>
    <row r="30" spans="2:11" ht="12" thickBot="1" x14ac:dyDescent="0.25">
      <c r="B30" s="36"/>
      <c r="C30" s="2" t="s">
        <v>5</v>
      </c>
      <c r="D30" s="8" t="s">
        <v>24</v>
      </c>
      <c r="E30" s="11">
        <v>76.900000000000006</v>
      </c>
      <c r="F30" s="10">
        <v>9</v>
      </c>
      <c r="G30" s="10">
        <f>E30*F30</f>
        <v>692.1</v>
      </c>
      <c r="H30" s="32"/>
      <c r="I30" s="33"/>
      <c r="J30" s="33"/>
      <c r="K30" s="34"/>
    </row>
    <row r="31" spans="2:11" ht="23.25" thickBot="1" x14ac:dyDescent="0.25">
      <c r="B31" s="37"/>
      <c r="C31" s="2" t="s">
        <v>7</v>
      </c>
      <c r="D31" s="8" t="s">
        <v>20</v>
      </c>
      <c r="E31" s="11">
        <v>71.433000000000007</v>
      </c>
      <c r="F31" s="10">
        <v>1</v>
      </c>
      <c r="G31" s="10">
        <f t="shared" ref="G31" si="4">E31*F31</f>
        <v>71.433000000000007</v>
      </c>
      <c r="H31" s="32"/>
      <c r="I31" s="33"/>
      <c r="J31" s="33"/>
      <c r="K31" s="34"/>
    </row>
  </sheetData>
  <mergeCells count="41">
    <mergeCell ref="H13:H15"/>
    <mergeCell ref="I13:I15"/>
    <mergeCell ref="J13:J15"/>
    <mergeCell ref="K13:K15"/>
    <mergeCell ref="B13:B15"/>
    <mergeCell ref="K21:K23"/>
    <mergeCell ref="K17:K19"/>
    <mergeCell ref="B17:B19"/>
    <mergeCell ref="H17:H19"/>
    <mergeCell ref="I17:I19"/>
    <mergeCell ref="J17:J19"/>
    <mergeCell ref="B21:B23"/>
    <mergeCell ref="H21:H23"/>
    <mergeCell ref="I21:I23"/>
    <mergeCell ref="J21:J23"/>
    <mergeCell ref="K25:K27"/>
    <mergeCell ref="B29:B31"/>
    <mergeCell ref="H29:H31"/>
    <mergeCell ref="I29:I31"/>
    <mergeCell ref="J29:J31"/>
    <mergeCell ref="K29:K31"/>
    <mergeCell ref="B25:B27"/>
    <mergeCell ref="H25:H27"/>
    <mergeCell ref="I25:I27"/>
    <mergeCell ref="J25:J27"/>
    <mergeCell ref="J7:K7"/>
    <mergeCell ref="B9:B11"/>
    <mergeCell ref="B3:C3"/>
    <mergeCell ref="H9:H11"/>
    <mergeCell ref="H7:H8"/>
    <mergeCell ref="G7:G8"/>
    <mergeCell ref="I7:I8"/>
    <mergeCell ref="E7:E8"/>
    <mergeCell ref="I9:I11"/>
    <mergeCell ref="B7:B8"/>
    <mergeCell ref="C7:C8"/>
    <mergeCell ref="D7:D8"/>
    <mergeCell ref="F7:F8"/>
    <mergeCell ref="J9:J11"/>
    <mergeCell ref="K9:K11"/>
    <mergeCell ref="G3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1"/>
  <sheetViews>
    <sheetView tabSelected="1" zoomScaleNormal="100" workbookViewId="0">
      <selection activeCell="F5" sqref="F5"/>
    </sheetView>
  </sheetViews>
  <sheetFormatPr defaultRowHeight="11.25" x14ac:dyDescent="0.2"/>
  <cols>
    <col min="1" max="1" width="2.85546875" style="3" customWidth="1"/>
    <col min="2" max="2" width="7.5703125" style="3" bestFit="1" customWidth="1"/>
    <col min="3" max="3" width="11" style="3" customWidth="1"/>
    <col min="4" max="4" width="6.140625" style="3" customWidth="1"/>
    <col min="5" max="5" width="0.7109375" style="3" customWidth="1"/>
    <col min="6" max="6" width="9" style="21" customWidth="1"/>
    <col min="7" max="12" width="9.28515625" style="21" customWidth="1"/>
    <col min="13" max="16384" width="9.140625" style="3"/>
  </cols>
  <sheetData>
    <row r="3" spans="2:12" ht="15" customHeight="1" x14ac:dyDescent="0.2">
      <c r="B3" s="47" t="s">
        <v>13</v>
      </c>
      <c r="C3" s="47"/>
      <c r="D3" s="24"/>
      <c r="E3" s="16"/>
      <c r="F3" s="22"/>
      <c r="G3" s="22"/>
      <c r="H3" s="22"/>
      <c r="I3" s="22"/>
    </row>
    <row r="4" spans="2:12" ht="15" customHeight="1" x14ac:dyDescent="0.2">
      <c r="B4" s="25" t="s">
        <v>34</v>
      </c>
      <c r="C4" s="29">
        <v>100</v>
      </c>
      <c r="D4" s="25" t="s">
        <v>15</v>
      </c>
      <c r="E4" s="16"/>
      <c r="F4" s="22"/>
      <c r="G4" s="22"/>
      <c r="H4" s="22"/>
      <c r="I4" s="22"/>
    </row>
    <row r="5" spans="2:12" ht="15" customHeight="1" x14ac:dyDescent="0.2">
      <c r="B5" s="26" t="s">
        <v>34</v>
      </c>
      <c r="C5" s="27">
        <f>C4* 3600</f>
        <v>360000</v>
      </c>
      <c r="D5" s="26" t="s">
        <v>16</v>
      </c>
    </row>
    <row r="6" spans="2:12" ht="12" thickBot="1" x14ac:dyDescent="0.25"/>
    <row r="7" spans="2:12" ht="18" customHeight="1" x14ac:dyDescent="0.2">
      <c r="B7" s="35" t="s">
        <v>36</v>
      </c>
      <c r="C7" s="35" t="s">
        <v>26</v>
      </c>
      <c r="D7" s="17"/>
      <c r="E7" s="40"/>
      <c r="F7" s="39" t="s">
        <v>27</v>
      </c>
      <c r="G7" s="46" t="s">
        <v>28</v>
      </c>
      <c r="H7" s="46"/>
      <c r="I7" s="46"/>
      <c r="J7" s="46"/>
      <c r="K7" s="46"/>
      <c r="L7" s="46"/>
    </row>
    <row r="8" spans="2:12" ht="15.75" customHeight="1" thickBot="1" x14ac:dyDescent="0.25">
      <c r="B8" s="37"/>
      <c r="C8" s="37"/>
      <c r="D8" s="17"/>
      <c r="E8" s="41"/>
      <c r="F8" s="39"/>
      <c r="G8" s="27" t="s">
        <v>29</v>
      </c>
      <c r="H8" s="27" t="s">
        <v>30</v>
      </c>
      <c r="I8" s="27" t="s">
        <v>31</v>
      </c>
      <c r="J8" s="27" t="s">
        <v>32</v>
      </c>
      <c r="K8" s="27" t="s">
        <v>33</v>
      </c>
      <c r="L8" s="27" t="s">
        <v>35</v>
      </c>
    </row>
    <row r="9" spans="2:12" x14ac:dyDescent="0.2">
      <c r="B9" s="35">
        <v>1</v>
      </c>
      <c r="C9" s="43">
        <f>'tabela consumo'!H9:H11</f>
        <v>4984.8</v>
      </c>
      <c r="D9" s="18"/>
      <c r="E9" s="41"/>
      <c r="F9" s="27">
        <v>0</v>
      </c>
      <c r="G9" s="27">
        <f>IF($C$5 - ($F9*$C$9) &gt; 0, $C$5 - ($F9*$C$9), 0)</f>
        <v>360000</v>
      </c>
      <c r="H9" s="27">
        <f>IF($C$5 - ($F9*$C$13) &gt; 0, $C$5 - ($F9*$C$13), 0)</f>
        <v>360000</v>
      </c>
      <c r="I9" s="27">
        <f>IF($C$5 - ($F9*$C$17) &gt; 0, $C$5 - ($F9*$C$17), 0)</f>
        <v>360000</v>
      </c>
      <c r="J9" s="27">
        <f>IF($C$5 - ($F9*$C$21) &gt; 0, $C$5 - ($F9*$C$21), 0)</f>
        <v>360000</v>
      </c>
      <c r="K9" s="27">
        <f>IF($C$5 - ($F9*$C$25) &gt; 0, $C$5 - ($F9*$C$25), 0)</f>
        <v>360000</v>
      </c>
      <c r="L9" s="27">
        <f>IF($C$5 - ($F9*$C$29) &gt; 0, $C$5 - ($F9*$C$29), 0)</f>
        <v>360000</v>
      </c>
    </row>
    <row r="10" spans="2:12" ht="15.75" customHeight="1" x14ac:dyDescent="0.2">
      <c r="B10" s="36"/>
      <c r="C10" s="44"/>
      <c r="D10" s="18"/>
      <c r="E10" s="41"/>
      <c r="F10" s="27">
        <v>10</v>
      </c>
      <c r="G10" s="27">
        <f t="shared" ref="G10:G17" si="0">IF($C$5 - ($F10*$C$9) &gt; 0, $C$5 - ($F10*$C$9), 0)</f>
        <v>310152</v>
      </c>
      <c r="H10" s="27">
        <f t="shared" ref="H10:H17" si="1">IF($C$5 - ($F10*$C$13) &gt; 0, $C$5 - ($F10*$C$13), 0)</f>
        <v>312432</v>
      </c>
      <c r="I10" s="27">
        <f t="shared" ref="I10:I31" si="2">IF($C$5 - ($F10*$C$17) &gt; 0, $C$5 - ($F10*$C$17), 0)</f>
        <v>343294</v>
      </c>
      <c r="J10" s="27">
        <f t="shared" ref="J10:J40" si="3">IF($C$5 - ($F10*$C$21) &gt; 0, $C$5 - ($F10*$C$21), 0)</f>
        <v>348246.97</v>
      </c>
      <c r="K10" s="27">
        <f t="shared" ref="K10:K61" si="4">IF($C$5 - ($F10*$C$25) &gt; 0, $C$5 - ($F10*$C$25), 0)</f>
        <v>353034.97</v>
      </c>
      <c r="L10" s="27">
        <f t="shared" ref="L10:L39" si="5">IF($C$5 - ($F10*$C$29) &gt; 0, $C$5 - ($F10*$C$29), 0)</f>
        <v>347589.97</v>
      </c>
    </row>
    <row r="11" spans="2:12" ht="12" thickBot="1" x14ac:dyDescent="0.25">
      <c r="B11" s="37"/>
      <c r="C11" s="45"/>
      <c r="D11" s="18"/>
      <c r="E11" s="41"/>
      <c r="F11" s="27">
        <v>20</v>
      </c>
      <c r="G11" s="27">
        <f t="shared" si="0"/>
        <v>260304</v>
      </c>
      <c r="H11" s="27">
        <f t="shared" si="1"/>
        <v>264864</v>
      </c>
      <c r="I11" s="27">
        <f t="shared" si="2"/>
        <v>326588</v>
      </c>
      <c r="J11" s="27">
        <f t="shared" si="3"/>
        <v>336493.94</v>
      </c>
      <c r="K11" s="27">
        <f t="shared" si="4"/>
        <v>346069.94</v>
      </c>
      <c r="L11" s="27">
        <f t="shared" si="5"/>
        <v>335179.94</v>
      </c>
    </row>
    <row r="12" spans="2:12" ht="15" customHeight="1" thickBot="1" x14ac:dyDescent="0.25">
      <c r="B12" s="13"/>
      <c r="C12" s="14"/>
      <c r="D12" s="18"/>
      <c r="E12" s="41"/>
      <c r="F12" s="27">
        <v>30</v>
      </c>
      <c r="G12" s="27">
        <f t="shared" si="0"/>
        <v>210456</v>
      </c>
      <c r="H12" s="27">
        <f t="shared" si="1"/>
        <v>217296</v>
      </c>
      <c r="I12" s="27">
        <f t="shared" si="2"/>
        <v>309882</v>
      </c>
      <c r="J12" s="27">
        <f t="shared" si="3"/>
        <v>324740.90999999997</v>
      </c>
      <c r="K12" s="27">
        <f t="shared" si="4"/>
        <v>339104.91</v>
      </c>
      <c r="L12" s="27">
        <f t="shared" si="5"/>
        <v>322769.90999999997</v>
      </c>
    </row>
    <row r="13" spans="2:12" x14ac:dyDescent="0.2">
      <c r="B13" s="35">
        <v>2</v>
      </c>
      <c r="C13" s="43">
        <f>'tabela consumo'!$H$9:H13</f>
        <v>4756.8</v>
      </c>
      <c r="D13" s="18"/>
      <c r="E13" s="41"/>
      <c r="F13" s="27">
        <v>40</v>
      </c>
      <c r="G13" s="27">
        <f t="shared" si="0"/>
        <v>160608</v>
      </c>
      <c r="H13" s="27">
        <f t="shared" si="1"/>
        <v>169728</v>
      </c>
      <c r="I13" s="27">
        <f t="shared" si="2"/>
        <v>293176</v>
      </c>
      <c r="J13" s="27">
        <f t="shared" si="3"/>
        <v>312987.88</v>
      </c>
      <c r="K13" s="27">
        <f t="shared" si="4"/>
        <v>332139.88</v>
      </c>
      <c r="L13" s="27">
        <f t="shared" si="5"/>
        <v>310359.88</v>
      </c>
    </row>
    <row r="14" spans="2:12" ht="15.75" customHeight="1" x14ac:dyDescent="0.2">
      <c r="B14" s="36"/>
      <c r="C14" s="44"/>
      <c r="D14" s="18"/>
      <c r="E14" s="41"/>
      <c r="F14" s="27">
        <v>50</v>
      </c>
      <c r="G14" s="27">
        <f t="shared" si="0"/>
        <v>110760</v>
      </c>
      <c r="H14" s="27">
        <f t="shared" si="1"/>
        <v>122160</v>
      </c>
      <c r="I14" s="27">
        <f t="shared" si="2"/>
        <v>276470</v>
      </c>
      <c r="J14" s="27">
        <f t="shared" si="3"/>
        <v>301234.84999999998</v>
      </c>
      <c r="K14" s="27">
        <f t="shared" si="4"/>
        <v>325174.84999999998</v>
      </c>
      <c r="L14" s="27">
        <f t="shared" si="5"/>
        <v>297949.84999999998</v>
      </c>
    </row>
    <row r="15" spans="2:12" ht="12" thickBot="1" x14ac:dyDescent="0.25">
      <c r="B15" s="37"/>
      <c r="C15" s="45"/>
      <c r="D15" s="18"/>
      <c r="E15" s="41"/>
      <c r="F15" s="27">
        <v>60</v>
      </c>
      <c r="G15" s="27">
        <f t="shared" si="0"/>
        <v>60912</v>
      </c>
      <c r="H15" s="27">
        <f t="shared" si="1"/>
        <v>74592</v>
      </c>
      <c r="I15" s="27">
        <f t="shared" si="2"/>
        <v>259764</v>
      </c>
      <c r="J15" s="27">
        <f t="shared" si="3"/>
        <v>289481.82</v>
      </c>
      <c r="K15" s="27">
        <f t="shared" si="4"/>
        <v>318209.82</v>
      </c>
      <c r="L15" s="27">
        <f t="shared" si="5"/>
        <v>285539.82</v>
      </c>
    </row>
    <row r="16" spans="2:12" ht="15.75" customHeight="1" thickBot="1" x14ac:dyDescent="0.25">
      <c r="B16" s="15"/>
      <c r="C16" s="14"/>
      <c r="D16" s="18"/>
      <c r="E16" s="41"/>
      <c r="F16" s="27">
        <v>70</v>
      </c>
      <c r="G16" s="27">
        <f t="shared" si="0"/>
        <v>11064</v>
      </c>
      <c r="H16" s="27">
        <f t="shared" si="1"/>
        <v>27024</v>
      </c>
      <c r="I16" s="27">
        <f t="shared" si="2"/>
        <v>243058</v>
      </c>
      <c r="J16" s="27">
        <f t="shared" si="3"/>
        <v>277728.78999999998</v>
      </c>
      <c r="K16" s="27">
        <f t="shared" si="4"/>
        <v>311244.78999999998</v>
      </c>
      <c r="L16" s="27">
        <f t="shared" si="5"/>
        <v>273129.78999999998</v>
      </c>
    </row>
    <row r="17" spans="2:12" ht="15.75" customHeight="1" x14ac:dyDescent="0.2">
      <c r="B17" s="35">
        <v>3</v>
      </c>
      <c r="C17" s="43">
        <f>'tabela consumo'!$H$9:H17</f>
        <v>1670.6000000000001</v>
      </c>
      <c r="D17" s="18"/>
      <c r="E17" s="41"/>
      <c r="F17" s="27">
        <v>80</v>
      </c>
      <c r="G17" s="27">
        <f t="shared" si="0"/>
        <v>0</v>
      </c>
      <c r="H17" s="27">
        <f t="shared" si="1"/>
        <v>0</v>
      </c>
      <c r="I17" s="27">
        <f t="shared" si="2"/>
        <v>226352</v>
      </c>
      <c r="J17" s="27">
        <f t="shared" si="3"/>
        <v>265975.76</v>
      </c>
      <c r="K17" s="27">
        <f t="shared" si="4"/>
        <v>304279.76</v>
      </c>
      <c r="L17" s="27">
        <f t="shared" si="5"/>
        <v>260719.75999999998</v>
      </c>
    </row>
    <row r="18" spans="2:12" ht="15.75" customHeight="1" x14ac:dyDescent="0.2">
      <c r="B18" s="36"/>
      <c r="C18" s="44"/>
      <c r="D18" s="18"/>
      <c r="E18" s="41"/>
      <c r="F18" s="27">
        <v>90</v>
      </c>
      <c r="G18" s="27"/>
      <c r="H18" s="27"/>
      <c r="I18" s="27">
        <f t="shared" si="2"/>
        <v>209646</v>
      </c>
      <c r="J18" s="27">
        <f t="shared" si="3"/>
        <v>254222.72999999998</v>
      </c>
      <c r="K18" s="27">
        <f t="shared" si="4"/>
        <v>297314.73</v>
      </c>
      <c r="L18" s="27">
        <f t="shared" si="5"/>
        <v>248309.72999999998</v>
      </c>
    </row>
    <row r="19" spans="2:12" ht="12" thickBot="1" x14ac:dyDescent="0.25">
      <c r="B19" s="37"/>
      <c r="C19" s="45"/>
      <c r="D19" s="18"/>
      <c r="E19" s="41"/>
      <c r="F19" s="27">
        <v>100</v>
      </c>
      <c r="G19" s="27"/>
      <c r="H19" s="27"/>
      <c r="I19" s="27">
        <f t="shared" si="2"/>
        <v>192940</v>
      </c>
      <c r="J19" s="27">
        <f t="shared" si="3"/>
        <v>242469.69999999998</v>
      </c>
      <c r="K19" s="27">
        <f t="shared" si="4"/>
        <v>290349.7</v>
      </c>
      <c r="L19" s="27">
        <f t="shared" si="5"/>
        <v>235899.69999999998</v>
      </c>
    </row>
    <row r="20" spans="2:12" ht="15.75" customHeight="1" thickBot="1" x14ac:dyDescent="0.25">
      <c r="B20" s="15"/>
      <c r="C20" s="14"/>
      <c r="D20" s="18"/>
      <c r="E20" s="41"/>
      <c r="F20" s="27">
        <v>110</v>
      </c>
      <c r="G20" s="27"/>
      <c r="H20" s="27"/>
      <c r="I20" s="27">
        <f t="shared" si="2"/>
        <v>176233.99999999997</v>
      </c>
      <c r="J20" s="27">
        <f t="shared" si="3"/>
        <v>230716.66999999998</v>
      </c>
      <c r="K20" s="27">
        <f t="shared" si="4"/>
        <v>283384.67</v>
      </c>
      <c r="L20" s="27">
        <f t="shared" si="5"/>
        <v>223489.66999999998</v>
      </c>
    </row>
    <row r="21" spans="2:12" ht="15.75" customHeight="1" x14ac:dyDescent="0.2">
      <c r="B21" s="35">
        <v>4</v>
      </c>
      <c r="C21" s="43">
        <f>'tabela consumo'!$H$9:H21</f>
        <v>1175.3030000000001</v>
      </c>
      <c r="D21" s="18"/>
      <c r="E21" s="41"/>
      <c r="F21" s="27">
        <v>120</v>
      </c>
      <c r="G21" s="27"/>
      <c r="H21" s="27"/>
      <c r="I21" s="27">
        <f t="shared" si="2"/>
        <v>159527.99999999997</v>
      </c>
      <c r="J21" s="27">
        <f t="shared" si="3"/>
        <v>218963.63999999998</v>
      </c>
      <c r="K21" s="27">
        <f t="shared" si="4"/>
        <v>276419.64</v>
      </c>
      <c r="L21" s="27">
        <f t="shared" si="5"/>
        <v>211079.63999999998</v>
      </c>
    </row>
    <row r="22" spans="2:12" ht="15.75" customHeight="1" x14ac:dyDescent="0.2">
      <c r="B22" s="36"/>
      <c r="C22" s="44"/>
      <c r="D22" s="18"/>
      <c r="E22" s="41"/>
      <c r="F22" s="27">
        <v>130</v>
      </c>
      <c r="G22" s="27"/>
      <c r="H22" s="27"/>
      <c r="I22" s="27">
        <f t="shared" si="2"/>
        <v>142821.99999999997</v>
      </c>
      <c r="J22" s="27">
        <f t="shared" si="3"/>
        <v>207210.61</v>
      </c>
      <c r="K22" s="27">
        <f>IF($C$5 - ($F22*$C$25) &gt; 0, $C$5 - ($F22*$C$25), 0)</f>
        <v>269454.61</v>
      </c>
      <c r="L22" s="27">
        <f t="shared" si="5"/>
        <v>198669.61</v>
      </c>
    </row>
    <row r="23" spans="2:12" ht="12" thickBot="1" x14ac:dyDescent="0.25">
      <c r="B23" s="37"/>
      <c r="C23" s="45"/>
      <c r="D23" s="18"/>
      <c r="E23" s="41"/>
      <c r="F23" s="27">
        <v>140</v>
      </c>
      <c r="G23" s="27"/>
      <c r="H23" s="27"/>
      <c r="I23" s="27">
        <f t="shared" si="2"/>
        <v>126115.99999999997</v>
      </c>
      <c r="J23" s="27">
        <f t="shared" si="3"/>
        <v>195457.58</v>
      </c>
      <c r="K23" s="27">
        <f t="shared" si="4"/>
        <v>262489.57999999996</v>
      </c>
      <c r="L23" s="27">
        <f t="shared" si="5"/>
        <v>186259.58</v>
      </c>
    </row>
    <row r="24" spans="2:12" ht="12" thickBot="1" x14ac:dyDescent="0.25">
      <c r="B24" s="13"/>
      <c r="C24" s="11"/>
      <c r="D24" s="19"/>
      <c r="E24" s="41"/>
      <c r="F24" s="27">
        <v>150</v>
      </c>
      <c r="G24" s="27"/>
      <c r="H24" s="27"/>
      <c r="I24" s="27">
        <f t="shared" si="2"/>
        <v>109409.99999999997</v>
      </c>
      <c r="J24" s="27">
        <f t="shared" si="3"/>
        <v>183704.55</v>
      </c>
      <c r="K24" s="27">
        <f t="shared" si="4"/>
        <v>255524.55</v>
      </c>
      <c r="L24" s="27">
        <f t="shared" si="5"/>
        <v>173849.55</v>
      </c>
    </row>
    <row r="25" spans="2:12" x14ac:dyDescent="0.2">
      <c r="B25" s="35">
        <v>5</v>
      </c>
      <c r="C25" s="43">
        <f>'tabela consumo'!$H$9:H25</f>
        <v>696.50300000000004</v>
      </c>
      <c r="D25" s="18"/>
      <c r="E25" s="41"/>
      <c r="F25" s="27">
        <v>160</v>
      </c>
      <c r="G25" s="27"/>
      <c r="H25" s="28"/>
      <c r="I25" s="27">
        <f t="shared" si="2"/>
        <v>92704</v>
      </c>
      <c r="J25" s="27">
        <f t="shared" si="3"/>
        <v>171951.52</v>
      </c>
      <c r="K25" s="27">
        <f t="shared" si="4"/>
        <v>248559.52</v>
      </c>
      <c r="L25" s="27">
        <f t="shared" si="5"/>
        <v>161439.51999999996</v>
      </c>
    </row>
    <row r="26" spans="2:12" x14ac:dyDescent="0.2">
      <c r="B26" s="36"/>
      <c r="C26" s="44"/>
      <c r="D26" s="18"/>
      <c r="E26" s="41"/>
      <c r="F26" s="27">
        <v>170</v>
      </c>
      <c r="G26" s="27"/>
      <c r="H26" s="28"/>
      <c r="I26" s="27">
        <f t="shared" si="2"/>
        <v>75998</v>
      </c>
      <c r="J26" s="27">
        <f t="shared" si="3"/>
        <v>160198.49</v>
      </c>
      <c r="K26" s="27">
        <f t="shared" si="4"/>
        <v>241594.49</v>
      </c>
      <c r="L26" s="27">
        <f t="shared" si="5"/>
        <v>149029.48999999996</v>
      </c>
    </row>
    <row r="27" spans="2:12" ht="12" thickBot="1" x14ac:dyDescent="0.25">
      <c r="B27" s="37"/>
      <c r="C27" s="45"/>
      <c r="D27" s="18"/>
      <c r="E27" s="41"/>
      <c r="F27" s="27">
        <v>180</v>
      </c>
      <c r="G27" s="27"/>
      <c r="H27" s="28"/>
      <c r="I27" s="27">
        <f t="shared" si="2"/>
        <v>59292</v>
      </c>
      <c r="J27" s="27">
        <f t="shared" si="3"/>
        <v>148445.46</v>
      </c>
      <c r="K27" s="27">
        <f t="shared" si="4"/>
        <v>234629.46</v>
      </c>
      <c r="L27" s="27">
        <f t="shared" si="5"/>
        <v>136619.45999999996</v>
      </c>
    </row>
    <row r="28" spans="2:12" ht="12" thickBot="1" x14ac:dyDescent="0.25">
      <c r="B28" s="6"/>
      <c r="C28" s="6"/>
      <c r="D28" s="20"/>
      <c r="E28" s="41"/>
      <c r="F28" s="27">
        <v>190</v>
      </c>
      <c r="G28" s="27"/>
      <c r="H28" s="28"/>
      <c r="I28" s="27">
        <f t="shared" si="2"/>
        <v>42586</v>
      </c>
      <c r="J28" s="27">
        <f t="shared" si="3"/>
        <v>136692.43</v>
      </c>
      <c r="K28" s="27">
        <f t="shared" si="4"/>
        <v>227664.43</v>
      </c>
      <c r="L28" s="27">
        <f t="shared" si="5"/>
        <v>124209.42999999996</v>
      </c>
    </row>
    <row r="29" spans="2:12" x14ac:dyDescent="0.2">
      <c r="B29" s="35">
        <v>6</v>
      </c>
      <c r="C29" s="43">
        <f>'tabela consumo'!$H$9:H29</f>
        <v>1241.0030000000002</v>
      </c>
      <c r="D29" s="18"/>
      <c r="E29" s="41"/>
      <c r="F29" s="27">
        <v>200</v>
      </c>
      <c r="G29" s="27"/>
      <c r="H29" s="28"/>
      <c r="I29" s="27">
        <f t="shared" si="2"/>
        <v>25880</v>
      </c>
      <c r="J29" s="27">
        <f t="shared" si="3"/>
        <v>124939.39999999997</v>
      </c>
      <c r="K29" s="27">
        <f t="shared" si="4"/>
        <v>220699.4</v>
      </c>
      <c r="L29" s="27">
        <f t="shared" si="5"/>
        <v>111799.39999999997</v>
      </c>
    </row>
    <row r="30" spans="2:12" x14ac:dyDescent="0.2">
      <c r="B30" s="36"/>
      <c r="C30" s="44"/>
      <c r="D30" s="18"/>
      <c r="E30" s="41"/>
      <c r="F30" s="27">
        <v>210</v>
      </c>
      <c r="G30" s="27"/>
      <c r="H30" s="28"/>
      <c r="I30" s="27">
        <f t="shared" si="2"/>
        <v>9174</v>
      </c>
      <c r="J30" s="27">
        <f t="shared" si="3"/>
        <v>113186.36999999997</v>
      </c>
      <c r="K30" s="27">
        <f t="shared" si="4"/>
        <v>213734.37</v>
      </c>
      <c r="L30" s="27">
        <f t="shared" si="5"/>
        <v>99389.369999999966</v>
      </c>
    </row>
    <row r="31" spans="2:12" ht="12" thickBot="1" x14ac:dyDescent="0.25">
      <c r="B31" s="37"/>
      <c r="C31" s="45"/>
      <c r="D31" s="18"/>
      <c r="E31" s="41"/>
      <c r="F31" s="27">
        <v>220</v>
      </c>
      <c r="G31" s="27"/>
      <c r="H31" s="28"/>
      <c r="I31" s="27">
        <f t="shared" si="2"/>
        <v>0</v>
      </c>
      <c r="J31" s="27">
        <f t="shared" si="3"/>
        <v>101433.33999999997</v>
      </c>
      <c r="K31" s="27">
        <f t="shared" si="4"/>
        <v>206769.34</v>
      </c>
      <c r="L31" s="27">
        <f t="shared" si="5"/>
        <v>86979.339999999967</v>
      </c>
    </row>
    <row r="32" spans="2:12" x14ac:dyDescent="0.2">
      <c r="E32" s="41"/>
      <c r="F32" s="27">
        <v>230</v>
      </c>
      <c r="G32" s="27"/>
      <c r="H32" s="28"/>
      <c r="I32" s="27"/>
      <c r="J32" s="27">
        <f t="shared" si="3"/>
        <v>89680.31</v>
      </c>
      <c r="K32" s="27">
        <f t="shared" si="4"/>
        <v>199804.31</v>
      </c>
      <c r="L32" s="27">
        <f t="shared" si="5"/>
        <v>74569.309999999939</v>
      </c>
    </row>
    <row r="33" spans="5:12" x14ac:dyDescent="0.2">
      <c r="E33" s="41"/>
      <c r="F33" s="27">
        <v>240</v>
      </c>
      <c r="G33" s="27"/>
      <c r="H33" s="28"/>
      <c r="I33" s="27"/>
      <c r="J33" s="27">
        <f t="shared" si="3"/>
        <v>77927.27999999997</v>
      </c>
      <c r="K33" s="27">
        <f t="shared" si="4"/>
        <v>192839.28</v>
      </c>
      <c r="L33" s="27">
        <f t="shared" si="5"/>
        <v>62159.27999999997</v>
      </c>
    </row>
    <row r="34" spans="5:12" x14ac:dyDescent="0.2">
      <c r="E34" s="41"/>
      <c r="F34" s="27">
        <v>250</v>
      </c>
      <c r="G34" s="27"/>
      <c r="H34" s="28"/>
      <c r="I34" s="27"/>
      <c r="J34" s="27">
        <f t="shared" si="3"/>
        <v>66174.25</v>
      </c>
      <c r="K34" s="27">
        <f t="shared" si="4"/>
        <v>185874.25</v>
      </c>
      <c r="L34" s="27">
        <f t="shared" si="5"/>
        <v>49749.249999999942</v>
      </c>
    </row>
    <row r="35" spans="5:12" x14ac:dyDescent="0.2">
      <c r="E35" s="41"/>
      <c r="F35" s="27">
        <v>260</v>
      </c>
      <c r="G35" s="27"/>
      <c r="H35" s="28"/>
      <c r="I35" s="27"/>
      <c r="J35" s="27">
        <f t="shared" si="3"/>
        <v>54421.219999999972</v>
      </c>
      <c r="K35" s="27">
        <f t="shared" si="4"/>
        <v>178909.22</v>
      </c>
      <c r="L35" s="27">
        <f t="shared" si="5"/>
        <v>37339.219999999972</v>
      </c>
    </row>
    <row r="36" spans="5:12" x14ac:dyDescent="0.2">
      <c r="E36" s="41"/>
      <c r="F36" s="27">
        <v>270</v>
      </c>
      <c r="G36" s="27"/>
      <c r="H36" s="28"/>
      <c r="I36" s="27"/>
      <c r="J36" s="27">
        <f t="shared" si="3"/>
        <v>42668.189999999944</v>
      </c>
      <c r="K36" s="27">
        <f t="shared" si="4"/>
        <v>171944.19</v>
      </c>
      <c r="L36" s="27">
        <f t="shared" si="5"/>
        <v>24929.189999999944</v>
      </c>
    </row>
    <row r="37" spans="5:12" x14ac:dyDescent="0.2">
      <c r="E37" s="41"/>
      <c r="F37" s="27">
        <v>280</v>
      </c>
      <c r="G37" s="27"/>
      <c r="H37" s="28"/>
      <c r="I37" s="27"/>
      <c r="J37" s="27">
        <f t="shared" si="3"/>
        <v>30915.159999999974</v>
      </c>
      <c r="K37" s="27">
        <f t="shared" si="4"/>
        <v>164979.15999999997</v>
      </c>
      <c r="L37" s="27">
        <f t="shared" si="5"/>
        <v>12519.159999999974</v>
      </c>
    </row>
    <row r="38" spans="5:12" x14ac:dyDescent="0.2">
      <c r="E38" s="41"/>
      <c r="F38" s="27">
        <v>290</v>
      </c>
      <c r="G38" s="27"/>
      <c r="H38" s="28"/>
      <c r="I38" s="27"/>
      <c r="J38" s="27">
        <f t="shared" si="3"/>
        <v>19162.129999999946</v>
      </c>
      <c r="K38" s="27">
        <f t="shared" si="4"/>
        <v>158014.12999999998</v>
      </c>
      <c r="L38" s="27">
        <f t="shared" si="5"/>
        <v>109.12999999994645</v>
      </c>
    </row>
    <row r="39" spans="5:12" x14ac:dyDescent="0.2">
      <c r="E39" s="41"/>
      <c r="F39" s="27">
        <v>300</v>
      </c>
      <c r="G39" s="27"/>
      <c r="H39" s="28"/>
      <c r="I39" s="27"/>
      <c r="J39" s="27">
        <f t="shared" si="3"/>
        <v>7409.0999999999767</v>
      </c>
      <c r="K39" s="27">
        <f t="shared" si="4"/>
        <v>151049.09999999998</v>
      </c>
      <c r="L39" s="27">
        <f t="shared" si="5"/>
        <v>0</v>
      </c>
    </row>
    <row r="40" spans="5:12" x14ac:dyDescent="0.2">
      <c r="E40" s="41"/>
      <c r="F40" s="27">
        <v>310</v>
      </c>
      <c r="G40" s="27"/>
      <c r="H40" s="28"/>
      <c r="I40" s="27"/>
      <c r="J40" s="27">
        <f t="shared" si="3"/>
        <v>0</v>
      </c>
      <c r="K40" s="27">
        <f t="shared" si="4"/>
        <v>144084.06999999998</v>
      </c>
      <c r="L40" s="27"/>
    </row>
    <row r="41" spans="5:12" x14ac:dyDescent="0.2">
      <c r="E41" s="41"/>
      <c r="F41" s="27">
        <v>320</v>
      </c>
      <c r="G41" s="27"/>
      <c r="H41" s="28"/>
      <c r="I41" s="27"/>
      <c r="J41" s="27"/>
      <c r="K41" s="27">
        <f t="shared" si="4"/>
        <v>137119.03999999998</v>
      </c>
      <c r="L41" s="27"/>
    </row>
    <row r="42" spans="5:12" x14ac:dyDescent="0.2">
      <c r="E42" s="41"/>
      <c r="F42" s="27">
        <v>330</v>
      </c>
      <c r="G42" s="27"/>
      <c r="H42" s="28"/>
      <c r="I42" s="27"/>
      <c r="J42" s="27"/>
      <c r="K42" s="27">
        <f t="shared" si="4"/>
        <v>130154.00999999998</v>
      </c>
      <c r="L42" s="27"/>
    </row>
    <row r="43" spans="5:12" x14ac:dyDescent="0.2">
      <c r="E43" s="41"/>
      <c r="F43" s="27">
        <v>340</v>
      </c>
      <c r="G43" s="27"/>
      <c r="H43" s="28"/>
      <c r="I43" s="27"/>
      <c r="J43" s="27"/>
      <c r="K43" s="27">
        <f t="shared" si="4"/>
        <v>123188.97999999998</v>
      </c>
      <c r="L43" s="27"/>
    </row>
    <row r="44" spans="5:12" x14ac:dyDescent="0.2">
      <c r="E44" s="41"/>
      <c r="F44" s="27">
        <v>350</v>
      </c>
      <c r="G44" s="27"/>
      <c r="H44" s="28"/>
      <c r="I44" s="27"/>
      <c r="J44" s="27"/>
      <c r="K44" s="27">
        <f t="shared" si="4"/>
        <v>116223.94999999998</v>
      </c>
      <c r="L44" s="27"/>
    </row>
    <row r="45" spans="5:12" x14ac:dyDescent="0.2">
      <c r="E45" s="41"/>
      <c r="F45" s="27">
        <v>360</v>
      </c>
      <c r="G45" s="27"/>
      <c r="H45" s="28"/>
      <c r="I45" s="27"/>
      <c r="J45" s="27"/>
      <c r="K45" s="27">
        <f t="shared" si="4"/>
        <v>109258.91999999998</v>
      </c>
      <c r="L45" s="27"/>
    </row>
    <row r="46" spans="5:12" x14ac:dyDescent="0.2">
      <c r="E46" s="41"/>
      <c r="F46" s="27">
        <v>370</v>
      </c>
      <c r="G46" s="27"/>
      <c r="H46" s="28"/>
      <c r="I46" s="27"/>
      <c r="J46" s="27"/>
      <c r="K46" s="27">
        <f t="shared" si="4"/>
        <v>102293.88999999998</v>
      </c>
      <c r="L46" s="27"/>
    </row>
    <row r="47" spans="5:12" x14ac:dyDescent="0.2">
      <c r="E47" s="41"/>
      <c r="F47" s="27">
        <v>380</v>
      </c>
      <c r="G47" s="27"/>
      <c r="H47" s="28"/>
      <c r="I47" s="27"/>
      <c r="J47" s="27"/>
      <c r="K47" s="27">
        <f t="shared" si="4"/>
        <v>95328.859999999986</v>
      </c>
      <c r="L47" s="27"/>
    </row>
    <row r="48" spans="5:12" x14ac:dyDescent="0.2">
      <c r="E48" s="41"/>
      <c r="F48" s="27">
        <v>390</v>
      </c>
      <c r="G48" s="27"/>
      <c r="H48" s="28"/>
      <c r="I48" s="27"/>
      <c r="J48" s="27"/>
      <c r="K48" s="27">
        <f t="shared" si="4"/>
        <v>88363.829999999958</v>
      </c>
      <c r="L48" s="27"/>
    </row>
    <row r="49" spans="5:12" x14ac:dyDescent="0.2">
      <c r="E49" s="41"/>
      <c r="F49" s="27">
        <v>400</v>
      </c>
      <c r="G49" s="27"/>
      <c r="H49" s="28"/>
      <c r="I49" s="27"/>
      <c r="J49" s="27"/>
      <c r="K49" s="27">
        <f t="shared" si="4"/>
        <v>81398.799999999988</v>
      </c>
      <c r="L49" s="27"/>
    </row>
    <row r="50" spans="5:12" x14ac:dyDescent="0.2">
      <c r="E50" s="41"/>
      <c r="F50" s="27">
        <v>410</v>
      </c>
      <c r="G50" s="27"/>
      <c r="H50" s="28"/>
      <c r="I50" s="27"/>
      <c r="J50" s="27"/>
      <c r="K50" s="27">
        <f t="shared" si="4"/>
        <v>74433.76999999996</v>
      </c>
      <c r="L50" s="27"/>
    </row>
    <row r="51" spans="5:12" x14ac:dyDescent="0.2">
      <c r="E51" s="41"/>
      <c r="F51" s="27">
        <v>420</v>
      </c>
      <c r="G51" s="27"/>
      <c r="H51" s="28"/>
      <c r="I51" s="27"/>
      <c r="J51" s="27"/>
      <c r="K51" s="27">
        <f t="shared" si="4"/>
        <v>67468.739999999991</v>
      </c>
      <c r="L51" s="27"/>
    </row>
    <row r="52" spans="5:12" x14ac:dyDescent="0.2">
      <c r="E52" s="41"/>
      <c r="F52" s="27">
        <v>430</v>
      </c>
      <c r="G52" s="27"/>
      <c r="H52" s="28"/>
      <c r="I52" s="27"/>
      <c r="J52" s="27"/>
      <c r="K52" s="27">
        <f t="shared" si="4"/>
        <v>60503.709999999963</v>
      </c>
      <c r="L52" s="27"/>
    </row>
    <row r="53" spans="5:12" x14ac:dyDescent="0.2">
      <c r="E53" s="41"/>
      <c r="F53" s="27">
        <v>440</v>
      </c>
      <c r="G53" s="27"/>
      <c r="H53" s="28"/>
      <c r="I53" s="27"/>
      <c r="J53" s="27"/>
      <c r="K53" s="27">
        <f t="shared" si="4"/>
        <v>53538.679999999993</v>
      </c>
      <c r="L53" s="27"/>
    </row>
    <row r="54" spans="5:12" x14ac:dyDescent="0.2">
      <c r="E54" s="41"/>
      <c r="F54" s="27">
        <v>450</v>
      </c>
      <c r="G54" s="27"/>
      <c r="H54" s="28"/>
      <c r="I54" s="27"/>
      <c r="J54" s="27"/>
      <c r="K54" s="27">
        <f t="shared" si="4"/>
        <v>46573.649999999965</v>
      </c>
      <c r="L54" s="27"/>
    </row>
    <row r="55" spans="5:12" x14ac:dyDescent="0.2">
      <c r="E55" s="41"/>
      <c r="F55" s="27">
        <v>460</v>
      </c>
      <c r="G55" s="27"/>
      <c r="H55" s="28"/>
      <c r="I55" s="27"/>
      <c r="J55" s="27"/>
      <c r="K55" s="27">
        <f t="shared" si="4"/>
        <v>39608.619999999995</v>
      </c>
      <c r="L55" s="27"/>
    </row>
    <row r="56" spans="5:12" x14ac:dyDescent="0.2">
      <c r="E56" s="41"/>
      <c r="F56" s="27">
        <v>470</v>
      </c>
      <c r="G56" s="27"/>
      <c r="H56" s="28"/>
      <c r="I56" s="27"/>
      <c r="J56" s="27"/>
      <c r="K56" s="27">
        <f t="shared" si="4"/>
        <v>32643.589999999967</v>
      </c>
      <c r="L56" s="27"/>
    </row>
    <row r="57" spans="5:12" x14ac:dyDescent="0.2">
      <c r="E57" s="41"/>
      <c r="F57" s="27">
        <v>480</v>
      </c>
      <c r="G57" s="27"/>
      <c r="H57" s="28"/>
      <c r="I57" s="27"/>
      <c r="J57" s="27"/>
      <c r="K57" s="27">
        <f t="shared" si="4"/>
        <v>25678.559999999998</v>
      </c>
      <c r="L57" s="27"/>
    </row>
    <row r="58" spans="5:12" x14ac:dyDescent="0.2">
      <c r="E58" s="41"/>
      <c r="F58" s="27">
        <v>490</v>
      </c>
      <c r="G58" s="27"/>
      <c r="H58" s="28"/>
      <c r="I58" s="27"/>
      <c r="J58" s="27"/>
      <c r="K58" s="27">
        <f t="shared" si="4"/>
        <v>18713.52999999997</v>
      </c>
      <c r="L58" s="27"/>
    </row>
    <row r="59" spans="5:12" x14ac:dyDescent="0.2">
      <c r="E59" s="41"/>
      <c r="F59" s="27">
        <v>500</v>
      </c>
      <c r="G59" s="27"/>
      <c r="H59" s="28"/>
      <c r="I59" s="27"/>
      <c r="J59" s="27"/>
      <c r="K59" s="27">
        <f t="shared" si="4"/>
        <v>11748.5</v>
      </c>
      <c r="L59" s="27"/>
    </row>
    <row r="60" spans="5:12" x14ac:dyDescent="0.2">
      <c r="E60" s="41"/>
      <c r="F60" s="27">
        <v>510</v>
      </c>
      <c r="G60" s="27"/>
      <c r="H60" s="28"/>
      <c r="I60" s="27"/>
      <c r="J60" s="27"/>
      <c r="K60" s="27">
        <f t="shared" si="4"/>
        <v>4783.4699999999721</v>
      </c>
      <c r="L60" s="27"/>
    </row>
    <row r="61" spans="5:12" x14ac:dyDescent="0.2">
      <c r="E61" s="42"/>
      <c r="F61" s="27">
        <v>520</v>
      </c>
      <c r="G61" s="27"/>
      <c r="H61" s="28"/>
      <c r="I61" s="27"/>
      <c r="J61" s="27"/>
      <c r="K61" s="27">
        <f t="shared" si="4"/>
        <v>0</v>
      </c>
      <c r="L61" s="27"/>
    </row>
    <row r="62" spans="5:12" x14ac:dyDescent="0.2">
      <c r="H62" s="23"/>
    </row>
    <row r="63" spans="5:12" x14ac:dyDescent="0.2">
      <c r="H63" s="23"/>
    </row>
    <row r="64" spans="5:12" x14ac:dyDescent="0.2">
      <c r="H64" s="23"/>
    </row>
    <row r="65" spans="8:8" x14ac:dyDescent="0.2">
      <c r="H65" s="23"/>
    </row>
    <row r="66" spans="8:8" x14ac:dyDescent="0.2">
      <c r="H66" s="23"/>
    </row>
    <row r="67" spans="8:8" x14ac:dyDescent="0.2">
      <c r="H67" s="23"/>
    </row>
    <row r="68" spans="8:8" x14ac:dyDescent="0.2">
      <c r="H68" s="23"/>
    </row>
    <row r="69" spans="8:8" x14ac:dyDescent="0.2">
      <c r="H69" s="23"/>
    </row>
    <row r="70" spans="8:8" x14ac:dyDescent="0.2">
      <c r="H70" s="23"/>
    </row>
    <row r="71" spans="8:8" x14ac:dyDescent="0.2">
      <c r="H71" s="23"/>
    </row>
    <row r="72" spans="8:8" x14ac:dyDescent="0.2">
      <c r="H72" s="23"/>
    </row>
    <row r="73" spans="8:8" x14ac:dyDescent="0.2">
      <c r="H73" s="23"/>
    </row>
    <row r="74" spans="8:8" x14ac:dyDescent="0.2">
      <c r="H74" s="23"/>
    </row>
    <row r="75" spans="8:8" x14ac:dyDescent="0.2">
      <c r="H75" s="23"/>
    </row>
    <row r="76" spans="8:8" x14ac:dyDescent="0.2">
      <c r="H76" s="23"/>
    </row>
    <row r="77" spans="8:8" x14ac:dyDescent="0.2">
      <c r="H77" s="23"/>
    </row>
    <row r="78" spans="8:8" x14ac:dyDescent="0.2">
      <c r="H78" s="23"/>
    </row>
    <row r="79" spans="8:8" x14ac:dyDescent="0.2">
      <c r="H79" s="23"/>
    </row>
    <row r="80" spans="8:8" x14ac:dyDescent="0.2">
      <c r="H80" s="23"/>
    </row>
    <row r="81" spans="8:8" x14ac:dyDescent="0.2">
      <c r="H81" s="23"/>
    </row>
  </sheetData>
  <mergeCells count="18">
    <mergeCell ref="G7:L7"/>
    <mergeCell ref="B3:C3"/>
    <mergeCell ref="B7:B8"/>
    <mergeCell ref="F7:F8"/>
    <mergeCell ref="E7:E61"/>
    <mergeCell ref="B21:B23"/>
    <mergeCell ref="C21:C23"/>
    <mergeCell ref="B25:B27"/>
    <mergeCell ref="C25:C27"/>
    <mergeCell ref="B29:B31"/>
    <mergeCell ref="C29:C31"/>
    <mergeCell ref="C7:C8"/>
    <mergeCell ref="B9:B11"/>
    <mergeCell ref="C9:C11"/>
    <mergeCell ref="B13:B15"/>
    <mergeCell ref="C13:C15"/>
    <mergeCell ref="B17:B19"/>
    <mergeCell ref="C17:C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consumo</vt:lpstr>
      <vt:lpstr>tabela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2018-06-28T10:27:04Z</dcterms:modified>
</cp:coreProperties>
</file>