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171072\Desktop\Documento\Curso Excel\"/>
    </mc:Choice>
  </mc:AlternateContent>
  <xr:revisionPtr revIDLastSave="0" documentId="13_ncr:1_{B5EAEC0B-9703-44BF-9E05-EF1F1E6E8048}" xr6:coauthVersionLast="47" xr6:coauthVersionMax="47" xr10:uidLastSave="{00000000-0000-0000-0000-000000000000}"/>
  <bookViews>
    <workbookView xWindow="-120" yWindow="-120" windowWidth="29040" windowHeight="15720" tabRatio="381" xr2:uid="{75756D10-7BD0-43C1-AA8F-8953EB70A21A}"/>
  </bookViews>
  <sheets>
    <sheet name="Planilha1" sheetId="1" r:id="rId1"/>
    <sheet name="Planilha2" sheetId="2" r:id="rId2"/>
  </sheets>
  <definedNames>
    <definedName name="aporte">Planilha1!$D$18</definedName>
    <definedName name="patrimonio">Planilha1!$D$21</definedName>
    <definedName name="qtd_anos">Planilha1!$D$19</definedName>
    <definedName name="rendimento_carteira">Planilha1!$D$14</definedName>
    <definedName name="salario">Planilha1!$D$13</definedName>
    <definedName name="sugestao_investimento">Planilha1!$D$15</definedName>
    <definedName name="taxa_mensal">Planilha1!$D$20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5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3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36" i="1" l="1"/>
  <c r="D41" i="1"/>
  <c r="D40" i="1"/>
  <c r="D39" i="1"/>
  <c r="D38" i="1"/>
  <c r="D37" i="1"/>
  <c r="D42" i="1" l="1"/>
</calcChain>
</file>

<file path=xl/sharedStrings.xml><?xml version="1.0" encoding="utf-8"?>
<sst xmlns="http://schemas.openxmlformats.org/spreadsheetml/2006/main" count="71" uniqueCount="35">
  <si>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</si>
  <si>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</si>
  <si>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</si>
  <si>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</si>
  <si>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</si>
  <si>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</si>
  <si>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</si>
  <si>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</si>
  <si>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</si>
  <si>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</si>
  <si>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</si>
  <si>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</si>
  <si>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</si>
  <si>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</si>
  <si>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</si>
  <si>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</si>
  <si>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</si>
  <si>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</si>
  <si>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</si>
  <si>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</si>
  <si>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</si>
  <si>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</si>
  <si>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</si>
  <si>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</si>
  <si>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</si>
  <si>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</si>
  <si>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</si>
  <si>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</si>
  <si>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</si>
  <si>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%</t>
  </si>
  <si>
    <t>Chave</t>
  </si>
  <si>
    <t>Moderado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</si>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</sst>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A5A5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indexed="64"/>
      </bottom>
      <diagonal/>
    </border>
    <border>
      <left/>
      <right style="medium">
        <color theme="2" tint="-9.9948118533890809E-2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2" tint="-0.24994659260841701"/>
      </right>
      <top/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/>
      <bottom style="medium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theme="2" tint="-9.9948118533890809E-2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10" fillId="7" borderId="25" applyNumberFormat="0" applyAlignment="0" applyProtection="0"/>
  </cellStyleXfs>
  <cellXfs count="60">
    <xf numFmtId="0" fontId="0" fillId="0" borderId="0" xfId="0"/>
    <xf numFmtId="10" fontId="3" fillId="0" borderId="8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/>
    </xf>
    <xf numFmtId="0" fontId="4" fillId="0" borderId="0" xfId="0" applyFont="1"/>
    <xf numFmtId="0" fontId="6" fillId="3" borderId="2" xfId="0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64" fontId="0" fillId="0" borderId="22" xfId="1" applyNumberFormat="1" applyFont="1" applyBorder="1" applyAlignment="1">
      <alignment horizontal="center" vertical="center"/>
    </xf>
    <xf numFmtId="0" fontId="0" fillId="0" borderId="0" xfId="0" applyAlignment="1">
      <alignment horizontal="left" indent="2"/>
    </xf>
    <xf numFmtId="164" fontId="0" fillId="5" borderId="15" xfId="0" applyNumberFormat="1" applyFill="1" applyBorder="1" applyAlignment="1">
      <alignment horizontal="center" vertical="center"/>
    </xf>
    <xf numFmtId="8" fontId="3" fillId="5" borderId="8" xfId="0" applyNumberFormat="1" applyFont="1" applyFill="1" applyBorder="1" applyAlignment="1">
      <alignment horizontal="center" vertical="center"/>
    </xf>
    <xf numFmtId="8" fontId="3" fillId="5" borderId="10" xfId="0" applyNumberFormat="1" applyFont="1" applyFill="1" applyBorder="1" applyAlignment="1">
      <alignment horizontal="center" vertical="center"/>
    </xf>
    <xf numFmtId="0" fontId="8" fillId="5" borderId="5" xfId="0" applyFont="1" applyFill="1" applyBorder="1"/>
    <xf numFmtId="8" fontId="0" fillId="5" borderId="12" xfId="0" applyNumberFormat="1" applyFill="1" applyBorder="1" applyAlignment="1">
      <alignment horizontal="center" vertical="center"/>
    </xf>
    <xf numFmtId="8" fontId="0" fillId="5" borderId="6" xfId="0" applyNumberFormat="1" applyFill="1" applyBorder="1" applyAlignment="1">
      <alignment horizontal="center" vertical="center"/>
    </xf>
    <xf numFmtId="0" fontId="8" fillId="5" borderId="7" xfId="0" applyFont="1" applyFill="1" applyBorder="1"/>
    <xf numFmtId="8" fontId="0" fillId="5" borderId="11" xfId="0" applyNumberFormat="1" applyFill="1" applyBorder="1" applyAlignment="1">
      <alignment horizontal="center" vertical="center"/>
    </xf>
    <xf numFmtId="8" fontId="0" fillId="5" borderId="8" xfId="0" applyNumberFormat="1" applyFill="1" applyBorder="1" applyAlignment="1">
      <alignment horizontal="center" vertical="center"/>
    </xf>
    <xf numFmtId="0" fontId="8" fillId="5" borderId="9" xfId="0" applyFont="1" applyFill="1" applyBorder="1"/>
    <xf numFmtId="8" fontId="0" fillId="5" borderId="13" xfId="0" applyNumberFormat="1" applyFill="1" applyBorder="1" applyAlignment="1">
      <alignment horizontal="center" vertical="center"/>
    </xf>
    <xf numFmtId="8" fontId="0" fillId="5" borderId="10" xfId="0" applyNumberFormat="1" applyFill="1" applyBorder="1" applyAlignment="1">
      <alignment horizontal="center" vertical="center"/>
    </xf>
    <xf numFmtId="0" fontId="2" fillId="2" borderId="0" xfId="2" applyBorder="1"/>
    <xf numFmtId="0" fontId="2" fillId="2" borderId="0" xfId="2"/>
    <xf numFmtId="164" fontId="0" fillId="0" borderId="0" xfId="0" applyNumberFormat="1"/>
    <xf numFmtId="0" fontId="3" fillId="5" borderId="0" xfId="0" applyFont="1" applyFill="1"/>
    <xf numFmtId="0" fontId="0" fillId="0" borderId="0" xfId="0" applyAlignment="1">
      <alignment horizontal="center" vertical="center"/>
    </xf>
    <xf numFmtId="164" fontId="0" fillId="6" borderId="0" xfId="0" applyNumberFormat="1" applyFill="1"/>
    <xf numFmtId="0" fontId="0" fillId="6" borderId="0" xfId="0" applyFill="1"/>
    <xf numFmtId="0" fontId="2" fillId="2" borderId="0" xfId="2" applyAlignment="1">
      <alignment horizontal="center"/>
    </xf>
    <xf numFmtId="164" fontId="3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0" fontId="9" fillId="0" borderId="3" xfId="0" applyFont="1" applyBorder="1" applyAlignment="1">
      <alignment horizontal="left" indent="2"/>
    </xf>
    <xf numFmtId="0" fontId="9" fillId="0" borderId="17" xfId="0" applyFont="1" applyBorder="1" applyAlignment="1">
      <alignment horizontal="left" indent="2"/>
    </xf>
    <xf numFmtId="0" fontId="9" fillId="5" borderId="3" xfId="0" applyFont="1" applyFill="1" applyBorder="1" applyAlignment="1">
      <alignment horizontal="left" indent="2"/>
    </xf>
    <xf numFmtId="0" fontId="9" fillId="5" borderId="17" xfId="0" applyFont="1" applyFill="1" applyBorder="1" applyAlignment="1">
      <alignment horizontal="left" indent="2"/>
    </xf>
    <xf numFmtId="0" fontId="9" fillId="5" borderId="4" xfId="0" applyFont="1" applyFill="1" applyBorder="1" applyAlignment="1">
      <alignment horizontal="left" indent="2"/>
    </xf>
    <xf numFmtId="0" fontId="9" fillId="5" borderId="21" xfId="0" applyFont="1" applyFill="1" applyBorder="1" applyAlignment="1">
      <alignment horizontal="left" indent="2"/>
    </xf>
    <xf numFmtId="0" fontId="7" fillId="4" borderId="18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indent="2"/>
    </xf>
    <xf numFmtId="0" fontId="8" fillId="5" borderId="16" xfId="0" applyFont="1" applyFill="1" applyBorder="1" applyAlignment="1">
      <alignment horizontal="left" indent="2"/>
    </xf>
    <xf numFmtId="0" fontId="0" fillId="5" borderId="3" xfId="0" applyFill="1" applyBorder="1" applyAlignment="1">
      <alignment horizontal="left" indent="2"/>
    </xf>
    <xf numFmtId="0" fontId="0" fillId="5" borderId="16" xfId="0" applyFill="1" applyBorder="1" applyAlignment="1">
      <alignment horizontal="left" indent="2"/>
    </xf>
    <xf numFmtId="0" fontId="0" fillId="5" borderId="4" xfId="0" applyFill="1" applyBorder="1" applyAlignment="1">
      <alignment horizontal="left" indent="2"/>
    </xf>
    <xf numFmtId="0" fontId="0" fillId="5" borderId="24" xfId="0" applyFill="1" applyBorder="1" applyAlignment="1">
      <alignment horizontal="left" indent="2"/>
    </xf>
    <xf numFmtId="0" fontId="0" fillId="0" borderId="26" xfId="0" applyBorder="1"/>
    <xf numFmtId="0" fontId="0" fillId="0" borderId="26" xfId="0" applyBorder="1" applyAlignment="1">
      <alignment horizontal="center" vertical="center"/>
    </xf>
    <xf numFmtId="9" fontId="0" fillId="0" borderId="26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26" xfId="0" applyNumberFormat="1" applyFill="1" applyBorder="1" applyAlignment="1">
      <alignment horizontal="center"/>
    </xf>
    <xf numFmtId="9" fontId="0" fillId="0" borderId="0" xfId="3" applyFont="1"/>
    <xf numFmtId="0" fontId="10" fillId="7" borderId="25" xfId="4"/>
    <xf numFmtId="0" fontId="10" fillId="7" borderId="25" xfId="4" applyAlignment="1">
      <alignment horizontal="center"/>
    </xf>
  </cellXfs>
  <cellStyles count="5">
    <cellStyle name="Célula de Verificação" xfId="4" builtinId="23"/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4EED-9C77-BC3387E1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</xdr:row>
      <xdr:rowOff>68376</xdr:rowOff>
    </xdr:from>
    <xdr:to>
      <xdr:col>4</xdr:col>
      <xdr:colOff>19050</xdr:colOff>
      <xdr:row>9</xdr:row>
      <xdr:rowOff>733425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242F89-5145-46E6-AF6D-F768120FBC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14350" y="639876"/>
          <a:ext cx="7181850" cy="1808049"/>
        </a:xfrm>
        <a:prstGeom prst="rect">
          <a:avLst/>
        </a:prstGeom>
      </xdr:spPr>
    </xdr:pic>
    <xdr:clientData/>
  </xdr:twoCellAnchor>
  <xdr:twoCellAnchor>
    <xdr:from>
      <xdr:col>1</xdr:col>
      <xdr:colOff>1428750</xdr:colOff>
      <xdr:row>43</xdr:row>
      <xdr:rowOff>4762</xdr:rowOff>
    </xdr:from>
    <xdr:to>
      <xdr:col>2</xdr:col>
      <xdr:colOff>3000375</xdr:colOff>
      <xdr:row>57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84E78-6799-2A17-0A3F-709D29FA0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210D-0944-4814-BBDE-9CF4024029F5}">
  <dimension ref="A10:I65"/>
  <sheetViews>
    <sheetView showGridLines="0" tabSelected="1" workbookViewId="0">
      <selection activeCell="E54" sqref="E54"/>
    </sheetView>
  </sheetViews>
  <sheetFormatPr defaultColWidth="0" defaultRowHeight="15" x14ac:dyDescent="0.25"/>
  <cols>
    <col min="1" max="1" width="7.7109375" customWidth="1"/>
    <col min="2" max="2" width="45" customWidth="1"/>
    <col min="3" max="3" width="46.42578125" customWidth="1"/>
    <col min="4" max="4" width="16" customWidth="1"/>
    <col min="5" max="5" width="8" customWidth="1"/>
    <col min="6" max="6" width="7" hidden="1" customWidth="1"/>
    <col min="7" max="7" width="5.42578125" hidden="1" customWidth="1"/>
    <col min="8" max="8" width="2.7109375" hidden="1" customWidth="1"/>
    <col min="9" max="9" width="3.7109375" hidden="1" customWidth="1"/>
    <col min="10" max="11" width="9.140625" hidden="1" customWidth="1"/>
    <col min="12" max="16384" width="9.140625" hidden="1"/>
  </cols>
  <sheetData>
    <row r="10" spans="2:4" ht="70.5" customHeight="1" x14ac:dyDescent="0.25"/>
    <row r="11" spans="2:4" ht="15.75" thickBot="1" x14ac:dyDescent="0.3"/>
    <row r="12" spans="2:4" ht="24.75" thickBot="1" x14ac:dyDescent="0.3">
      <c r="B12" s="38" t="s">
        <v>13</v>
      </c>
      <c r="C12" s="39"/>
      <c r="D12" s="40"/>
    </row>
    <row r="13" spans="2:4" ht="16.5" thickBot="1" x14ac:dyDescent="0.3">
      <c r="B13" s="46" t="s">
        <v>15</v>
      </c>
      <c r="C13" s="47"/>
      <c r="D13" s="7">
        <v>5000</v>
      </c>
    </row>
    <row r="14" spans="2:4" ht="15.75" thickBot="1" x14ac:dyDescent="0.3">
      <c r="B14" s="48" t="s">
        <v>14</v>
      </c>
      <c r="C14" s="49"/>
      <c r="D14" s="6">
        <v>6.0000000000000001E-3</v>
      </c>
    </row>
    <row r="15" spans="2:4" ht="15.75" thickBot="1" x14ac:dyDescent="0.3">
      <c r="B15" s="50" t="s">
        <v>34</v>
      </c>
      <c r="C15" s="51"/>
      <c r="D15" s="9">
        <f>D13*30%</f>
        <v>1500</v>
      </c>
    </row>
    <row r="16" spans="2:4" ht="15.75" thickBot="1" x14ac:dyDescent="0.3">
      <c r="B16" s="8"/>
      <c r="C16" s="8"/>
    </row>
    <row r="17" spans="1:4" ht="26.25" x14ac:dyDescent="0.25">
      <c r="B17" s="43" t="s">
        <v>5</v>
      </c>
      <c r="C17" s="44"/>
      <c r="D17" s="45"/>
    </row>
    <row r="18" spans="1:4" ht="15.75" x14ac:dyDescent="0.25">
      <c r="B18" s="32" t="s">
        <v>0</v>
      </c>
      <c r="C18" s="33"/>
      <c r="D18" s="3">
        <v>1500</v>
      </c>
    </row>
    <row r="19" spans="1:4" ht="15.75" x14ac:dyDescent="0.25">
      <c r="B19" s="32" t="s">
        <v>1</v>
      </c>
      <c r="C19" s="33"/>
      <c r="D19" s="2">
        <v>5</v>
      </c>
    </row>
    <row r="20" spans="1:4" ht="15.75" x14ac:dyDescent="0.25">
      <c r="B20" s="32" t="s">
        <v>2</v>
      </c>
      <c r="C20" s="33"/>
      <c r="D20" s="1">
        <v>1.0789999999999999E-2</v>
      </c>
    </row>
    <row r="21" spans="1:4" ht="15.75" x14ac:dyDescent="0.25">
      <c r="B21" s="34" t="s">
        <v>3</v>
      </c>
      <c r="C21" s="35"/>
      <c r="D21" s="10">
        <f>FV(taxa_mensal,qtd_anos*12,aporte*-1)</f>
        <v>125665.37099773147</v>
      </c>
    </row>
    <row r="22" spans="1:4" ht="16.5" thickBot="1" x14ac:dyDescent="0.3">
      <c r="B22" s="36" t="s">
        <v>4</v>
      </c>
      <c r="C22" s="37"/>
      <c r="D22" s="11">
        <f>patrimonio*rendimento_carteira</f>
        <v>753.9922259863888</v>
      </c>
    </row>
    <row r="23" spans="1:4" ht="15.75" thickBot="1" x14ac:dyDescent="0.3"/>
    <row r="24" spans="1:4" ht="27" thickBot="1" x14ac:dyDescent="0.3">
      <c r="B24" s="41" t="s">
        <v>11</v>
      </c>
      <c r="C24" s="42"/>
      <c r="D24" s="5" t="s">
        <v>12</v>
      </c>
    </row>
    <row r="25" spans="1:4" ht="15.75" x14ac:dyDescent="0.25">
      <c r="A25" s="4">
        <v>2</v>
      </c>
      <c r="B25" s="12" t="s">
        <v>6</v>
      </c>
      <c r="C25" s="13">
        <f>FV($D$20,$A25*12,$D$18*-1)</f>
        <v>40841.440946467825</v>
      </c>
      <c r="D25" s="14">
        <f>C25*rendimento_carteira</f>
        <v>245.04864567880696</v>
      </c>
    </row>
    <row r="26" spans="1:4" ht="15.75" x14ac:dyDescent="0.25">
      <c r="A26" s="4">
        <v>5</v>
      </c>
      <c r="B26" s="15" t="s">
        <v>7</v>
      </c>
      <c r="C26" s="16">
        <f>FV($D$20,$A26*12,$D$18*-1)</f>
        <v>125665.37099773147</v>
      </c>
      <c r="D26" s="17">
        <f>C26*rendimento_carteira</f>
        <v>753.9922259863888</v>
      </c>
    </row>
    <row r="27" spans="1:4" ht="15.75" x14ac:dyDescent="0.25">
      <c r="A27" s="4">
        <v>10</v>
      </c>
      <c r="B27" s="15" t="s">
        <v>8</v>
      </c>
      <c r="C27" s="16">
        <f>FV($D$20,$A27*12,$D$18*-1)</f>
        <v>364926.3187952583</v>
      </c>
      <c r="D27" s="17">
        <f>C27*rendimento_carteira</f>
        <v>2189.55791277155</v>
      </c>
    </row>
    <row r="28" spans="1:4" ht="15.75" x14ac:dyDescent="0.25">
      <c r="A28" s="4">
        <v>20</v>
      </c>
      <c r="B28" s="15" t="s">
        <v>9</v>
      </c>
      <c r="C28" s="16">
        <f>FV($D$20,$A28*12,$D$18*-1)</f>
        <v>1687797.600145621</v>
      </c>
      <c r="D28" s="17">
        <f>C28*rendimento_carteira</f>
        <v>10126.785600873725</v>
      </c>
    </row>
    <row r="29" spans="1:4" ht="16.5" thickBot="1" x14ac:dyDescent="0.3">
      <c r="A29" s="4">
        <v>30</v>
      </c>
      <c r="B29" s="18" t="s">
        <v>10</v>
      </c>
      <c r="C29" s="19">
        <f>FV($D$20,$A29*12,$D$18*-1)</f>
        <v>6483254.4825070715</v>
      </c>
      <c r="D29" s="20">
        <f>C29*rendimento_carteira</f>
        <v>38899.526895042429</v>
      </c>
    </row>
    <row r="32" spans="1:4" x14ac:dyDescent="0.25">
      <c r="B32" s="21" t="s">
        <v>16</v>
      </c>
      <c r="C32" s="28" t="s">
        <v>17</v>
      </c>
      <c r="D32" s="22"/>
    </row>
    <row r="33" spans="2:4" x14ac:dyDescent="0.25">
      <c r="B33" s="24" t="s">
        <v>18</v>
      </c>
      <c r="C33" s="29">
        <f>aporte</f>
        <v>1500</v>
      </c>
    </row>
    <row r="35" spans="2:4" x14ac:dyDescent="0.25">
      <c r="B35" s="31" t="s">
        <v>19</v>
      </c>
      <c r="C35" s="31" t="s">
        <v>20</v>
      </c>
      <c r="D35" s="31" t="s">
        <v>21</v>
      </c>
    </row>
    <row r="36" spans="2:4" x14ac:dyDescent="0.25">
      <c r="B36" s="25" t="s">
        <v>22</v>
      </c>
      <c r="C36" s="30">
        <f>VLOOKUP($C$32&amp;"-"&amp;B36,Planilha2!$A:$D,4,FALSE)</f>
        <v>0.3</v>
      </c>
      <c r="D36" s="23">
        <f>C36*$C$33</f>
        <v>450</v>
      </c>
    </row>
    <row r="37" spans="2:4" x14ac:dyDescent="0.25">
      <c r="B37" s="25" t="s">
        <v>23</v>
      </c>
      <c r="C37" s="30">
        <f>VLOOKUP($C$32&amp;"-"&amp;B37,Planilha2!$A:$D,4,FALSE)</f>
        <v>0.5</v>
      </c>
      <c r="D37" s="23">
        <f t="shared" ref="D37:D41" si="0">C37*$C$33</f>
        <v>750</v>
      </c>
    </row>
    <row r="38" spans="2:4" x14ac:dyDescent="0.25">
      <c r="B38" s="25" t="s">
        <v>24</v>
      </c>
      <c r="C38" s="30">
        <f>VLOOKUP($C$32&amp;"-"&amp;B38,Planilha2!$A:$D,4,FALSE)</f>
        <v>0.1</v>
      </c>
      <c r="D38" s="23">
        <f t="shared" si="0"/>
        <v>150</v>
      </c>
    </row>
    <row r="39" spans="2:4" x14ac:dyDescent="0.25">
      <c r="B39" s="25" t="s">
        <v>25</v>
      </c>
      <c r="C39" s="30">
        <f>VLOOKUP($C$32&amp;"-"&amp;B39,Planilha2!$A:$D,4,FALSE)</f>
        <v>0.1</v>
      </c>
      <c r="D39" s="23">
        <f t="shared" si="0"/>
        <v>150</v>
      </c>
    </row>
    <row r="40" spans="2:4" x14ac:dyDescent="0.25">
      <c r="B40" s="25" t="s">
        <v>26</v>
      </c>
      <c r="C40" s="30">
        <f>VLOOKUP($C$32&amp;"-"&amp;B40,Planilha2!$A:$D,4,FALSE)</f>
        <v>0</v>
      </c>
      <c r="D40" s="23">
        <f t="shared" si="0"/>
        <v>0</v>
      </c>
    </row>
    <row r="41" spans="2:4" x14ac:dyDescent="0.25">
      <c r="B41" s="25" t="s">
        <v>27</v>
      </c>
      <c r="C41" s="30">
        <f>VLOOKUP($C$32&amp;"-"&amp;B41,Planilha2!$A:$D,4,FALSE)</f>
        <v>0</v>
      </c>
      <c r="D41" s="23">
        <f t="shared" si="0"/>
        <v>0</v>
      </c>
    </row>
    <row r="42" spans="2:4" x14ac:dyDescent="0.25">
      <c r="B42" s="27"/>
      <c r="C42" s="27"/>
      <c r="D42" s="26">
        <f>SUM(D36:D41)</f>
        <v>1500</v>
      </c>
    </row>
    <row r="65" customFormat="1" x14ac:dyDescent="0.25"/>
  </sheetData>
  <mergeCells count="11">
    <mergeCell ref="B20:C20"/>
    <mergeCell ref="B21:C21"/>
    <mergeCell ref="B22:C22"/>
    <mergeCell ref="B12:D12"/>
    <mergeCell ref="B24:C24"/>
    <mergeCell ref="B17:D17"/>
    <mergeCell ref="B19:C19"/>
    <mergeCell ref="B13:C13"/>
    <mergeCell ref="B14:C14"/>
    <mergeCell ref="B15:C15"/>
    <mergeCell ref="B18:C18"/>
  </mergeCells>
  <dataValidations count="1">
    <dataValidation type="list" allowBlank="1" showInputMessage="1" showErrorMessage="1" sqref="C32" xr:uid="{68A39CDD-B81D-401B-B12A-B702DBEE372A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E4D8-833B-4FC2-85BD-45F8D4C66B70}">
  <dimension ref="A1:H20"/>
  <sheetViews>
    <sheetView workbookViewId="0">
      <selection activeCell="A2" sqref="A2:D2"/>
    </sheetView>
  </sheetViews>
  <sheetFormatPr defaultRowHeight="15" x14ac:dyDescent="0.25"/>
  <cols>
    <col min="1" max="1" width="30.85546875" bestFit="1" customWidth="1"/>
    <col min="2" max="2" width="19.140625" customWidth="1"/>
    <col min="3" max="3" width="18.5703125" bestFit="1" customWidth="1"/>
    <col min="7" max="7" width="16.85546875" bestFit="1" customWidth="1"/>
  </cols>
  <sheetData>
    <row r="1" spans="1:8" ht="15.75" thickBot="1" x14ac:dyDescent="0.3"/>
    <row r="2" spans="1:8" ht="16.5" thickTop="1" thickBot="1" x14ac:dyDescent="0.3">
      <c r="A2" s="58" t="s">
        <v>30</v>
      </c>
      <c r="B2" s="58" t="s">
        <v>28</v>
      </c>
      <c r="C2" s="58" t="s">
        <v>19</v>
      </c>
      <c r="D2" s="59" t="s">
        <v>29</v>
      </c>
    </row>
    <row r="3" spans="1:8" ht="15.75" thickTop="1" x14ac:dyDescent="0.25">
      <c r="A3" t="str">
        <f>$B$3&amp;"-"&amp;C3</f>
        <v>Conservador-PAPEL</v>
      </c>
      <c r="B3" t="s">
        <v>17</v>
      </c>
      <c r="C3" s="25" t="s">
        <v>22</v>
      </c>
      <c r="D3" s="30">
        <v>0.3</v>
      </c>
    </row>
    <row r="4" spans="1:8" x14ac:dyDescent="0.25">
      <c r="A4" t="str">
        <f t="shared" ref="A4:A8" si="0">$B$3&amp;"-"&amp;C4</f>
        <v>Conservador-TIJOLO</v>
      </c>
      <c r="B4" t="s">
        <v>17</v>
      </c>
      <c r="C4" s="25" t="s">
        <v>23</v>
      </c>
      <c r="D4" s="30">
        <v>0.5</v>
      </c>
      <c r="H4" t="s">
        <v>29</v>
      </c>
    </row>
    <row r="5" spans="1:8" x14ac:dyDescent="0.25">
      <c r="A5" t="str">
        <f t="shared" si="0"/>
        <v>Conservador-HÍBRIDOS</v>
      </c>
      <c r="B5" t="s">
        <v>17</v>
      </c>
      <c r="C5" s="25" t="s">
        <v>24</v>
      </c>
      <c r="D5" s="30">
        <v>0.1</v>
      </c>
      <c r="G5" t="s">
        <v>33</v>
      </c>
      <c r="H5" s="57">
        <f>VLOOKUP(G5,$A:$D,4,FALSE)</f>
        <v>0.35</v>
      </c>
    </row>
    <row r="6" spans="1:8" x14ac:dyDescent="0.25">
      <c r="A6" t="str">
        <f t="shared" si="0"/>
        <v>Conservador-FOFs</v>
      </c>
      <c r="B6" t="s">
        <v>17</v>
      </c>
      <c r="C6" s="25" t="s">
        <v>25</v>
      </c>
      <c r="D6" s="30">
        <v>0.1</v>
      </c>
      <c r="H6" s="57"/>
    </row>
    <row r="7" spans="1:8" x14ac:dyDescent="0.25">
      <c r="A7" t="str">
        <f t="shared" si="0"/>
        <v>Conservador-DESENVOLVIMENTO</v>
      </c>
      <c r="B7" t="s">
        <v>17</v>
      </c>
      <c r="C7" s="25" t="s">
        <v>26</v>
      </c>
      <c r="D7" s="30">
        <v>0</v>
      </c>
    </row>
    <row r="8" spans="1:8" ht="15.75" thickBot="1" x14ac:dyDescent="0.3">
      <c r="A8" s="52" t="str">
        <f t="shared" si="0"/>
        <v>Conservador-HOTELARIAS</v>
      </c>
      <c r="B8" s="52" t="s">
        <v>17</v>
      </c>
      <c r="C8" s="53" t="s">
        <v>27</v>
      </c>
      <c r="D8" s="54">
        <v>0</v>
      </c>
    </row>
    <row r="9" spans="1:8" x14ac:dyDescent="0.25">
      <c r="A9" t="str">
        <f>$B$9&amp;"-"&amp;C9</f>
        <v>Moderado-PAPEL</v>
      </c>
      <c r="B9" t="s">
        <v>31</v>
      </c>
      <c r="C9" s="25" t="s">
        <v>22</v>
      </c>
      <c r="D9" s="55">
        <v>0.32</v>
      </c>
    </row>
    <row r="10" spans="1:8" x14ac:dyDescent="0.25">
      <c r="A10" t="str">
        <f t="shared" ref="A10:A20" si="1">$B$9&amp;"-"&amp;C10</f>
        <v>Moderado-TIJOLO</v>
      </c>
      <c r="B10" t="s">
        <v>31</v>
      </c>
      <c r="C10" s="25" t="s">
        <v>23</v>
      </c>
      <c r="D10" s="55">
        <v>0.35</v>
      </c>
    </row>
    <row r="11" spans="1:8" x14ac:dyDescent="0.25">
      <c r="A11" t="str">
        <f t="shared" si="1"/>
        <v>Moderado-HÍBRIDOS</v>
      </c>
      <c r="B11" t="s">
        <v>31</v>
      </c>
      <c r="C11" s="25" t="s">
        <v>24</v>
      </c>
      <c r="D11" s="55">
        <v>0.08</v>
      </c>
    </row>
    <row r="12" spans="1:8" x14ac:dyDescent="0.25">
      <c r="A12" t="str">
        <f t="shared" si="1"/>
        <v>Moderado-FOFs</v>
      </c>
      <c r="B12" t="s">
        <v>31</v>
      </c>
      <c r="C12" s="25" t="s">
        <v>25</v>
      </c>
      <c r="D12" s="55">
        <v>0.05</v>
      </c>
    </row>
    <row r="13" spans="1:8" x14ac:dyDescent="0.25">
      <c r="A13" t="str">
        <f t="shared" si="1"/>
        <v>Moderado-DESENVOLVIMENTO</v>
      </c>
      <c r="B13" t="s">
        <v>31</v>
      </c>
      <c r="C13" s="25" t="s">
        <v>26</v>
      </c>
      <c r="D13" s="55">
        <v>0.1</v>
      </c>
    </row>
    <row r="14" spans="1:8" ht="15.75" thickBot="1" x14ac:dyDescent="0.3">
      <c r="A14" s="52" t="str">
        <f t="shared" si="1"/>
        <v>Moderado-HOTELARIAS</v>
      </c>
      <c r="B14" s="52" t="s">
        <v>31</v>
      </c>
      <c r="C14" s="53" t="s">
        <v>27</v>
      </c>
      <c r="D14" s="56">
        <v>0.1</v>
      </c>
    </row>
    <row r="15" spans="1:8" x14ac:dyDescent="0.25">
      <c r="A15" t="str">
        <f>$B$15&amp;"-"&amp;C15</f>
        <v>Agressivo-PAPEL</v>
      </c>
      <c r="B15" t="s">
        <v>32</v>
      </c>
      <c r="C15" s="25" t="s">
        <v>22</v>
      </c>
      <c r="D15" s="55">
        <v>0.5</v>
      </c>
    </row>
    <row r="16" spans="1:8" x14ac:dyDescent="0.25">
      <c r="A16" t="str">
        <f t="shared" ref="A16:A20" si="2">$B$15&amp;"-"&amp;C16</f>
        <v>Agressivo-TIJOLO</v>
      </c>
      <c r="B16" t="s">
        <v>32</v>
      </c>
      <c r="C16" s="25" t="s">
        <v>23</v>
      </c>
      <c r="D16" s="55">
        <v>0.1</v>
      </c>
    </row>
    <row r="17" spans="1:4" x14ac:dyDescent="0.25">
      <c r="A17" t="str">
        <f t="shared" si="2"/>
        <v>Agressivo-HÍBRIDOS</v>
      </c>
      <c r="B17" t="s">
        <v>32</v>
      </c>
      <c r="C17" s="25" t="s">
        <v>24</v>
      </c>
      <c r="D17" s="55">
        <v>0.05</v>
      </c>
    </row>
    <row r="18" spans="1:4" x14ac:dyDescent="0.25">
      <c r="A18" t="str">
        <f t="shared" si="2"/>
        <v>Agressivo-FOFs</v>
      </c>
      <c r="B18" t="s">
        <v>32</v>
      </c>
      <c r="C18" s="25" t="s">
        <v>25</v>
      </c>
      <c r="D18" s="55">
        <v>0.05</v>
      </c>
    </row>
    <row r="19" spans="1:4" x14ac:dyDescent="0.25">
      <c r="A19" t="str">
        <f t="shared" si="2"/>
        <v>Agressivo-DESENVOLVIMENTO</v>
      </c>
      <c r="B19" t="s">
        <v>32</v>
      </c>
      <c r="C19" s="25" t="s">
        <v>26</v>
      </c>
      <c r="D19" s="55">
        <v>0.2</v>
      </c>
    </row>
    <row r="20" spans="1:4" x14ac:dyDescent="0.25">
      <c r="A20" t="str">
        <f t="shared" si="2"/>
        <v>Agressivo-HOTELARIAS</v>
      </c>
      <c r="B20" t="s">
        <v>32</v>
      </c>
      <c r="C20" s="25" t="s">
        <v>27</v>
      </c>
      <c r="D20" s="5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DE MENDONCA TRINDADE</dc:creator>
  <cp:lastModifiedBy>WAGNER DE MENDONCA TRINDADE</cp:lastModifiedBy>
  <dcterms:created xsi:type="dcterms:W3CDTF">2025-06-14T18:27:27Z</dcterms:created>
  <dcterms:modified xsi:type="dcterms:W3CDTF">2025-06-17T01:17:43Z</dcterms:modified>
</cp:coreProperties>
</file>